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rket Data\Price Data\"/>
    </mc:Choice>
  </mc:AlternateContent>
  <xr:revisionPtr revIDLastSave="0" documentId="13_ncr:1_{43FE1F0F-3970-4C44-9BE2-CA4F72E45B1F}" xr6:coauthVersionLast="47" xr6:coauthVersionMax="47" xr10:uidLastSave="{00000000-0000-0000-0000-000000000000}"/>
  <bookViews>
    <workbookView xWindow="28680" yWindow="-120" windowWidth="29040" windowHeight="15720" xr2:uid="{82E8ADA1-CFAF-4F8E-8DA8-9726BE8D4288}"/>
  </bookViews>
  <sheets>
    <sheet name="SubSector Analysis" sheetId="3" r:id="rId1"/>
    <sheet name="Nifty 750 Analysis" sheetId="2" r:id="rId2"/>
    <sheet name="Price_Filter_04_11_2024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3" l="1"/>
  <c r="B27" i="3"/>
  <c r="G27" i="3" s="1"/>
  <c r="B11" i="3"/>
  <c r="D11" i="3" s="1"/>
  <c r="B12" i="3"/>
  <c r="G12" i="3" s="1"/>
  <c r="B46" i="3"/>
  <c r="B47" i="3"/>
  <c r="B5" i="3"/>
  <c r="B105" i="3"/>
  <c r="G105" i="3" s="1"/>
  <c r="B37" i="3"/>
  <c r="F37" i="3" s="1"/>
  <c r="B71" i="3"/>
  <c r="B45" i="3"/>
  <c r="B58" i="3"/>
  <c r="B16" i="3"/>
  <c r="I16" i="3" s="1"/>
  <c r="B9" i="3"/>
  <c r="F9" i="3" s="1"/>
  <c r="B41" i="3"/>
  <c r="P41" i="3" s="1"/>
  <c r="B61" i="3"/>
  <c r="P61" i="3" s="1"/>
  <c r="B4" i="3"/>
  <c r="D4" i="3" s="1"/>
  <c r="B26" i="3"/>
  <c r="B48" i="3"/>
  <c r="B44" i="3"/>
  <c r="E44" i="3" s="1"/>
  <c r="B7" i="3"/>
  <c r="D7" i="3" s="1"/>
  <c r="B29" i="3"/>
  <c r="E29" i="3" s="1"/>
  <c r="B20" i="3"/>
  <c r="B2" i="3"/>
  <c r="F2" i="3" s="1"/>
  <c r="B70" i="3"/>
  <c r="F70" i="3" s="1"/>
  <c r="B32" i="3"/>
  <c r="I32" i="3" s="1"/>
  <c r="B17" i="3"/>
  <c r="I17" i="3" s="1"/>
  <c r="B34" i="3"/>
  <c r="G34" i="3" s="1"/>
  <c r="B23" i="3"/>
  <c r="G23" i="3" s="1"/>
  <c r="B67" i="3"/>
  <c r="H67" i="3" s="1"/>
  <c r="B24" i="3"/>
  <c r="B78" i="3"/>
  <c r="E78" i="3" s="1"/>
  <c r="B28" i="3"/>
  <c r="F28" i="3" s="1"/>
  <c r="B10" i="3"/>
  <c r="B3" i="3"/>
  <c r="B13" i="3"/>
  <c r="F13" i="3" s="1"/>
  <c r="B30" i="3"/>
  <c r="B6" i="3"/>
  <c r="F6" i="3" s="1"/>
  <c r="B60" i="3"/>
  <c r="F60" i="3" s="1"/>
  <c r="B64" i="3"/>
  <c r="E64" i="3" s="1"/>
  <c r="B62" i="3"/>
  <c r="G62" i="3" s="1"/>
  <c r="B69" i="3"/>
  <c r="E69" i="3" s="1"/>
  <c r="B21" i="3"/>
  <c r="E21" i="3" s="1"/>
  <c r="B86" i="3"/>
  <c r="B88" i="3"/>
  <c r="D88" i="3" s="1"/>
  <c r="B113" i="3"/>
  <c r="H113" i="3" s="1"/>
  <c r="B83" i="3"/>
  <c r="B73" i="3"/>
  <c r="H73" i="3" s="1"/>
  <c r="B81" i="3"/>
  <c r="D81" i="3" s="1"/>
  <c r="B33" i="3"/>
  <c r="D33" i="3" s="1"/>
  <c r="B108" i="3"/>
  <c r="D108" i="3" s="1"/>
  <c r="B74" i="3"/>
  <c r="D74" i="3" s="1"/>
  <c r="B25" i="3"/>
  <c r="D25" i="3" s="1"/>
  <c r="B109" i="3"/>
  <c r="E109" i="3" s="1"/>
  <c r="B72" i="3"/>
  <c r="B22" i="3"/>
  <c r="D22" i="3" s="1"/>
  <c r="B82" i="3"/>
  <c r="D82" i="3" s="1"/>
  <c r="B31" i="3"/>
  <c r="B63" i="3"/>
  <c r="B89" i="3"/>
  <c r="B18" i="3"/>
  <c r="B68" i="3"/>
  <c r="H68" i="3" s="1"/>
  <c r="B84" i="3"/>
  <c r="F84" i="3" s="1"/>
  <c r="B104" i="3"/>
  <c r="G104" i="3" s="1"/>
  <c r="B49" i="3"/>
  <c r="H49" i="3" s="1"/>
  <c r="B94" i="3"/>
  <c r="H94" i="3" s="1"/>
  <c r="B95" i="3"/>
  <c r="E95" i="3" s="1"/>
  <c r="B65" i="3"/>
  <c r="G65" i="3" s="1"/>
  <c r="B56" i="3"/>
  <c r="B50" i="3"/>
  <c r="I50" i="3" s="1"/>
  <c r="B39" i="3"/>
  <c r="I39" i="3" s="1"/>
  <c r="B19" i="3"/>
  <c r="B14" i="3"/>
  <c r="B8" i="3"/>
  <c r="E8" i="3" s="1"/>
  <c r="B38" i="3"/>
  <c r="F38" i="3" s="1"/>
  <c r="B79" i="3"/>
  <c r="E79" i="3" s="1"/>
  <c r="B80" i="3"/>
  <c r="B40" i="3"/>
  <c r="H40" i="3" s="1"/>
  <c r="B75" i="3"/>
  <c r="B42" i="3"/>
  <c r="G42" i="3" s="1"/>
  <c r="B66" i="3"/>
  <c r="H66" i="3" s="1"/>
  <c r="B87" i="3"/>
  <c r="H87" i="3" s="1"/>
  <c r="B51" i="3"/>
  <c r="H51" i="3" s="1"/>
  <c r="B43" i="3"/>
  <c r="B90" i="3"/>
  <c r="B35" i="3"/>
  <c r="G35" i="3" s="1"/>
  <c r="B76" i="3"/>
  <c r="F76" i="3" s="1"/>
  <c r="B114" i="3"/>
  <c r="G114" i="3" s="1"/>
  <c r="B54" i="3"/>
  <c r="G54" i="3" s="1"/>
  <c r="B111" i="3"/>
  <c r="B52" i="3"/>
  <c r="B96" i="3"/>
  <c r="G96" i="3" s="1"/>
  <c r="B77" i="3"/>
  <c r="E77" i="3" s="1"/>
  <c r="B110" i="3"/>
  <c r="B85" i="3"/>
  <c r="B36" i="3"/>
  <c r="B91" i="3"/>
  <c r="B97" i="3"/>
  <c r="D97" i="3" s="1"/>
  <c r="B53" i="3"/>
  <c r="D53" i="3" s="1"/>
  <c r="B106" i="3"/>
  <c r="E106" i="3" s="1"/>
  <c r="B118" i="3"/>
  <c r="D118" i="3" s="1"/>
  <c r="B92" i="3"/>
  <c r="E92" i="3" s="1"/>
  <c r="B57" i="3"/>
  <c r="H57" i="3" s="1"/>
  <c r="B115" i="3"/>
  <c r="D115" i="3" s="1"/>
  <c r="B55" i="3"/>
  <c r="D55" i="3" s="1"/>
  <c r="B117" i="3"/>
  <c r="E117" i="3" s="1"/>
  <c r="B119" i="3"/>
  <c r="B101" i="3"/>
  <c r="B102" i="3"/>
  <c r="B112" i="3"/>
  <c r="G112" i="3" s="1"/>
  <c r="B116" i="3"/>
  <c r="F116" i="3" s="1"/>
  <c r="B59" i="3"/>
  <c r="B93" i="3"/>
  <c r="B103" i="3"/>
  <c r="B120" i="3"/>
  <c r="H120" i="3" s="1"/>
  <c r="B121" i="3"/>
  <c r="B122" i="3"/>
  <c r="B98" i="3"/>
  <c r="B99" i="3"/>
  <c r="B123" i="3"/>
  <c r="B124" i="3"/>
  <c r="B125" i="3"/>
  <c r="G125" i="3" s="1"/>
  <c r="B126" i="3"/>
  <c r="D126" i="3" s="1"/>
  <c r="B100" i="3"/>
  <c r="G100" i="3" s="1"/>
  <c r="B107" i="3"/>
  <c r="G107" i="3" s="1"/>
  <c r="AQ640" i="2"/>
  <c r="AQ569" i="2"/>
  <c r="AQ540" i="2"/>
  <c r="AQ93" i="2"/>
  <c r="AQ287" i="2"/>
  <c r="AQ355" i="2"/>
  <c r="AQ455" i="2"/>
  <c r="AQ330" i="2"/>
  <c r="AQ574" i="2"/>
  <c r="AQ513" i="2"/>
  <c r="AQ387" i="2"/>
  <c r="AQ265" i="2"/>
  <c r="AQ139" i="2"/>
  <c r="AQ664" i="2"/>
  <c r="AQ111" i="2"/>
  <c r="AQ495" i="2"/>
  <c r="AQ570" i="2"/>
  <c r="AQ54" i="2"/>
  <c r="AQ636" i="2"/>
  <c r="AQ414" i="2"/>
  <c r="AQ422" i="2"/>
  <c r="AQ403" i="2"/>
  <c r="AQ523" i="2"/>
  <c r="AQ264" i="2"/>
  <c r="AQ274" i="2"/>
  <c r="AQ587" i="2"/>
  <c r="AQ450" i="2"/>
  <c r="AQ80" i="2"/>
  <c r="AQ654" i="2"/>
  <c r="AQ317" i="2"/>
  <c r="AQ592" i="2"/>
  <c r="AQ176" i="2"/>
  <c r="AQ688" i="2"/>
  <c r="AQ392" i="2"/>
  <c r="AQ8" i="2"/>
  <c r="AQ91" i="2"/>
  <c r="AQ420" i="2"/>
  <c r="AQ218" i="2"/>
  <c r="AQ260" i="2"/>
  <c r="AQ672" i="2"/>
  <c r="AQ172" i="2"/>
  <c r="AQ56" i="2"/>
  <c r="AQ534" i="2"/>
  <c r="AQ169" i="2"/>
  <c r="AQ484" i="2"/>
  <c r="AQ413" i="2"/>
  <c r="AQ222" i="2"/>
  <c r="AQ603" i="2"/>
  <c r="AQ263" i="2"/>
  <c r="AQ395" i="2"/>
  <c r="AQ526" i="2"/>
  <c r="AQ433" i="2"/>
  <c r="AQ351" i="2"/>
  <c r="AQ462" i="2"/>
  <c r="AQ217" i="2"/>
  <c r="AQ174" i="2"/>
  <c r="AQ347" i="2"/>
  <c r="AQ464" i="2"/>
  <c r="AQ177" i="2"/>
  <c r="AQ383" i="2"/>
  <c r="AQ485" i="2"/>
  <c r="AQ311" i="2"/>
  <c r="AQ185" i="2"/>
  <c r="AQ406" i="2"/>
  <c r="AQ338" i="2"/>
  <c r="AQ363" i="2"/>
  <c r="AQ362" i="2"/>
  <c r="AQ156" i="2"/>
  <c r="AQ488" i="2"/>
  <c r="AQ312" i="2"/>
  <c r="AQ352" i="2"/>
  <c r="AQ411" i="2"/>
  <c r="AQ359" i="2"/>
  <c r="AQ167" i="2"/>
  <c r="AQ191" i="2"/>
  <c r="AQ611" i="2"/>
  <c r="AQ243" i="2"/>
  <c r="AQ122" i="2"/>
  <c r="AQ334" i="2"/>
  <c r="AQ50" i="2"/>
  <c r="AQ161" i="2"/>
  <c r="AQ356" i="2"/>
  <c r="AQ532" i="2"/>
  <c r="AQ500" i="2"/>
  <c r="AQ335" i="2"/>
  <c r="AQ145" i="2"/>
  <c r="AQ546" i="2"/>
  <c r="AQ281" i="2"/>
  <c r="AQ96" i="2"/>
  <c r="AQ437" i="2"/>
  <c r="AQ348" i="2"/>
  <c r="AQ232" i="2"/>
  <c r="AQ83" i="2"/>
  <c r="AQ630" i="2"/>
  <c r="AQ284" i="2"/>
  <c r="AQ125" i="2"/>
  <c r="AQ289" i="2"/>
  <c r="AQ103" i="2"/>
  <c r="AQ651" i="2"/>
  <c r="AQ63" i="2"/>
  <c r="AQ11" i="2"/>
  <c r="AQ407" i="2"/>
  <c r="AQ417" i="2"/>
  <c r="AQ328" i="2"/>
  <c r="AQ302" i="2"/>
  <c r="AQ32" i="2"/>
  <c r="AQ674" i="2"/>
  <c r="AQ136" i="2"/>
  <c r="AQ393" i="2"/>
  <c r="AQ531" i="2"/>
  <c r="AQ474" i="2"/>
  <c r="AQ58" i="2"/>
  <c r="AQ40" i="2"/>
  <c r="AQ270" i="2"/>
  <c r="AQ345" i="2"/>
  <c r="AQ727" i="2"/>
  <c r="AQ384" i="2"/>
  <c r="AQ466" i="2"/>
  <c r="AQ70" i="2"/>
  <c r="AQ197" i="2"/>
  <c r="AQ288" i="2"/>
  <c r="AQ16" i="2"/>
  <c r="AQ299" i="2"/>
  <c r="AQ241" i="2"/>
  <c r="AQ633" i="2"/>
  <c r="AQ423" i="2"/>
  <c r="AQ149" i="2"/>
  <c r="AQ239" i="2"/>
  <c r="AQ117" i="2"/>
  <c r="AQ415" i="2"/>
  <c r="AQ157" i="2"/>
  <c r="AQ300" i="2"/>
  <c r="AQ183" i="2"/>
  <c r="AQ24" i="2"/>
  <c r="AQ301" i="2"/>
  <c r="AQ690" i="2"/>
  <c r="AQ412" i="2"/>
  <c r="AQ303" i="2"/>
  <c r="AQ390" i="2"/>
  <c r="AQ697" i="2"/>
  <c r="AQ661" i="2"/>
  <c r="AQ295" i="2"/>
  <c r="AQ285" i="2"/>
  <c r="AQ549" i="2"/>
  <c r="AQ226" i="2"/>
  <c r="AQ388" i="2"/>
  <c r="AQ457" i="2"/>
  <c r="AQ657" i="2"/>
  <c r="AQ20" i="2"/>
  <c r="AQ21" i="2"/>
  <c r="AQ28" i="2"/>
  <c r="AQ271" i="2"/>
  <c r="AQ194" i="2"/>
  <c r="AQ228" i="2"/>
  <c r="AQ135" i="2"/>
  <c r="AQ259" i="2"/>
  <c r="AQ725" i="2"/>
  <c r="AQ280" i="2"/>
  <c r="AQ431" i="2"/>
  <c r="AQ459" i="2"/>
  <c r="AQ240" i="2"/>
  <c r="AQ442" i="2"/>
  <c r="AQ492" i="2"/>
  <c r="AQ593" i="2"/>
  <c r="AQ293" i="2"/>
  <c r="AQ225" i="2"/>
  <c r="AQ547" i="2"/>
  <c r="AQ646" i="2"/>
  <c r="AQ552" i="2"/>
  <c r="AQ506" i="2"/>
  <c r="AQ527" i="2"/>
  <c r="AQ618" i="2"/>
  <c r="AQ586" i="2"/>
  <c r="AQ215" i="2"/>
  <c r="AQ204" i="2"/>
  <c r="AQ315" i="2"/>
  <c r="AQ539" i="2"/>
  <c r="AQ580" i="2"/>
  <c r="AQ428" i="2"/>
  <c r="AQ675" i="2"/>
  <c r="AQ119" i="2"/>
  <c r="AQ471" i="2"/>
  <c r="AQ29" i="2"/>
  <c r="AQ67" i="2"/>
  <c r="AQ483" i="2"/>
  <c r="AQ628" i="2"/>
  <c r="AQ692" i="2"/>
  <c r="AQ229" i="2"/>
  <c r="AQ643" i="2"/>
  <c r="AQ5" i="2"/>
  <c r="AQ212" i="2"/>
  <c r="AQ168" i="2"/>
  <c r="AQ114" i="2"/>
  <c r="AQ641" i="2"/>
  <c r="AQ324" i="2"/>
  <c r="AQ309" i="2"/>
  <c r="AQ606" i="2"/>
  <c r="AQ625" i="2"/>
  <c r="AQ490" i="2"/>
  <c r="AQ84" i="2"/>
  <c r="AQ550" i="2"/>
  <c r="AQ443" i="2"/>
  <c r="AQ595" i="2"/>
  <c r="AQ341" i="2"/>
  <c r="AQ647" i="2"/>
  <c r="AQ396" i="2"/>
  <c r="AQ57" i="2"/>
  <c r="AQ275" i="2"/>
  <c r="AQ294" i="2"/>
  <c r="AQ559" i="2"/>
  <c r="AQ55" i="2"/>
  <c r="AQ51" i="2"/>
  <c r="AQ104" i="2"/>
  <c r="AQ418" i="2"/>
  <c r="AQ60" i="2"/>
  <c r="AQ256" i="2"/>
  <c r="AQ538" i="2"/>
  <c r="AQ173" i="2"/>
  <c r="AQ516" i="2"/>
  <c r="AQ180" i="2"/>
  <c r="AQ71" i="2"/>
  <c r="AQ535" i="2"/>
  <c r="AQ35" i="2"/>
  <c r="AQ562" i="2"/>
  <c r="AQ461" i="2"/>
  <c r="AQ10" i="2"/>
  <c r="AQ626" i="2"/>
  <c r="AQ127" i="2"/>
  <c r="AQ327" i="2"/>
  <c r="AQ146" i="2"/>
  <c r="AQ276" i="2"/>
  <c r="AQ441" i="2"/>
  <c r="AQ129" i="2"/>
  <c r="AQ522" i="2"/>
  <c r="AQ151" i="2"/>
  <c r="AQ332" i="2"/>
  <c r="AQ39" i="2"/>
  <c r="AQ666" i="2"/>
  <c r="AQ479" i="2"/>
  <c r="AQ385" i="2"/>
  <c r="AQ34" i="2"/>
  <c r="AQ354" i="2"/>
  <c r="AQ95" i="2"/>
  <c r="AQ82" i="2"/>
  <c r="AQ397" i="2"/>
  <c r="AQ404" i="2"/>
  <c r="AQ87" i="2"/>
  <c r="AQ537" i="2"/>
  <c r="AQ421" i="2"/>
  <c r="AQ368" i="2"/>
  <c r="AQ349" i="2"/>
  <c r="AQ318" i="2"/>
  <c r="AQ447" i="2"/>
  <c r="AQ557" i="2"/>
  <c r="AQ41" i="2"/>
  <c r="AQ46" i="2"/>
  <c r="AQ553" i="2"/>
  <c r="AQ699" i="2"/>
  <c r="AQ201" i="2"/>
  <c r="AQ665" i="2"/>
  <c r="AQ350" i="2"/>
  <c r="AQ713" i="2"/>
  <c r="AQ520" i="2"/>
  <c r="AQ605" i="2"/>
  <c r="AQ398" i="2"/>
  <c r="AQ340" i="2"/>
  <c r="AQ26" i="2"/>
  <c r="AQ227" i="2"/>
  <c r="AQ505" i="2"/>
  <c r="AQ470" i="2"/>
  <c r="AQ18" i="2"/>
  <c r="AQ493" i="2"/>
  <c r="AQ681" i="2"/>
  <c r="AQ440" i="2"/>
  <c r="AQ132" i="2"/>
  <c r="AQ467" i="2"/>
  <c r="AQ730" i="2"/>
  <c r="AQ379" i="2"/>
  <c r="AQ248" i="2"/>
  <c r="AQ454" i="2"/>
  <c r="AQ140" i="2"/>
  <c r="AQ438" i="2"/>
  <c r="AQ507" i="2"/>
  <c r="AQ410" i="2"/>
  <c r="AQ126" i="2"/>
  <c r="AQ115" i="2"/>
  <c r="AQ202" i="2"/>
  <c r="AQ3" i="2"/>
  <c r="AQ446" i="2"/>
  <c r="AQ66" i="2"/>
  <c r="AQ249" i="2"/>
  <c r="AQ430" i="2"/>
  <c r="AQ563" i="2"/>
  <c r="AQ109" i="2"/>
  <c r="AQ208" i="2"/>
  <c r="AQ435" i="2"/>
  <c r="AQ590" i="2"/>
  <c r="AQ72" i="2"/>
  <c r="AQ676" i="2"/>
  <c r="AQ165" i="2"/>
  <c r="AQ491" i="2"/>
  <c r="AQ196" i="2"/>
  <c r="AQ378" i="2"/>
  <c r="AQ159" i="2"/>
  <c r="AQ342" i="2"/>
  <c r="AQ255" i="2"/>
  <c r="AQ153" i="2"/>
  <c r="AQ207" i="2"/>
  <c r="AQ198" i="2"/>
  <c r="AQ282" i="2"/>
  <c r="AQ101" i="2"/>
  <c r="AQ76" i="2"/>
  <c r="AQ634" i="2"/>
  <c r="AQ610" i="2"/>
  <c r="AQ162" i="2"/>
  <c r="AQ372" i="2"/>
  <c r="AQ358" i="2"/>
  <c r="AQ658" i="2"/>
  <c r="AQ624" i="2"/>
  <c r="AQ481" i="2"/>
  <c r="AQ116" i="2"/>
  <c r="AQ36" i="2"/>
  <c r="AQ53" i="2"/>
  <c r="AQ343" i="2"/>
  <c r="AQ257" i="2"/>
  <c r="AQ200" i="2"/>
  <c r="AQ607" i="2"/>
  <c r="AQ69" i="2"/>
  <c r="AQ548" i="2"/>
  <c r="AQ88" i="2"/>
  <c r="AQ118" i="2"/>
  <c r="AQ268" i="2"/>
  <c r="AQ320" i="2"/>
  <c r="AQ510" i="2"/>
  <c r="AQ346" i="2"/>
  <c r="AQ512" i="2"/>
  <c r="AQ247" i="2"/>
  <c r="AQ494" i="2"/>
  <c r="AQ4" i="2"/>
  <c r="AQ367" i="2"/>
  <c r="AQ319" i="2"/>
  <c r="AQ323" i="2"/>
  <c r="AQ170" i="2"/>
  <c r="AQ68" i="2"/>
  <c r="AQ73" i="2"/>
  <c r="AQ108" i="2"/>
  <c r="AQ250" i="2"/>
  <c r="AQ728" i="2"/>
  <c r="AQ15" i="2"/>
  <c r="AQ637" i="2"/>
  <c r="AQ189" i="2"/>
  <c r="AQ47" i="2"/>
  <c r="AQ158" i="2"/>
  <c r="AQ160" i="2"/>
  <c r="AQ179" i="2"/>
  <c r="AQ38" i="2"/>
  <c r="AQ353" i="2"/>
  <c r="AQ528" i="2"/>
  <c r="AQ364" i="2"/>
  <c r="AQ216" i="2"/>
  <c r="AQ206" i="2"/>
  <c r="AQ687" i="2"/>
  <c r="AQ616" i="2"/>
  <c r="AQ678" i="2"/>
  <c r="AQ542" i="2"/>
  <c r="AQ205" i="2"/>
  <c r="AQ545" i="2"/>
  <c r="AQ181" i="2"/>
  <c r="AQ7" i="2"/>
  <c r="AQ137" i="2"/>
  <c r="AQ124" i="2"/>
  <c r="AQ219" i="2"/>
  <c r="AQ123" i="2"/>
  <c r="AQ110" i="2"/>
  <c r="AQ670" i="2"/>
  <c r="AQ2" i="2"/>
  <c r="AQ90" i="2"/>
  <c r="AQ554" i="2"/>
  <c r="AQ339" i="2"/>
  <c r="AQ44" i="2"/>
  <c r="AQ556" i="2"/>
  <c r="AQ138" i="2"/>
  <c r="AQ43" i="2"/>
  <c r="AQ380" i="2"/>
  <c r="AQ273" i="2"/>
  <c r="AQ511" i="2"/>
  <c r="AQ42" i="2"/>
  <c r="AQ305" i="2"/>
  <c r="AQ131" i="2"/>
  <c r="AQ468" i="2"/>
  <c r="AQ31" i="2"/>
  <c r="AQ671" i="2"/>
  <c r="AQ627" i="2"/>
  <c r="AQ425" i="2"/>
  <c r="AQ75" i="2"/>
  <c r="AQ112" i="2"/>
  <c r="AQ171" i="2"/>
  <c r="AQ536" i="2"/>
  <c r="AQ705" i="2"/>
  <c r="AQ551" i="2"/>
  <c r="AQ591" i="2"/>
  <c r="AQ25" i="2"/>
  <c r="AQ27" i="2"/>
  <c r="AQ267" i="2"/>
  <c r="AQ12" i="2"/>
  <c r="AQ619" i="2"/>
  <c r="AQ224" i="2"/>
  <c r="AQ469" i="2"/>
  <c r="AQ214" i="2"/>
  <c r="AQ19" i="2"/>
  <c r="AQ336" i="2"/>
  <c r="AQ386" i="2"/>
  <c r="AQ645" i="2"/>
  <c r="AQ465" i="2"/>
  <c r="AQ432" i="2"/>
  <c r="AQ399" i="2"/>
  <c r="AQ584" i="2"/>
  <c r="AQ186" i="2"/>
  <c r="AQ389" i="2"/>
  <c r="AQ223" i="2"/>
  <c r="AQ451" i="2"/>
  <c r="AQ472" i="2"/>
  <c r="AQ203" i="2"/>
  <c r="AQ65" i="2"/>
  <c r="AQ192" i="2"/>
  <c r="AQ235" i="2"/>
  <c r="AQ209" i="2"/>
  <c r="AQ509" i="2"/>
  <c r="AQ237" i="2"/>
  <c r="AQ14" i="2"/>
  <c r="AQ150" i="2"/>
  <c r="AQ698" i="2"/>
  <c r="AQ609" i="2"/>
  <c r="AQ251" i="2"/>
  <c r="AQ596" i="2"/>
  <c r="AQ195" i="2"/>
  <c r="AQ487" i="2"/>
  <c r="AQ182" i="2"/>
  <c r="AQ329" i="2"/>
  <c r="AQ9" i="2"/>
  <c r="AQ617" i="2"/>
  <c r="AQ17" i="2"/>
  <c r="AQ588" i="2"/>
  <c r="AQ370" i="2"/>
  <c r="AQ155" i="2"/>
  <c r="AQ77" i="2"/>
  <c r="AQ333" i="2"/>
  <c r="AQ729" i="2"/>
  <c r="AQ456" i="2"/>
  <c r="AQ445" i="2"/>
  <c r="AQ702" i="2"/>
  <c r="AQ233" i="2"/>
  <c r="AQ621" i="2"/>
  <c r="AQ79" i="2"/>
  <c r="AQ97" i="2"/>
  <c r="AQ61" i="2"/>
  <c r="AQ120" i="2"/>
  <c r="AQ326" i="2"/>
  <c r="AQ601" i="2"/>
  <c r="AQ583" i="2"/>
  <c r="AQ376" i="2"/>
  <c r="AQ321" i="2"/>
  <c r="AQ475" i="2"/>
  <c r="AQ648" i="2"/>
  <c r="AQ6" i="2"/>
  <c r="AQ426" i="2"/>
  <c r="AQ144" i="2"/>
  <c r="AQ148" i="2"/>
  <c r="AQ400" i="2"/>
  <c r="AQ578" i="2"/>
  <c r="AQ724" i="2"/>
  <c r="AQ496" i="2"/>
  <c r="AQ154" i="2"/>
  <c r="AQ695" i="2"/>
  <c r="AQ13" i="2"/>
  <c r="AQ269" i="2"/>
  <c r="AQ134" i="2"/>
  <c r="AQ308" i="2"/>
  <c r="AQ669" i="2"/>
  <c r="AQ230" i="2"/>
  <c r="AQ622" i="2"/>
  <c r="AQ700" i="2"/>
  <c r="AQ718" i="2"/>
  <c r="AQ656" i="2"/>
  <c r="AQ439" i="2"/>
  <c r="AQ497" i="2"/>
  <c r="AQ322" i="2"/>
  <c r="AQ175" i="2"/>
  <c r="AQ86" i="2"/>
  <c r="AQ290" i="2"/>
  <c r="AQ130" i="2"/>
  <c r="AQ369" i="2"/>
  <c r="AQ22" i="2"/>
  <c r="AQ94" i="2"/>
  <c r="AQ184" i="2"/>
  <c r="AQ660" i="2"/>
  <c r="AQ371" i="2"/>
  <c r="AQ555" i="2"/>
  <c r="AQ653" i="2"/>
  <c r="AQ331" i="2"/>
  <c r="AQ238" i="2"/>
  <c r="AQ98" i="2"/>
  <c r="AQ23" i="2"/>
  <c r="AQ561" i="2"/>
  <c r="AQ261" i="2"/>
  <c r="AQ30" i="2"/>
  <c r="AQ712" i="2"/>
  <c r="AQ572" i="2"/>
  <c r="AQ128" i="2"/>
  <c r="AQ508" i="2"/>
  <c r="AQ577" i="2"/>
  <c r="AQ52" i="2"/>
  <c r="AQ722" i="2"/>
  <c r="AQ424" i="2"/>
  <c r="AQ585" i="2"/>
  <c r="AQ517" i="2"/>
  <c r="AQ408" i="2"/>
  <c r="AQ629" i="2"/>
  <c r="AQ463" i="2"/>
  <c r="AQ375" i="2"/>
  <c r="AQ543" i="2"/>
  <c r="AQ373" i="2"/>
  <c r="AQ141" i="2"/>
  <c r="AQ279" i="2"/>
  <c r="AQ565" i="2"/>
  <c r="AQ246" i="2"/>
  <c r="AQ78" i="2"/>
  <c r="AQ374" i="2"/>
  <c r="AQ567" i="2"/>
  <c r="AQ45" i="2"/>
  <c r="AQ262" i="2"/>
  <c r="AQ278" i="2"/>
  <c r="AQ105" i="2"/>
  <c r="AQ193" i="2"/>
  <c r="AQ133" i="2"/>
  <c r="AQ598" i="2"/>
  <c r="AQ178" i="2"/>
  <c r="AQ564" i="2"/>
  <c r="AQ448" i="2"/>
  <c r="AQ401" i="2"/>
  <c r="AQ581" i="2"/>
  <c r="AQ473" i="2"/>
  <c r="AQ541" i="2"/>
  <c r="AQ436" i="2"/>
  <c r="AQ366" i="2"/>
  <c r="AQ99" i="2"/>
  <c r="AQ521" i="2"/>
  <c r="AQ582" i="2"/>
  <c r="AQ706" i="2"/>
  <c r="AQ102" i="2"/>
  <c r="AQ686" i="2"/>
  <c r="AQ707" i="2"/>
  <c r="AQ458" i="2"/>
  <c r="AQ715" i="2"/>
  <c r="AQ529" i="2"/>
  <c r="AQ444" i="2"/>
  <c r="AQ452" i="2"/>
  <c r="AQ476" i="2"/>
  <c r="AQ298" i="2"/>
  <c r="AQ391" i="2"/>
  <c r="AQ213" i="2"/>
  <c r="AQ81" i="2"/>
  <c r="AQ594" i="2"/>
  <c r="AQ612" i="2"/>
  <c r="AQ589" i="2"/>
  <c r="AQ732" i="2"/>
  <c r="AQ642" i="2"/>
  <c r="AQ449" i="2"/>
  <c r="AQ600" i="2"/>
  <c r="AQ365" i="2"/>
  <c r="AQ163" i="2"/>
  <c r="AQ313" i="2"/>
  <c r="AQ499" i="2"/>
  <c r="AQ164" i="2"/>
  <c r="AQ427" i="2"/>
  <c r="AQ478" i="2"/>
  <c r="AQ419" i="2"/>
  <c r="AQ316" i="2"/>
  <c r="AQ188" i="2"/>
  <c r="AQ48" i="2"/>
  <c r="AQ121" i="2"/>
  <c r="AQ573" i="2"/>
  <c r="AQ272" i="2"/>
  <c r="AQ92" i="2"/>
  <c r="AQ106" i="2"/>
  <c r="AQ650" i="2"/>
  <c r="AQ37" i="2"/>
  <c r="AQ394" i="2"/>
  <c r="AQ166" i="2"/>
  <c r="AQ575" i="2"/>
  <c r="AQ719" i="2"/>
  <c r="AQ100" i="2"/>
  <c r="AQ662" i="2"/>
  <c r="AQ236" i="2"/>
  <c r="AQ59" i="2"/>
  <c r="AQ504" i="2"/>
  <c r="AQ85" i="2"/>
  <c r="AQ292" i="2"/>
  <c r="AQ199" i="2"/>
  <c r="AQ64" i="2"/>
  <c r="AQ297" i="2"/>
  <c r="AQ639" i="2"/>
  <c r="AQ501" i="2"/>
  <c r="AQ608" i="2"/>
  <c r="AQ361" i="2"/>
  <c r="AQ568" i="2"/>
  <c r="AQ49" i="2"/>
  <c r="AQ482" i="2"/>
  <c r="AQ677" i="2"/>
  <c r="AQ344" i="2"/>
  <c r="AQ638" i="2"/>
  <c r="AQ381" i="2"/>
  <c r="AQ221" i="2"/>
  <c r="AQ576" i="2"/>
  <c r="AQ310" i="2"/>
  <c r="AQ652" i="2"/>
  <c r="AQ599" i="2"/>
  <c r="AQ286" i="2"/>
  <c r="AQ693" i="2"/>
  <c r="AQ211" i="2"/>
  <c r="AQ571" i="2"/>
  <c r="AQ147" i="2"/>
  <c r="AQ649" i="2"/>
  <c r="AQ234" i="2"/>
  <c r="AQ714" i="2"/>
  <c r="AQ62" i="2"/>
  <c r="AQ416" i="2"/>
  <c r="AQ266" i="2"/>
  <c r="AQ409" i="2"/>
  <c r="AQ107" i="2"/>
  <c r="AQ231" i="2"/>
  <c r="AQ429" i="2"/>
  <c r="AQ717" i="2"/>
  <c r="AQ644" i="2"/>
  <c r="AQ242" i="2"/>
  <c r="AQ304" i="2"/>
  <c r="AQ277" i="2"/>
  <c r="AQ558" i="2"/>
  <c r="AQ220" i="2"/>
  <c r="AQ33" i="2"/>
  <c r="AQ252" i="2"/>
  <c r="AQ682" i="2"/>
  <c r="AQ734" i="2"/>
  <c r="AQ142" i="2"/>
  <c r="AQ602" i="2"/>
  <c r="AQ525" i="2"/>
  <c r="AQ544" i="2"/>
  <c r="AQ113" i="2"/>
  <c r="AQ245" i="2"/>
  <c r="AQ620" i="2"/>
  <c r="AQ152" i="2"/>
  <c r="AQ708" i="2"/>
  <c r="AQ498" i="2"/>
  <c r="AQ291" i="2"/>
  <c r="AQ74" i="2"/>
  <c r="AQ283" i="2"/>
  <c r="AQ733" i="2"/>
  <c r="AQ190" i="2"/>
  <c r="AQ514" i="2"/>
  <c r="AQ477" i="2"/>
  <c r="AQ402" i="2"/>
  <c r="AQ726" i="2"/>
  <c r="AQ704" i="2"/>
  <c r="AQ489" i="2"/>
  <c r="AQ680" i="2"/>
  <c r="AQ480" i="2"/>
  <c r="AQ635" i="2"/>
  <c r="AQ597" i="2"/>
  <c r="AQ515" i="2"/>
  <c r="AQ668" i="2"/>
  <c r="AQ684" i="2"/>
  <c r="AQ325" i="2"/>
  <c r="AQ434" i="2"/>
  <c r="AQ258" i="2"/>
  <c r="AQ502" i="2"/>
  <c r="AQ357" i="2"/>
  <c r="AQ307" i="2"/>
  <c r="AQ89" i="2"/>
  <c r="AQ143" i="2"/>
  <c r="AQ244" i="2"/>
  <c r="AQ631" i="2"/>
  <c r="AQ254" i="2"/>
  <c r="AQ533" i="2"/>
  <c r="AQ382" i="2"/>
  <c r="AQ566" i="2"/>
  <c r="AQ614" i="2"/>
  <c r="AQ460" i="2"/>
  <c r="AQ210" i="2"/>
  <c r="AQ360" i="2"/>
  <c r="AQ306" i="2"/>
  <c r="AQ530" i="2"/>
  <c r="AQ615" i="2"/>
  <c r="AQ187" i="2"/>
  <c r="AQ579" i="2"/>
  <c r="AQ720" i="2"/>
  <c r="AQ314" i="2"/>
  <c r="AQ453" i="2"/>
  <c r="AQ377" i="2"/>
  <c r="AQ694" i="2"/>
  <c r="AQ524" i="2"/>
  <c r="AQ519" i="2"/>
  <c r="AQ518" i="2"/>
  <c r="AQ296" i="2"/>
  <c r="AQ613" i="2"/>
  <c r="AQ405" i="2"/>
  <c r="AQ696" i="2"/>
  <c r="AQ673" i="2"/>
  <c r="AQ253" i="2"/>
  <c r="AQ655" i="2"/>
  <c r="AQ337" i="2"/>
  <c r="AQ683" i="2"/>
  <c r="AQ710" i="2"/>
  <c r="AQ691" i="2"/>
  <c r="AQ667" i="2"/>
  <c r="AQ623" i="2"/>
  <c r="AQ731" i="2"/>
  <c r="AQ486" i="2"/>
  <c r="AQ703" i="2"/>
  <c r="AQ503" i="2"/>
  <c r="AQ659" i="2"/>
  <c r="AQ685" i="2"/>
  <c r="AQ663" i="2"/>
  <c r="AQ560" i="2"/>
  <c r="AQ689" i="2"/>
  <c r="AQ709" i="2"/>
  <c r="AQ679" i="2"/>
  <c r="AQ701" i="2"/>
  <c r="AQ723" i="2"/>
  <c r="AQ711" i="2"/>
  <c r="AQ604" i="2"/>
  <c r="AQ632" i="2"/>
  <c r="AQ721" i="2"/>
  <c r="AQ716" i="2"/>
  <c r="AK640" i="2"/>
  <c r="AR640" i="2" s="1"/>
  <c r="AK569" i="2"/>
  <c r="AR569" i="2" s="1"/>
  <c r="AK540" i="2"/>
  <c r="AK93" i="2"/>
  <c r="AK287" i="2"/>
  <c r="AK355" i="2"/>
  <c r="AK455" i="2"/>
  <c r="AR455" i="2" s="1"/>
  <c r="AK330" i="2"/>
  <c r="AR330" i="2" s="1"/>
  <c r="AK574" i="2"/>
  <c r="AR574" i="2" s="1"/>
  <c r="AK513" i="2"/>
  <c r="AR513" i="2" s="1"/>
  <c r="AK387" i="2"/>
  <c r="AR387" i="2" s="1"/>
  <c r="AK265" i="2"/>
  <c r="AK139" i="2"/>
  <c r="AK664" i="2"/>
  <c r="AR664" i="2" s="1"/>
  <c r="AK111" i="2"/>
  <c r="AK495" i="2"/>
  <c r="AR495" i="2" s="1"/>
  <c r="AK570" i="2"/>
  <c r="AR570" i="2" s="1"/>
  <c r="AK54" i="2"/>
  <c r="AR54" i="2" s="1"/>
  <c r="AK636" i="2"/>
  <c r="AR636" i="2" s="1"/>
  <c r="AK414" i="2"/>
  <c r="AR414" i="2" s="1"/>
  <c r="AK422" i="2"/>
  <c r="AR422" i="2" s="1"/>
  <c r="AK403" i="2"/>
  <c r="AR403" i="2" s="1"/>
  <c r="AK523" i="2"/>
  <c r="AR523" i="2" s="1"/>
  <c r="AK264" i="2"/>
  <c r="AR264" i="2" s="1"/>
  <c r="AK274" i="2"/>
  <c r="AR274" i="2" s="1"/>
  <c r="AK587" i="2"/>
  <c r="AR587" i="2" s="1"/>
  <c r="AK450" i="2"/>
  <c r="AK80" i="2"/>
  <c r="AR80" i="2" s="1"/>
  <c r="AK654" i="2"/>
  <c r="AR654" i="2" s="1"/>
  <c r="AK317" i="2"/>
  <c r="AR317" i="2" s="1"/>
  <c r="AK592" i="2"/>
  <c r="AR592" i="2" s="1"/>
  <c r="AK176" i="2"/>
  <c r="AR176" i="2" s="1"/>
  <c r="AK688" i="2"/>
  <c r="AR688" i="2" s="1"/>
  <c r="AK392" i="2"/>
  <c r="AR392" i="2" s="1"/>
  <c r="AK8" i="2"/>
  <c r="AK91" i="2"/>
  <c r="AR91" i="2" s="1"/>
  <c r="AK420" i="2"/>
  <c r="AK218" i="2"/>
  <c r="AK260" i="2"/>
  <c r="AR260" i="2" s="1"/>
  <c r="AK672" i="2"/>
  <c r="AR672" i="2" s="1"/>
  <c r="AK172" i="2"/>
  <c r="AR172" i="2" s="1"/>
  <c r="AK56" i="2"/>
  <c r="AR56" i="2" s="1"/>
  <c r="AK534" i="2"/>
  <c r="AR534" i="2" s="1"/>
  <c r="AK169" i="2"/>
  <c r="AR169" i="2" s="1"/>
  <c r="AK484" i="2"/>
  <c r="AR484" i="2" s="1"/>
  <c r="AK413" i="2"/>
  <c r="AR413" i="2" s="1"/>
  <c r="AK222" i="2"/>
  <c r="AR222" i="2" s="1"/>
  <c r="AK603" i="2"/>
  <c r="AR603" i="2" s="1"/>
  <c r="AK263" i="2"/>
  <c r="AK395" i="2"/>
  <c r="AR395" i="2" s="1"/>
  <c r="AK526" i="2"/>
  <c r="AR526" i="2" s="1"/>
  <c r="AK433" i="2"/>
  <c r="AR433" i="2" s="1"/>
  <c r="AK351" i="2"/>
  <c r="AK462" i="2"/>
  <c r="AR462" i="2" s="1"/>
  <c r="AK217" i="2"/>
  <c r="AK174" i="2"/>
  <c r="AR174" i="2" s="1"/>
  <c r="AK347" i="2"/>
  <c r="AR347" i="2" s="1"/>
  <c r="AK464" i="2"/>
  <c r="AK177" i="2"/>
  <c r="AR177" i="2" s="1"/>
  <c r="AK383" i="2"/>
  <c r="AK485" i="2"/>
  <c r="AR485" i="2" s="1"/>
  <c r="AK311" i="2"/>
  <c r="AR311" i="2" s="1"/>
  <c r="AK185" i="2"/>
  <c r="AR185" i="2" s="1"/>
  <c r="AK406" i="2"/>
  <c r="AR406" i="2" s="1"/>
  <c r="AK338" i="2"/>
  <c r="AR338" i="2" s="1"/>
  <c r="AK363" i="2"/>
  <c r="AR363" i="2" s="1"/>
  <c r="AK362" i="2"/>
  <c r="AK156" i="2"/>
  <c r="AR156" i="2" s="1"/>
  <c r="AK488" i="2"/>
  <c r="AR488" i="2" s="1"/>
  <c r="AK312" i="2"/>
  <c r="AR312" i="2" s="1"/>
  <c r="AK352" i="2"/>
  <c r="AR352" i="2" s="1"/>
  <c r="AK411" i="2"/>
  <c r="AR411" i="2" s="1"/>
  <c r="AK359" i="2"/>
  <c r="AR359" i="2" s="1"/>
  <c r="AK167" i="2"/>
  <c r="AK191" i="2"/>
  <c r="AK611" i="2"/>
  <c r="AR611" i="2" s="1"/>
  <c r="AK243" i="2"/>
  <c r="AR243" i="2" s="1"/>
  <c r="AK122" i="2"/>
  <c r="AR122" i="2" s="1"/>
  <c r="AK334" i="2"/>
  <c r="AK50" i="2"/>
  <c r="AK161" i="2"/>
  <c r="AR161" i="2" s="1"/>
  <c r="AK356" i="2"/>
  <c r="AK532" i="2"/>
  <c r="AR532" i="2" s="1"/>
  <c r="AK500" i="2"/>
  <c r="AR500" i="2" s="1"/>
  <c r="AK335" i="2"/>
  <c r="AR335" i="2" s="1"/>
  <c r="AK145" i="2"/>
  <c r="AK546" i="2"/>
  <c r="AR546" i="2" s="1"/>
  <c r="AK281" i="2"/>
  <c r="AR281" i="2" s="1"/>
  <c r="AK96" i="2"/>
  <c r="AK437" i="2"/>
  <c r="AR437" i="2" s="1"/>
  <c r="AK348" i="2"/>
  <c r="AK232" i="2"/>
  <c r="AK83" i="2"/>
  <c r="AK630" i="2"/>
  <c r="AR630" i="2" s="1"/>
  <c r="AK284" i="2"/>
  <c r="AR284" i="2" s="1"/>
  <c r="AK125" i="2"/>
  <c r="AR125" i="2" s="1"/>
  <c r="AK289" i="2"/>
  <c r="AR289" i="2" s="1"/>
  <c r="AK103" i="2"/>
  <c r="AK651" i="2"/>
  <c r="AR651" i="2" s="1"/>
  <c r="AK63" i="2"/>
  <c r="AK11" i="2"/>
  <c r="AR11" i="2" s="1"/>
  <c r="AK407" i="2"/>
  <c r="AR407" i="2" s="1"/>
  <c r="AK417" i="2"/>
  <c r="AR417" i="2" s="1"/>
  <c r="AK328" i="2"/>
  <c r="AR328" i="2" s="1"/>
  <c r="AK302" i="2"/>
  <c r="AK32" i="2"/>
  <c r="AR32" i="2" s="1"/>
  <c r="AK674" i="2"/>
  <c r="AR674" i="2" s="1"/>
  <c r="AK136" i="2"/>
  <c r="AR136" i="2" s="1"/>
  <c r="AK393" i="2"/>
  <c r="AR393" i="2" s="1"/>
  <c r="AK531" i="2"/>
  <c r="AR531" i="2" s="1"/>
  <c r="AK474" i="2"/>
  <c r="AR474" i="2" s="1"/>
  <c r="AK58" i="2"/>
  <c r="AK40" i="2"/>
  <c r="AK270" i="2"/>
  <c r="AK345" i="2"/>
  <c r="AR345" i="2" s="1"/>
  <c r="AK727" i="2"/>
  <c r="AR727" i="2" s="1"/>
  <c r="AK384" i="2"/>
  <c r="AR384" i="2" s="1"/>
  <c r="AK466" i="2"/>
  <c r="AR466" i="2" s="1"/>
  <c r="AK70" i="2"/>
  <c r="AK197" i="2"/>
  <c r="AR197" i="2" s="1"/>
  <c r="AK288" i="2"/>
  <c r="AR288" i="2" s="1"/>
  <c r="AK16" i="2"/>
  <c r="AR16" i="2" s="1"/>
  <c r="AK299" i="2"/>
  <c r="AR299" i="2" s="1"/>
  <c r="AK241" i="2"/>
  <c r="AR241" i="2" s="1"/>
  <c r="AK633" i="2"/>
  <c r="AR633" i="2" s="1"/>
  <c r="AK423" i="2"/>
  <c r="AR423" i="2" s="1"/>
  <c r="AK149" i="2"/>
  <c r="AK239" i="2"/>
  <c r="AK117" i="2"/>
  <c r="AR117" i="2" s="1"/>
  <c r="AK415" i="2"/>
  <c r="AK157" i="2"/>
  <c r="AK300" i="2"/>
  <c r="AK183" i="2"/>
  <c r="AR183" i="2" s="1"/>
  <c r="AK24" i="2"/>
  <c r="AK301" i="2"/>
  <c r="AK690" i="2"/>
  <c r="AR690" i="2" s="1"/>
  <c r="AK412" i="2"/>
  <c r="AR412" i="2" s="1"/>
  <c r="AK303" i="2"/>
  <c r="AR303" i="2" s="1"/>
  <c r="AK390" i="2"/>
  <c r="AR390" i="2" s="1"/>
  <c r="AK697" i="2"/>
  <c r="AR697" i="2" s="1"/>
  <c r="AK661" i="2"/>
  <c r="AR661" i="2" s="1"/>
  <c r="AK295" i="2"/>
  <c r="AK285" i="2"/>
  <c r="AR285" i="2" s="1"/>
  <c r="AK549" i="2"/>
  <c r="AR549" i="2" s="1"/>
  <c r="AK226" i="2"/>
  <c r="AR226" i="2" s="1"/>
  <c r="AK388" i="2"/>
  <c r="AK457" i="2"/>
  <c r="AR457" i="2" s="1"/>
  <c r="AK657" i="2"/>
  <c r="AR657" i="2" s="1"/>
  <c r="AK20" i="2"/>
  <c r="AK21" i="2"/>
  <c r="AK28" i="2"/>
  <c r="AK271" i="2"/>
  <c r="AR271" i="2" s="1"/>
  <c r="AK194" i="2"/>
  <c r="AK228" i="2"/>
  <c r="AR228" i="2" s="1"/>
  <c r="AK135" i="2"/>
  <c r="AR135" i="2" s="1"/>
  <c r="AK259" i="2"/>
  <c r="AK725" i="2"/>
  <c r="AR725" i="2" s="1"/>
  <c r="AK280" i="2"/>
  <c r="AK431" i="2"/>
  <c r="AK459" i="2"/>
  <c r="AR459" i="2" s="1"/>
  <c r="AK240" i="2"/>
  <c r="AR240" i="2" s="1"/>
  <c r="AK442" i="2"/>
  <c r="AR442" i="2" s="1"/>
  <c r="AK492" i="2"/>
  <c r="AR492" i="2" s="1"/>
  <c r="AK593" i="2"/>
  <c r="AR593" i="2" s="1"/>
  <c r="AK293" i="2"/>
  <c r="AR293" i="2" s="1"/>
  <c r="AK225" i="2"/>
  <c r="AK547" i="2"/>
  <c r="AR547" i="2" s="1"/>
  <c r="AK646" i="2"/>
  <c r="AR646" i="2" s="1"/>
  <c r="AK552" i="2"/>
  <c r="AR552" i="2" s="1"/>
  <c r="AK506" i="2"/>
  <c r="AR506" i="2" s="1"/>
  <c r="AK527" i="2"/>
  <c r="AR527" i="2" s="1"/>
  <c r="AK618" i="2"/>
  <c r="AR618" i="2" s="1"/>
  <c r="AK586" i="2"/>
  <c r="AR586" i="2" s="1"/>
  <c r="AK215" i="2"/>
  <c r="AK204" i="2"/>
  <c r="AK315" i="2"/>
  <c r="AR315" i="2" s="1"/>
  <c r="AK539" i="2"/>
  <c r="AR539" i="2" s="1"/>
  <c r="AK580" i="2"/>
  <c r="AR580" i="2" s="1"/>
  <c r="AK428" i="2"/>
  <c r="AR428" i="2" s="1"/>
  <c r="AK675" i="2"/>
  <c r="AR675" i="2" s="1"/>
  <c r="AK119" i="2"/>
  <c r="AR119" i="2" s="1"/>
  <c r="AK471" i="2"/>
  <c r="AK29" i="2"/>
  <c r="AK67" i="2"/>
  <c r="AK483" i="2"/>
  <c r="AK628" i="2"/>
  <c r="AR628" i="2" s="1"/>
  <c r="AK692" i="2"/>
  <c r="AR692" i="2" s="1"/>
  <c r="AK229" i="2"/>
  <c r="AK643" i="2"/>
  <c r="AR643" i="2" s="1"/>
  <c r="AK5" i="2"/>
  <c r="AK212" i="2"/>
  <c r="AK168" i="2"/>
  <c r="AR168" i="2" s="1"/>
  <c r="AK114" i="2"/>
  <c r="AR114" i="2" s="1"/>
  <c r="AK641" i="2"/>
  <c r="AR641" i="2" s="1"/>
  <c r="AK324" i="2"/>
  <c r="AR324" i="2" s="1"/>
  <c r="AK309" i="2"/>
  <c r="AK606" i="2"/>
  <c r="AR606" i="2" s="1"/>
  <c r="AK625" i="2"/>
  <c r="AR625" i="2" s="1"/>
  <c r="AK490" i="2"/>
  <c r="AR490" i="2" s="1"/>
  <c r="AK84" i="2"/>
  <c r="AK550" i="2"/>
  <c r="AK443" i="2"/>
  <c r="AR443" i="2" s="1"/>
  <c r="AK595" i="2"/>
  <c r="AR595" i="2" s="1"/>
  <c r="AK341" i="2"/>
  <c r="AR341" i="2" s="1"/>
  <c r="AK647" i="2"/>
  <c r="AR647" i="2" s="1"/>
  <c r="AK396" i="2"/>
  <c r="AR396" i="2" s="1"/>
  <c r="AK57" i="2"/>
  <c r="AK275" i="2"/>
  <c r="AK294" i="2"/>
  <c r="AK559" i="2"/>
  <c r="AR559" i="2" s="1"/>
  <c r="AK55" i="2"/>
  <c r="AR55" i="2" s="1"/>
  <c r="AK51" i="2"/>
  <c r="AK104" i="2"/>
  <c r="AR104" i="2" s="1"/>
  <c r="AK418" i="2"/>
  <c r="AR418" i="2" s="1"/>
  <c r="AK60" i="2"/>
  <c r="AK256" i="2"/>
  <c r="AR256" i="2" s="1"/>
  <c r="AK538" i="2"/>
  <c r="AR538" i="2" s="1"/>
  <c r="AK173" i="2"/>
  <c r="AK516" i="2"/>
  <c r="AR516" i="2" s="1"/>
  <c r="AK180" i="2"/>
  <c r="AR180" i="2" s="1"/>
  <c r="AK71" i="2"/>
  <c r="AK535" i="2"/>
  <c r="AR535" i="2" s="1"/>
  <c r="AK35" i="2"/>
  <c r="AK562" i="2"/>
  <c r="AR562" i="2" s="1"/>
  <c r="AK461" i="2"/>
  <c r="AR461" i="2" s="1"/>
  <c r="AK10" i="2"/>
  <c r="AK626" i="2"/>
  <c r="AR626" i="2" s="1"/>
  <c r="AK127" i="2"/>
  <c r="AR127" i="2" s="1"/>
  <c r="AK327" i="2"/>
  <c r="AK146" i="2"/>
  <c r="AK276" i="2"/>
  <c r="AR276" i="2" s="1"/>
  <c r="AK441" i="2"/>
  <c r="AR441" i="2" s="1"/>
  <c r="AK129" i="2"/>
  <c r="AK522" i="2"/>
  <c r="AR522" i="2" s="1"/>
  <c r="AK151" i="2"/>
  <c r="AK332" i="2"/>
  <c r="AR332" i="2" s="1"/>
  <c r="AK39" i="2"/>
  <c r="AK666" i="2"/>
  <c r="AR666" i="2" s="1"/>
  <c r="AK479" i="2"/>
  <c r="AR479" i="2" s="1"/>
  <c r="AK385" i="2"/>
  <c r="AR385" i="2" s="1"/>
  <c r="AK34" i="2"/>
  <c r="AK354" i="2"/>
  <c r="AK95" i="2"/>
  <c r="AK82" i="2"/>
  <c r="AK397" i="2"/>
  <c r="AR397" i="2" s="1"/>
  <c r="AK404" i="2"/>
  <c r="AK87" i="2"/>
  <c r="AK537" i="2"/>
  <c r="AR537" i="2" s="1"/>
  <c r="AK421" i="2"/>
  <c r="AR421" i="2" s="1"/>
  <c r="AK368" i="2"/>
  <c r="AR368" i="2" s="1"/>
  <c r="AK349" i="2"/>
  <c r="AK318" i="2"/>
  <c r="AR318" i="2" s="1"/>
  <c r="AK447" i="2"/>
  <c r="AR447" i="2" s="1"/>
  <c r="AK557" i="2"/>
  <c r="AR557" i="2" s="1"/>
  <c r="AK41" i="2"/>
  <c r="AK46" i="2"/>
  <c r="AK553" i="2"/>
  <c r="AR553" i="2" s="1"/>
  <c r="AK699" i="2"/>
  <c r="AR699" i="2" s="1"/>
  <c r="AK201" i="2"/>
  <c r="AR201" i="2" s="1"/>
  <c r="AK665" i="2"/>
  <c r="AR665" i="2" s="1"/>
  <c r="AK350" i="2"/>
  <c r="AK713" i="2"/>
  <c r="AR713" i="2" s="1"/>
  <c r="AK520" i="2"/>
  <c r="AK605" i="2"/>
  <c r="AR605" i="2" s="1"/>
  <c r="AK398" i="2"/>
  <c r="AR398" i="2" s="1"/>
  <c r="AK340" i="2"/>
  <c r="AR340" i="2" s="1"/>
  <c r="AK26" i="2"/>
  <c r="AK227" i="2"/>
  <c r="AK505" i="2"/>
  <c r="AR505" i="2" s="1"/>
  <c r="AK470" i="2"/>
  <c r="AK18" i="2"/>
  <c r="AK493" i="2"/>
  <c r="AR493" i="2" s="1"/>
  <c r="AK681" i="2"/>
  <c r="AR681" i="2" s="1"/>
  <c r="AK440" i="2"/>
  <c r="AR440" i="2" s="1"/>
  <c r="AK132" i="2"/>
  <c r="AR132" i="2" s="1"/>
  <c r="AK467" i="2"/>
  <c r="AK730" i="2"/>
  <c r="AR730" i="2" s="1"/>
  <c r="AK379" i="2"/>
  <c r="AK248" i="2"/>
  <c r="AR248" i="2" s="1"/>
  <c r="AK454" i="2"/>
  <c r="AR454" i="2" s="1"/>
  <c r="AK140" i="2"/>
  <c r="AK438" i="2"/>
  <c r="AR438" i="2" s="1"/>
  <c r="AK507" i="2"/>
  <c r="AR507" i="2" s="1"/>
  <c r="AK410" i="2"/>
  <c r="AK126" i="2"/>
  <c r="AR126" i="2" s="1"/>
  <c r="AK115" i="2"/>
  <c r="AR115" i="2" s="1"/>
  <c r="AK202" i="2"/>
  <c r="AK3" i="2"/>
  <c r="AK446" i="2"/>
  <c r="AR446" i="2" s="1"/>
  <c r="AK66" i="2"/>
  <c r="AK249" i="2"/>
  <c r="AK430" i="2"/>
  <c r="AR430" i="2" s="1"/>
  <c r="AK563" i="2"/>
  <c r="AR563" i="2" s="1"/>
  <c r="AK109" i="2"/>
  <c r="AK208" i="2"/>
  <c r="AR208" i="2" s="1"/>
  <c r="AK435" i="2"/>
  <c r="AR435" i="2" s="1"/>
  <c r="AK590" i="2"/>
  <c r="AK72" i="2"/>
  <c r="AK676" i="2"/>
  <c r="AR676" i="2" s="1"/>
  <c r="AK165" i="2"/>
  <c r="AK491" i="2"/>
  <c r="AK196" i="2"/>
  <c r="AK378" i="2"/>
  <c r="AR378" i="2" s="1"/>
  <c r="AK159" i="2"/>
  <c r="AK342" i="2"/>
  <c r="AR342" i="2" s="1"/>
  <c r="AK255" i="2"/>
  <c r="AR255" i="2" s="1"/>
  <c r="AK153" i="2"/>
  <c r="AK207" i="2"/>
  <c r="AK198" i="2"/>
  <c r="AK282" i="2"/>
  <c r="AK101" i="2"/>
  <c r="AR101" i="2" s="1"/>
  <c r="AK76" i="2"/>
  <c r="AR76" i="2" s="1"/>
  <c r="AK634" i="2"/>
  <c r="AR634" i="2" s="1"/>
  <c r="AK610" i="2"/>
  <c r="AK162" i="2"/>
  <c r="AR162" i="2" s="1"/>
  <c r="AK372" i="2"/>
  <c r="AR372" i="2" s="1"/>
  <c r="AK358" i="2"/>
  <c r="AR358" i="2" s="1"/>
  <c r="AK658" i="2"/>
  <c r="AK624" i="2"/>
  <c r="AR624" i="2" s="1"/>
  <c r="AK481" i="2"/>
  <c r="AR481" i="2" s="1"/>
  <c r="AK116" i="2"/>
  <c r="AK36" i="2"/>
  <c r="AK53" i="2"/>
  <c r="AK343" i="2"/>
  <c r="AR343" i="2" s="1"/>
  <c r="AK257" i="2"/>
  <c r="AR257" i="2" s="1"/>
  <c r="AK200" i="2"/>
  <c r="AR200" i="2" s="1"/>
  <c r="AK607" i="2"/>
  <c r="AR607" i="2" s="1"/>
  <c r="AK69" i="2"/>
  <c r="AR69" i="2" s="1"/>
  <c r="AK548" i="2"/>
  <c r="AR548" i="2" s="1"/>
  <c r="AK88" i="2"/>
  <c r="AK118" i="2"/>
  <c r="AK268" i="2"/>
  <c r="AR268" i="2" s="1"/>
  <c r="AK320" i="2"/>
  <c r="AR320" i="2" s="1"/>
  <c r="AK510" i="2"/>
  <c r="AR510" i="2" s="1"/>
  <c r="AK346" i="2"/>
  <c r="AK512" i="2"/>
  <c r="AR512" i="2" s="1"/>
  <c r="AK247" i="2"/>
  <c r="AK494" i="2"/>
  <c r="AR494" i="2" s="1"/>
  <c r="AK4" i="2"/>
  <c r="AK367" i="2"/>
  <c r="AR367" i="2" s="1"/>
  <c r="AK319" i="2"/>
  <c r="AK323" i="2"/>
  <c r="AR323" i="2" s="1"/>
  <c r="AK170" i="2"/>
  <c r="AR170" i="2" s="1"/>
  <c r="AK68" i="2"/>
  <c r="AK73" i="2"/>
  <c r="AR73" i="2" s="1"/>
  <c r="AK108" i="2"/>
  <c r="AK250" i="2"/>
  <c r="AR250" i="2" s="1"/>
  <c r="AK728" i="2"/>
  <c r="AR728" i="2" s="1"/>
  <c r="AK15" i="2"/>
  <c r="AR15" i="2" s="1"/>
  <c r="AK637" i="2"/>
  <c r="AR637" i="2" s="1"/>
  <c r="AK189" i="2"/>
  <c r="AR189" i="2" s="1"/>
  <c r="AK47" i="2"/>
  <c r="AK158" i="2"/>
  <c r="AR158" i="2" s="1"/>
  <c r="AK160" i="2"/>
  <c r="AK179" i="2"/>
  <c r="AK38" i="2"/>
  <c r="AR38" i="2" s="1"/>
  <c r="AK353" i="2"/>
  <c r="AR353" i="2" s="1"/>
  <c r="AK528" i="2"/>
  <c r="AK364" i="2"/>
  <c r="AK216" i="2"/>
  <c r="AK206" i="2"/>
  <c r="AR206" i="2" s="1"/>
  <c r="AK687" i="2"/>
  <c r="AR687" i="2" s="1"/>
  <c r="AK616" i="2"/>
  <c r="AR616" i="2" s="1"/>
  <c r="AK678" i="2"/>
  <c r="AR678" i="2" s="1"/>
  <c r="AK542" i="2"/>
  <c r="AR542" i="2" s="1"/>
  <c r="AK205" i="2"/>
  <c r="AK545" i="2"/>
  <c r="AR545" i="2" s="1"/>
  <c r="AK181" i="2"/>
  <c r="AK7" i="2"/>
  <c r="AK137" i="2"/>
  <c r="AK124" i="2"/>
  <c r="AR124" i="2" s="1"/>
  <c r="AK219" i="2"/>
  <c r="AK123" i="2"/>
  <c r="AR123" i="2" s="1"/>
  <c r="AK110" i="2"/>
  <c r="AR110" i="2" s="1"/>
  <c r="AK670" i="2"/>
  <c r="AR670" i="2" s="1"/>
  <c r="AK2" i="2"/>
  <c r="AK90" i="2"/>
  <c r="AR90" i="2" s="1"/>
  <c r="AK554" i="2"/>
  <c r="AR554" i="2" s="1"/>
  <c r="AK339" i="2"/>
  <c r="AR339" i="2" s="1"/>
  <c r="AK44" i="2"/>
  <c r="AK556" i="2"/>
  <c r="AR556" i="2" s="1"/>
  <c r="AK138" i="2"/>
  <c r="AR138" i="2" s="1"/>
  <c r="AK43" i="2"/>
  <c r="AR43" i="2" s="1"/>
  <c r="AK380" i="2"/>
  <c r="AR380" i="2" s="1"/>
  <c r="AK273" i="2"/>
  <c r="AR273" i="2" s="1"/>
  <c r="AK511" i="2"/>
  <c r="AR511" i="2" s="1"/>
  <c r="AK42" i="2"/>
  <c r="AK305" i="2"/>
  <c r="AR305" i="2" s="1"/>
  <c r="AK131" i="2"/>
  <c r="AR131" i="2" s="1"/>
  <c r="AK468" i="2"/>
  <c r="AR468" i="2" s="1"/>
  <c r="AK31" i="2"/>
  <c r="AK671" i="2"/>
  <c r="AR671" i="2" s="1"/>
  <c r="AK627" i="2"/>
  <c r="AR627" i="2" s="1"/>
  <c r="AK425" i="2"/>
  <c r="AR425" i="2" s="1"/>
  <c r="AK75" i="2"/>
  <c r="AK112" i="2"/>
  <c r="AR112" i="2" s="1"/>
  <c r="AK171" i="2"/>
  <c r="AK536" i="2"/>
  <c r="AR536" i="2" s="1"/>
  <c r="AK705" i="2"/>
  <c r="AR705" i="2" s="1"/>
  <c r="AK551" i="2"/>
  <c r="AR551" i="2" s="1"/>
  <c r="AK591" i="2"/>
  <c r="AR591" i="2" s="1"/>
  <c r="AK25" i="2"/>
  <c r="AK27" i="2"/>
  <c r="AK267" i="2"/>
  <c r="AR267" i="2" s="1"/>
  <c r="AK12" i="2"/>
  <c r="AR12" i="2" s="1"/>
  <c r="AK619" i="2"/>
  <c r="AR619" i="2" s="1"/>
  <c r="AK224" i="2"/>
  <c r="AK469" i="2"/>
  <c r="AR469" i="2" s="1"/>
  <c r="AK214" i="2"/>
  <c r="AR214" i="2" s="1"/>
  <c r="AK19" i="2"/>
  <c r="AK336" i="2"/>
  <c r="AR336" i="2" s="1"/>
  <c r="AK386" i="2"/>
  <c r="AR386" i="2" s="1"/>
  <c r="AK645" i="2"/>
  <c r="AR645" i="2" s="1"/>
  <c r="AK465" i="2"/>
  <c r="AR465" i="2" s="1"/>
  <c r="AK432" i="2"/>
  <c r="AR432" i="2" s="1"/>
  <c r="AK399" i="2"/>
  <c r="AR399" i="2" s="1"/>
  <c r="AK584" i="2"/>
  <c r="AR584" i="2" s="1"/>
  <c r="AK186" i="2"/>
  <c r="AR186" i="2" s="1"/>
  <c r="AK389" i="2"/>
  <c r="AR389" i="2" s="1"/>
  <c r="AK223" i="2"/>
  <c r="AK451" i="2"/>
  <c r="AR451" i="2" s="1"/>
  <c r="AK472" i="2"/>
  <c r="AK203" i="2"/>
  <c r="AR203" i="2" s="1"/>
  <c r="AK65" i="2"/>
  <c r="AK192" i="2"/>
  <c r="AR192" i="2" s="1"/>
  <c r="AK235" i="2"/>
  <c r="AR235" i="2" s="1"/>
  <c r="AK209" i="2"/>
  <c r="AR209" i="2" s="1"/>
  <c r="AK509" i="2"/>
  <c r="AR509" i="2" s="1"/>
  <c r="AK237" i="2"/>
  <c r="AK14" i="2"/>
  <c r="AK150" i="2"/>
  <c r="AK698" i="2"/>
  <c r="AR698" i="2" s="1"/>
  <c r="AK609" i="2"/>
  <c r="AK251" i="2"/>
  <c r="AK596" i="2"/>
  <c r="AR596" i="2" s="1"/>
  <c r="AK195" i="2"/>
  <c r="AK487" i="2"/>
  <c r="AR487" i="2" s="1"/>
  <c r="AK182" i="2"/>
  <c r="AK329" i="2"/>
  <c r="AK9" i="2"/>
  <c r="AK617" i="2"/>
  <c r="AR617" i="2" s="1"/>
  <c r="AK17" i="2"/>
  <c r="AK588" i="2"/>
  <c r="AR588" i="2" s="1"/>
  <c r="AK370" i="2"/>
  <c r="AR370" i="2" s="1"/>
  <c r="AK155" i="2"/>
  <c r="AR155" i="2" s="1"/>
  <c r="AK77" i="2"/>
  <c r="AK333" i="2"/>
  <c r="AR333" i="2" s="1"/>
  <c r="AK729" i="2"/>
  <c r="AR729" i="2" s="1"/>
  <c r="AK456" i="2"/>
  <c r="AK445" i="2"/>
  <c r="AR445" i="2" s="1"/>
  <c r="AK702" i="2"/>
  <c r="AR702" i="2" s="1"/>
  <c r="AK233" i="2"/>
  <c r="AK621" i="2"/>
  <c r="AR621" i="2" s="1"/>
  <c r="AK79" i="2"/>
  <c r="AR79" i="2" s="1"/>
  <c r="AK97" i="2"/>
  <c r="AR97" i="2" s="1"/>
  <c r="AK61" i="2"/>
  <c r="AK120" i="2"/>
  <c r="AK326" i="2"/>
  <c r="AR326" i="2" s="1"/>
  <c r="AK601" i="2"/>
  <c r="AR601" i="2" s="1"/>
  <c r="AK583" i="2"/>
  <c r="AR583" i="2" s="1"/>
  <c r="AK376" i="2"/>
  <c r="AR376" i="2" s="1"/>
  <c r="AK321" i="2"/>
  <c r="AR321" i="2" s="1"/>
  <c r="AK475" i="2"/>
  <c r="AK648" i="2"/>
  <c r="AR648" i="2" s="1"/>
  <c r="AK6" i="2"/>
  <c r="AK426" i="2"/>
  <c r="AR426" i="2" s="1"/>
  <c r="AK144" i="2"/>
  <c r="AK148" i="2"/>
  <c r="AK400" i="2"/>
  <c r="AR400" i="2" s="1"/>
  <c r="AK578" i="2"/>
  <c r="AR578" i="2" s="1"/>
  <c r="AK724" i="2"/>
  <c r="AR724" i="2" s="1"/>
  <c r="AK496" i="2"/>
  <c r="AR496" i="2" s="1"/>
  <c r="AK154" i="2"/>
  <c r="AK695" i="2"/>
  <c r="AR695" i="2" s="1"/>
  <c r="AK13" i="2"/>
  <c r="AK269" i="2"/>
  <c r="AR269" i="2" s="1"/>
  <c r="AK134" i="2"/>
  <c r="AR134" i="2" s="1"/>
  <c r="AK308" i="2"/>
  <c r="AK669" i="2"/>
  <c r="AR669" i="2" s="1"/>
  <c r="AK230" i="2"/>
  <c r="AR230" i="2" s="1"/>
  <c r="AK622" i="2"/>
  <c r="AR622" i="2" s="1"/>
  <c r="AK700" i="2"/>
  <c r="AR700" i="2" s="1"/>
  <c r="AK718" i="2"/>
  <c r="AR718" i="2" s="1"/>
  <c r="AK656" i="2"/>
  <c r="AR656" i="2" s="1"/>
  <c r="AK439" i="2"/>
  <c r="AR439" i="2" s="1"/>
  <c r="AK497" i="2"/>
  <c r="AR497" i="2" s="1"/>
  <c r="AK322" i="2"/>
  <c r="AR322" i="2" s="1"/>
  <c r="AK175" i="2"/>
  <c r="AK86" i="2"/>
  <c r="AK290" i="2"/>
  <c r="AR290" i="2" s="1"/>
  <c r="AK130" i="2"/>
  <c r="AR130" i="2" s="1"/>
  <c r="AK369" i="2"/>
  <c r="AR369" i="2" s="1"/>
  <c r="AK22" i="2"/>
  <c r="AK94" i="2"/>
  <c r="AK184" i="2"/>
  <c r="AR184" i="2" s="1"/>
  <c r="AK660" i="2"/>
  <c r="AR660" i="2" s="1"/>
  <c r="AK371" i="2"/>
  <c r="AR371" i="2" s="1"/>
  <c r="AK555" i="2"/>
  <c r="AR555" i="2" s="1"/>
  <c r="AK653" i="2"/>
  <c r="AR653" i="2" s="1"/>
  <c r="AK331" i="2"/>
  <c r="AR331" i="2" s="1"/>
  <c r="AK238" i="2"/>
  <c r="AR238" i="2" s="1"/>
  <c r="AK98" i="2"/>
  <c r="AR98" i="2" s="1"/>
  <c r="AK23" i="2"/>
  <c r="AK561" i="2"/>
  <c r="AR561" i="2" s="1"/>
  <c r="AK261" i="2"/>
  <c r="AK30" i="2"/>
  <c r="AK712" i="2"/>
  <c r="AR712" i="2" s="1"/>
  <c r="AK572" i="2"/>
  <c r="AR572" i="2" s="1"/>
  <c r="AK128" i="2"/>
  <c r="AR128" i="2" s="1"/>
  <c r="AK508" i="2"/>
  <c r="AR508" i="2" s="1"/>
  <c r="AK577" i="2"/>
  <c r="AR577" i="2" s="1"/>
  <c r="AK52" i="2"/>
  <c r="AK722" i="2"/>
  <c r="AR722" i="2" s="1"/>
  <c r="AK424" i="2"/>
  <c r="AK585" i="2"/>
  <c r="AR585" i="2" s="1"/>
  <c r="AK517" i="2"/>
  <c r="AR517" i="2" s="1"/>
  <c r="AK408" i="2"/>
  <c r="AR408" i="2" s="1"/>
  <c r="AK629" i="2"/>
  <c r="AR629" i="2" s="1"/>
  <c r="AK463" i="2"/>
  <c r="AK375" i="2"/>
  <c r="AR375" i="2" s="1"/>
  <c r="AK543" i="2"/>
  <c r="AR543" i="2" s="1"/>
  <c r="AK373" i="2"/>
  <c r="AR373" i="2" s="1"/>
  <c r="AK141" i="2"/>
  <c r="AR141" i="2" s="1"/>
  <c r="AK279" i="2"/>
  <c r="AK565" i="2"/>
  <c r="AR565" i="2" s="1"/>
  <c r="AK246" i="2"/>
  <c r="AK78" i="2"/>
  <c r="AR78" i="2" s="1"/>
  <c r="AK374" i="2"/>
  <c r="AR374" i="2" s="1"/>
  <c r="AK567" i="2"/>
  <c r="AR567" i="2" s="1"/>
  <c r="AK45" i="2"/>
  <c r="AK262" i="2"/>
  <c r="AR262" i="2" s="1"/>
  <c r="AK278" i="2"/>
  <c r="AK105" i="2"/>
  <c r="AK193" i="2"/>
  <c r="AK133" i="2"/>
  <c r="AR133" i="2" s="1"/>
  <c r="AK598" i="2"/>
  <c r="AR598" i="2" s="1"/>
  <c r="AK178" i="2"/>
  <c r="AK564" i="2"/>
  <c r="AK448" i="2"/>
  <c r="AR448" i="2" s="1"/>
  <c r="AK401" i="2"/>
  <c r="AK581" i="2"/>
  <c r="AR581" i="2" s="1"/>
  <c r="AK473" i="2"/>
  <c r="AR473" i="2" s="1"/>
  <c r="AK541" i="2"/>
  <c r="AR541" i="2" s="1"/>
  <c r="AK436" i="2"/>
  <c r="AR436" i="2" s="1"/>
  <c r="AK366" i="2"/>
  <c r="AR366" i="2" s="1"/>
  <c r="AK99" i="2"/>
  <c r="AK521" i="2"/>
  <c r="AR521" i="2" s="1"/>
  <c r="AK582" i="2"/>
  <c r="AR582" i="2" s="1"/>
  <c r="AK706" i="2"/>
  <c r="AR706" i="2" s="1"/>
  <c r="AK102" i="2"/>
  <c r="AK686" i="2"/>
  <c r="AR686" i="2" s="1"/>
  <c r="AK707" i="2"/>
  <c r="AR707" i="2" s="1"/>
  <c r="AK458" i="2"/>
  <c r="AR458" i="2" s="1"/>
  <c r="AK715" i="2"/>
  <c r="AR715" i="2" s="1"/>
  <c r="AK529" i="2"/>
  <c r="AK444" i="2"/>
  <c r="AR444" i="2" s="1"/>
  <c r="AK452" i="2"/>
  <c r="AR452" i="2" s="1"/>
  <c r="AK476" i="2"/>
  <c r="AR476" i="2" s="1"/>
  <c r="AK298" i="2"/>
  <c r="AR298" i="2" s="1"/>
  <c r="AK391" i="2"/>
  <c r="AR391" i="2" s="1"/>
  <c r="AK213" i="2"/>
  <c r="AK81" i="2"/>
  <c r="AK594" i="2"/>
  <c r="AR594" i="2" s="1"/>
  <c r="AK612" i="2"/>
  <c r="AR612" i="2" s="1"/>
  <c r="AK589" i="2"/>
  <c r="AR589" i="2" s="1"/>
  <c r="AK732" i="2"/>
  <c r="AR732" i="2" s="1"/>
  <c r="AK642" i="2"/>
  <c r="AR642" i="2" s="1"/>
  <c r="AK449" i="2"/>
  <c r="AR449" i="2" s="1"/>
  <c r="AK600" i="2"/>
  <c r="AR600" i="2" s="1"/>
  <c r="AK365" i="2"/>
  <c r="AR365" i="2" s="1"/>
  <c r="AK163" i="2"/>
  <c r="AR163" i="2" s="1"/>
  <c r="AK313" i="2"/>
  <c r="AR313" i="2" s="1"/>
  <c r="AK499" i="2"/>
  <c r="AR499" i="2" s="1"/>
  <c r="AK164" i="2"/>
  <c r="AK427" i="2"/>
  <c r="AR427" i="2" s="1"/>
  <c r="AK478" i="2"/>
  <c r="AR478" i="2" s="1"/>
  <c r="AK419" i="2"/>
  <c r="AR419" i="2" s="1"/>
  <c r="AK316" i="2"/>
  <c r="AR316" i="2" s="1"/>
  <c r="AK188" i="2"/>
  <c r="AR188" i="2" s="1"/>
  <c r="AK48" i="2"/>
  <c r="AK121" i="2"/>
  <c r="AK573" i="2"/>
  <c r="AR573" i="2" s="1"/>
  <c r="AK272" i="2"/>
  <c r="AK92" i="2"/>
  <c r="AR92" i="2" s="1"/>
  <c r="AK106" i="2"/>
  <c r="AK650" i="2"/>
  <c r="AR650" i="2" s="1"/>
  <c r="AK37" i="2"/>
  <c r="AK394" i="2"/>
  <c r="AK166" i="2"/>
  <c r="AR166" i="2" s="1"/>
  <c r="AK575" i="2"/>
  <c r="AR575" i="2" s="1"/>
  <c r="AK719" i="2"/>
  <c r="AR719" i="2" s="1"/>
  <c r="AK100" i="2"/>
  <c r="AR100" i="2" s="1"/>
  <c r="AK662" i="2"/>
  <c r="AR662" i="2" s="1"/>
  <c r="AK236" i="2"/>
  <c r="AR236" i="2" s="1"/>
  <c r="AK59" i="2"/>
  <c r="AR59" i="2" s="1"/>
  <c r="AK504" i="2"/>
  <c r="AR504" i="2" s="1"/>
  <c r="AK85" i="2"/>
  <c r="AR85" i="2" s="1"/>
  <c r="AK292" i="2"/>
  <c r="AK199" i="2"/>
  <c r="AR199" i="2" s="1"/>
  <c r="AK64" i="2"/>
  <c r="AR64" i="2" s="1"/>
  <c r="AK297" i="2"/>
  <c r="AR297" i="2" s="1"/>
  <c r="AK639" i="2"/>
  <c r="AR639" i="2" s="1"/>
  <c r="AK501" i="2"/>
  <c r="AR501" i="2" s="1"/>
  <c r="AK608" i="2"/>
  <c r="AR608" i="2" s="1"/>
  <c r="AK361" i="2"/>
  <c r="AR361" i="2" s="1"/>
  <c r="AK568" i="2"/>
  <c r="AR568" i="2" s="1"/>
  <c r="AK49" i="2"/>
  <c r="AR49" i="2" s="1"/>
  <c r="AK482" i="2"/>
  <c r="AK677" i="2"/>
  <c r="AR677" i="2" s="1"/>
  <c r="AK344" i="2"/>
  <c r="AK638" i="2"/>
  <c r="AR638" i="2" s="1"/>
  <c r="AK381" i="2"/>
  <c r="AR381" i="2" s="1"/>
  <c r="AK221" i="2"/>
  <c r="AR221" i="2" s="1"/>
  <c r="AK576" i="2"/>
  <c r="AR576" i="2" s="1"/>
  <c r="AK310" i="2"/>
  <c r="AK652" i="2"/>
  <c r="AR652" i="2" s="1"/>
  <c r="AK599" i="2"/>
  <c r="AR599" i="2" s="1"/>
  <c r="AK286" i="2"/>
  <c r="AR286" i="2" s="1"/>
  <c r="AK693" i="2"/>
  <c r="AR693" i="2" s="1"/>
  <c r="AK211" i="2"/>
  <c r="AK571" i="2"/>
  <c r="AR571" i="2" s="1"/>
  <c r="AK147" i="2"/>
  <c r="AR147" i="2" s="1"/>
  <c r="AK649" i="2"/>
  <c r="AR649" i="2" s="1"/>
  <c r="AK234" i="2"/>
  <c r="AK714" i="2"/>
  <c r="AR714" i="2" s="1"/>
  <c r="AK62" i="2"/>
  <c r="AK416" i="2"/>
  <c r="AR416" i="2" s="1"/>
  <c r="AK266" i="2"/>
  <c r="AR266" i="2" s="1"/>
  <c r="AK409" i="2"/>
  <c r="AR409" i="2" s="1"/>
  <c r="AK107" i="2"/>
  <c r="AR107" i="2" s="1"/>
  <c r="AK231" i="2"/>
  <c r="AK429" i="2"/>
  <c r="AR429" i="2" s="1"/>
  <c r="AK717" i="2"/>
  <c r="AR717" i="2" s="1"/>
  <c r="AK644" i="2"/>
  <c r="AR644" i="2" s="1"/>
  <c r="AK242" i="2"/>
  <c r="AK304" i="2"/>
  <c r="AK277" i="2"/>
  <c r="AR277" i="2" s="1"/>
  <c r="AK558" i="2"/>
  <c r="AR558" i="2" s="1"/>
  <c r="AK220" i="2"/>
  <c r="AK33" i="2"/>
  <c r="AR33" i="2" s="1"/>
  <c r="AK252" i="2"/>
  <c r="AK682" i="2"/>
  <c r="AR682" i="2" s="1"/>
  <c r="AK734" i="2"/>
  <c r="AR734" i="2" s="1"/>
  <c r="AK142" i="2"/>
  <c r="AK602" i="2"/>
  <c r="AR602" i="2" s="1"/>
  <c r="AK525" i="2"/>
  <c r="AK544" i="2"/>
  <c r="AR544" i="2" s="1"/>
  <c r="AK113" i="2"/>
  <c r="AK245" i="2"/>
  <c r="AR245" i="2" s="1"/>
  <c r="AK620" i="2"/>
  <c r="AR620" i="2" s="1"/>
  <c r="AK152" i="2"/>
  <c r="AK708" i="2"/>
  <c r="AR708" i="2" s="1"/>
  <c r="AK498" i="2"/>
  <c r="AK291" i="2"/>
  <c r="AR291" i="2" s="1"/>
  <c r="AK74" i="2"/>
  <c r="AR74" i="2" s="1"/>
  <c r="AK283" i="2"/>
  <c r="AK733" i="2"/>
  <c r="AR733" i="2" s="1"/>
  <c r="AK190" i="2"/>
  <c r="AK514" i="2"/>
  <c r="AR514" i="2" s="1"/>
  <c r="AK477" i="2"/>
  <c r="AK402" i="2"/>
  <c r="AK726" i="2"/>
  <c r="AR726" i="2" s="1"/>
  <c r="AK704" i="2"/>
  <c r="AR704" i="2" s="1"/>
  <c r="AK489" i="2"/>
  <c r="AR489" i="2" s="1"/>
  <c r="AK680" i="2"/>
  <c r="AR680" i="2" s="1"/>
  <c r="AK480" i="2"/>
  <c r="AR480" i="2" s="1"/>
  <c r="AK635" i="2"/>
  <c r="AR635" i="2" s="1"/>
  <c r="AK597" i="2"/>
  <c r="AR597" i="2" s="1"/>
  <c r="AK515" i="2"/>
  <c r="AR515" i="2" s="1"/>
  <c r="AK668" i="2"/>
  <c r="AR668" i="2" s="1"/>
  <c r="AK684" i="2"/>
  <c r="AR684" i="2" s="1"/>
  <c r="AK325" i="2"/>
  <c r="AR325" i="2" s="1"/>
  <c r="AK434" i="2"/>
  <c r="AR434" i="2" s="1"/>
  <c r="AK258" i="2"/>
  <c r="AK502" i="2"/>
  <c r="AR502" i="2" s="1"/>
  <c r="AK357" i="2"/>
  <c r="AR357" i="2" s="1"/>
  <c r="AK307" i="2"/>
  <c r="AR307" i="2" s="1"/>
  <c r="AK89" i="2"/>
  <c r="AK143" i="2"/>
  <c r="AR143" i="2" s="1"/>
  <c r="AK244" i="2"/>
  <c r="AR244" i="2" s="1"/>
  <c r="AK631" i="2"/>
  <c r="AR631" i="2" s="1"/>
  <c r="AK254" i="2"/>
  <c r="AR254" i="2" s="1"/>
  <c r="AK533" i="2"/>
  <c r="AR533" i="2" s="1"/>
  <c r="AK382" i="2"/>
  <c r="AR382" i="2" s="1"/>
  <c r="AK566" i="2"/>
  <c r="AR566" i="2" s="1"/>
  <c r="AK614" i="2"/>
  <c r="AR614" i="2" s="1"/>
  <c r="AK460" i="2"/>
  <c r="AK210" i="2"/>
  <c r="AK360" i="2"/>
  <c r="AK306" i="2"/>
  <c r="AR306" i="2" s="1"/>
  <c r="AK530" i="2"/>
  <c r="AR530" i="2" s="1"/>
  <c r="AK615" i="2"/>
  <c r="AR615" i="2" s="1"/>
  <c r="AK187" i="2"/>
  <c r="AK579" i="2"/>
  <c r="AR579" i="2" s="1"/>
  <c r="AK720" i="2"/>
  <c r="AR720" i="2" s="1"/>
  <c r="AK314" i="2"/>
  <c r="AK453" i="2"/>
  <c r="AR453" i="2" s="1"/>
  <c r="AK377" i="2"/>
  <c r="AR377" i="2" s="1"/>
  <c r="AK694" i="2"/>
  <c r="AR694" i="2" s="1"/>
  <c r="AK524" i="2"/>
  <c r="AR524" i="2" s="1"/>
  <c r="AK519" i="2"/>
  <c r="AR519" i="2" s="1"/>
  <c r="AK518" i="2"/>
  <c r="AR518" i="2" s="1"/>
  <c r="AK296" i="2"/>
  <c r="AR296" i="2" s="1"/>
  <c r="AK613" i="2"/>
  <c r="AR613" i="2" s="1"/>
  <c r="AK405" i="2"/>
  <c r="AK696" i="2"/>
  <c r="AR696" i="2" s="1"/>
  <c r="AK673" i="2"/>
  <c r="AR673" i="2" s="1"/>
  <c r="AK253" i="2"/>
  <c r="AR253" i="2" s="1"/>
  <c r="AK655" i="2"/>
  <c r="AR655" i="2" s="1"/>
  <c r="AK337" i="2"/>
  <c r="AR337" i="2" s="1"/>
  <c r="AK683" i="2"/>
  <c r="AR683" i="2" s="1"/>
  <c r="AK710" i="2"/>
  <c r="AR710" i="2" s="1"/>
  <c r="AK691" i="2"/>
  <c r="AR691" i="2" s="1"/>
  <c r="AK667" i="2"/>
  <c r="AR667" i="2" s="1"/>
  <c r="AK623" i="2"/>
  <c r="AR623" i="2" s="1"/>
  <c r="AK731" i="2"/>
  <c r="AR731" i="2" s="1"/>
  <c r="AK486" i="2"/>
  <c r="AR486" i="2" s="1"/>
  <c r="AK703" i="2"/>
  <c r="AR703" i="2" s="1"/>
  <c r="AK503" i="2"/>
  <c r="AR503" i="2" s="1"/>
  <c r="AK659" i="2"/>
  <c r="AR659" i="2" s="1"/>
  <c r="AK685" i="2"/>
  <c r="AR685" i="2" s="1"/>
  <c r="AK663" i="2"/>
  <c r="AR663" i="2" s="1"/>
  <c r="AK560" i="2"/>
  <c r="AR560" i="2" s="1"/>
  <c r="AK689" i="2"/>
  <c r="AR689" i="2" s="1"/>
  <c r="AK709" i="2"/>
  <c r="AR709" i="2" s="1"/>
  <c r="AK679" i="2"/>
  <c r="AR679" i="2" s="1"/>
  <c r="AK701" i="2"/>
  <c r="AR701" i="2" s="1"/>
  <c r="AK723" i="2"/>
  <c r="AR723" i="2" s="1"/>
  <c r="AK711" i="2"/>
  <c r="AR711" i="2" s="1"/>
  <c r="AK604" i="2"/>
  <c r="AR604" i="2" s="1"/>
  <c r="AK632" i="2"/>
  <c r="AR632" i="2" s="1"/>
  <c r="AK721" i="2"/>
  <c r="AR721" i="2" s="1"/>
  <c r="AK716" i="2"/>
  <c r="AR716" i="2" s="1"/>
  <c r="AH640" i="2"/>
  <c r="AH569" i="2"/>
  <c r="AH540" i="2"/>
  <c r="AH93" i="2"/>
  <c r="AH287" i="2"/>
  <c r="AH355" i="2"/>
  <c r="AH455" i="2"/>
  <c r="AH330" i="2"/>
  <c r="AH574" i="2"/>
  <c r="AH513" i="2"/>
  <c r="AH387" i="2"/>
  <c r="AH265" i="2"/>
  <c r="AH139" i="2"/>
  <c r="AH664" i="2"/>
  <c r="AH111" i="2"/>
  <c r="AH495" i="2"/>
  <c r="AH570" i="2"/>
  <c r="AH54" i="2"/>
  <c r="AH636" i="2"/>
  <c r="AH414" i="2"/>
  <c r="AH422" i="2"/>
  <c r="AH403" i="2"/>
  <c r="AH523" i="2"/>
  <c r="AH264" i="2"/>
  <c r="AH274" i="2"/>
  <c r="AH587" i="2"/>
  <c r="AH450" i="2"/>
  <c r="AH80" i="2"/>
  <c r="AH654" i="2"/>
  <c r="AH317" i="2"/>
  <c r="AH592" i="2"/>
  <c r="AH176" i="2"/>
  <c r="AH688" i="2"/>
  <c r="AH392" i="2"/>
  <c r="AH8" i="2"/>
  <c r="AH91" i="2"/>
  <c r="AH420" i="2"/>
  <c r="AH218" i="2"/>
  <c r="AH260" i="2"/>
  <c r="AH672" i="2"/>
  <c r="AH172" i="2"/>
  <c r="AH56" i="2"/>
  <c r="AH534" i="2"/>
  <c r="AH169" i="2"/>
  <c r="AH484" i="2"/>
  <c r="AH413" i="2"/>
  <c r="AH222" i="2"/>
  <c r="AH603" i="2"/>
  <c r="AH263" i="2"/>
  <c r="AH395" i="2"/>
  <c r="AH526" i="2"/>
  <c r="AH433" i="2"/>
  <c r="AH351" i="2"/>
  <c r="AH462" i="2"/>
  <c r="AH217" i="2"/>
  <c r="AH174" i="2"/>
  <c r="AH347" i="2"/>
  <c r="AH464" i="2"/>
  <c r="AH177" i="2"/>
  <c r="AH383" i="2"/>
  <c r="AH485" i="2"/>
  <c r="AH311" i="2"/>
  <c r="AH185" i="2"/>
  <c r="AH406" i="2"/>
  <c r="AH338" i="2"/>
  <c r="AH363" i="2"/>
  <c r="AH362" i="2"/>
  <c r="AH156" i="2"/>
  <c r="AH488" i="2"/>
  <c r="AH312" i="2"/>
  <c r="AH352" i="2"/>
  <c r="AH411" i="2"/>
  <c r="AH359" i="2"/>
  <c r="AH167" i="2"/>
  <c r="AH191" i="2"/>
  <c r="AH611" i="2"/>
  <c r="AH243" i="2"/>
  <c r="AH122" i="2"/>
  <c r="AH334" i="2"/>
  <c r="AH50" i="2"/>
  <c r="AH161" i="2"/>
  <c r="AH356" i="2"/>
  <c r="AH532" i="2"/>
  <c r="AH500" i="2"/>
  <c r="AH335" i="2"/>
  <c r="AH145" i="2"/>
  <c r="AH546" i="2"/>
  <c r="AH281" i="2"/>
  <c r="AH96" i="2"/>
  <c r="AH437" i="2"/>
  <c r="AH348" i="2"/>
  <c r="AH232" i="2"/>
  <c r="AH83" i="2"/>
  <c r="AH630" i="2"/>
  <c r="AH284" i="2"/>
  <c r="AH125" i="2"/>
  <c r="AH289" i="2"/>
  <c r="AH103" i="2"/>
  <c r="AH651" i="2"/>
  <c r="AH63" i="2"/>
  <c r="AH11" i="2"/>
  <c r="AH407" i="2"/>
  <c r="AH417" i="2"/>
  <c r="AH328" i="2"/>
  <c r="AH302" i="2"/>
  <c r="AH32" i="2"/>
  <c r="AH674" i="2"/>
  <c r="AH136" i="2"/>
  <c r="AH393" i="2"/>
  <c r="AH531" i="2"/>
  <c r="AH474" i="2"/>
  <c r="AH58" i="2"/>
  <c r="AH40" i="2"/>
  <c r="AH270" i="2"/>
  <c r="AH345" i="2"/>
  <c r="AH727" i="2"/>
  <c r="AH384" i="2"/>
  <c r="AH466" i="2"/>
  <c r="AH70" i="2"/>
  <c r="AH197" i="2"/>
  <c r="AH288" i="2"/>
  <c r="AH16" i="2"/>
  <c r="AH299" i="2"/>
  <c r="AH241" i="2"/>
  <c r="AH633" i="2"/>
  <c r="AH423" i="2"/>
  <c r="AH149" i="2"/>
  <c r="AH239" i="2"/>
  <c r="AH117" i="2"/>
  <c r="AH415" i="2"/>
  <c r="AH157" i="2"/>
  <c r="AH300" i="2"/>
  <c r="AH183" i="2"/>
  <c r="AH24" i="2"/>
  <c r="AH301" i="2"/>
  <c r="AH690" i="2"/>
  <c r="AH412" i="2"/>
  <c r="AH303" i="2"/>
  <c r="AH390" i="2"/>
  <c r="AH697" i="2"/>
  <c r="AH661" i="2"/>
  <c r="AH295" i="2"/>
  <c r="AH285" i="2"/>
  <c r="AH549" i="2"/>
  <c r="AH226" i="2"/>
  <c r="AH388" i="2"/>
  <c r="AH457" i="2"/>
  <c r="AH657" i="2"/>
  <c r="AH20" i="2"/>
  <c r="AH21" i="2"/>
  <c r="AH28" i="2"/>
  <c r="AH271" i="2"/>
  <c r="AH194" i="2"/>
  <c r="AH228" i="2"/>
  <c r="AH135" i="2"/>
  <c r="AH259" i="2"/>
  <c r="AH725" i="2"/>
  <c r="AH280" i="2"/>
  <c r="AH431" i="2"/>
  <c r="AH459" i="2"/>
  <c r="AH240" i="2"/>
  <c r="AH442" i="2"/>
  <c r="AH492" i="2"/>
  <c r="AH593" i="2"/>
  <c r="AH293" i="2"/>
  <c r="AH225" i="2"/>
  <c r="AH547" i="2"/>
  <c r="AH646" i="2"/>
  <c r="AH552" i="2"/>
  <c r="AH506" i="2"/>
  <c r="AH527" i="2"/>
  <c r="AH618" i="2"/>
  <c r="AH586" i="2"/>
  <c r="AH215" i="2"/>
  <c r="AH204" i="2"/>
  <c r="AH315" i="2"/>
  <c r="AH539" i="2"/>
  <c r="AH580" i="2"/>
  <c r="AH428" i="2"/>
  <c r="AH675" i="2"/>
  <c r="AH119" i="2"/>
  <c r="AH471" i="2"/>
  <c r="AH29" i="2"/>
  <c r="AH67" i="2"/>
  <c r="AH483" i="2"/>
  <c r="AH628" i="2"/>
  <c r="AH692" i="2"/>
  <c r="AH229" i="2"/>
  <c r="AH643" i="2"/>
  <c r="AH5" i="2"/>
  <c r="AH212" i="2"/>
  <c r="AH168" i="2"/>
  <c r="AH114" i="2"/>
  <c r="AH641" i="2"/>
  <c r="AH324" i="2"/>
  <c r="AH309" i="2"/>
  <c r="AH606" i="2"/>
  <c r="AH625" i="2"/>
  <c r="AH490" i="2"/>
  <c r="AH84" i="2"/>
  <c r="AH550" i="2"/>
  <c r="AH443" i="2"/>
  <c r="AH595" i="2"/>
  <c r="AH341" i="2"/>
  <c r="AH647" i="2"/>
  <c r="AH396" i="2"/>
  <c r="AH57" i="2"/>
  <c r="AH275" i="2"/>
  <c r="AH294" i="2"/>
  <c r="AH559" i="2"/>
  <c r="AH55" i="2"/>
  <c r="AH51" i="2"/>
  <c r="AH104" i="2"/>
  <c r="AH418" i="2"/>
  <c r="AH60" i="2"/>
  <c r="AH256" i="2"/>
  <c r="AH538" i="2"/>
  <c r="AH173" i="2"/>
  <c r="AH516" i="2"/>
  <c r="AH180" i="2"/>
  <c r="AH71" i="2"/>
  <c r="AH535" i="2"/>
  <c r="AH35" i="2"/>
  <c r="AH562" i="2"/>
  <c r="AH461" i="2"/>
  <c r="AH10" i="2"/>
  <c r="AH626" i="2"/>
  <c r="AH127" i="2"/>
  <c r="AH327" i="2"/>
  <c r="AH146" i="2"/>
  <c r="AH276" i="2"/>
  <c r="AH441" i="2"/>
  <c r="AH129" i="2"/>
  <c r="AH522" i="2"/>
  <c r="AH151" i="2"/>
  <c r="AH332" i="2"/>
  <c r="AH39" i="2"/>
  <c r="AH666" i="2"/>
  <c r="AH479" i="2"/>
  <c r="AH385" i="2"/>
  <c r="AH34" i="2"/>
  <c r="AH354" i="2"/>
  <c r="AH95" i="2"/>
  <c r="AH82" i="2"/>
  <c r="AH397" i="2"/>
  <c r="AH404" i="2"/>
  <c r="AH87" i="2"/>
  <c r="AH537" i="2"/>
  <c r="AH421" i="2"/>
  <c r="AH368" i="2"/>
  <c r="AH349" i="2"/>
  <c r="AH318" i="2"/>
  <c r="AH447" i="2"/>
  <c r="AH557" i="2"/>
  <c r="AH41" i="2"/>
  <c r="AH46" i="2"/>
  <c r="AH553" i="2"/>
  <c r="AH699" i="2"/>
  <c r="AH201" i="2"/>
  <c r="AH665" i="2"/>
  <c r="AH350" i="2"/>
  <c r="AH713" i="2"/>
  <c r="AH520" i="2"/>
  <c r="AH605" i="2"/>
  <c r="AH398" i="2"/>
  <c r="AH340" i="2"/>
  <c r="AH26" i="2"/>
  <c r="AH227" i="2"/>
  <c r="AH505" i="2"/>
  <c r="AH470" i="2"/>
  <c r="AH18" i="2"/>
  <c r="AH493" i="2"/>
  <c r="AH681" i="2"/>
  <c r="AH440" i="2"/>
  <c r="AH132" i="2"/>
  <c r="AH467" i="2"/>
  <c r="AH730" i="2"/>
  <c r="AH379" i="2"/>
  <c r="AH248" i="2"/>
  <c r="AH454" i="2"/>
  <c r="AH140" i="2"/>
  <c r="AH438" i="2"/>
  <c r="AH507" i="2"/>
  <c r="AH410" i="2"/>
  <c r="AH126" i="2"/>
  <c r="AH115" i="2"/>
  <c r="AH202" i="2"/>
  <c r="AH3" i="2"/>
  <c r="AH446" i="2"/>
  <c r="AH66" i="2"/>
  <c r="AH249" i="2"/>
  <c r="AH430" i="2"/>
  <c r="AH563" i="2"/>
  <c r="AH109" i="2"/>
  <c r="AH208" i="2"/>
  <c r="AH435" i="2"/>
  <c r="AH590" i="2"/>
  <c r="AH72" i="2"/>
  <c r="AH676" i="2"/>
  <c r="AH165" i="2"/>
  <c r="AH491" i="2"/>
  <c r="AH196" i="2"/>
  <c r="AH378" i="2"/>
  <c r="AH159" i="2"/>
  <c r="AH342" i="2"/>
  <c r="AH255" i="2"/>
  <c r="AH153" i="2"/>
  <c r="AH207" i="2"/>
  <c r="AH198" i="2"/>
  <c r="AH282" i="2"/>
  <c r="AH101" i="2"/>
  <c r="AH76" i="2"/>
  <c r="AH634" i="2"/>
  <c r="AH610" i="2"/>
  <c r="AH162" i="2"/>
  <c r="AH372" i="2"/>
  <c r="AH358" i="2"/>
  <c r="AH658" i="2"/>
  <c r="AH624" i="2"/>
  <c r="AH481" i="2"/>
  <c r="AH116" i="2"/>
  <c r="AH36" i="2"/>
  <c r="AH53" i="2"/>
  <c r="AH343" i="2"/>
  <c r="AH257" i="2"/>
  <c r="AH200" i="2"/>
  <c r="AH607" i="2"/>
  <c r="AH69" i="2"/>
  <c r="AH548" i="2"/>
  <c r="AH88" i="2"/>
  <c r="AH118" i="2"/>
  <c r="AH268" i="2"/>
  <c r="AH320" i="2"/>
  <c r="AH510" i="2"/>
  <c r="AH346" i="2"/>
  <c r="AH512" i="2"/>
  <c r="AH247" i="2"/>
  <c r="AH494" i="2"/>
  <c r="AH4" i="2"/>
  <c r="AH367" i="2"/>
  <c r="AH319" i="2"/>
  <c r="AH323" i="2"/>
  <c r="AH170" i="2"/>
  <c r="AH68" i="2"/>
  <c r="AH73" i="2"/>
  <c r="AH108" i="2"/>
  <c r="AH250" i="2"/>
  <c r="AH728" i="2"/>
  <c r="AH15" i="2"/>
  <c r="AH637" i="2"/>
  <c r="AH189" i="2"/>
  <c r="AH47" i="2"/>
  <c r="AH158" i="2"/>
  <c r="AH160" i="2"/>
  <c r="AH179" i="2"/>
  <c r="AH38" i="2"/>
  <c r="AH353" i="2"/>
  <c r="AH528" i="2"/>
  <c r="AH364" i="2"/>
  <c r="AH216" i="2"/>
  <c r="AH206" i="2"/>
  <c r="AH687" i="2"/>
  <c r="AH616" i="2"/>
  <c r="AH678" i="2"/>
  <c r="AH542" i="2"/>
  <c r="AH205" i="2"/>
  <c r="AH545" i="2"/>
  <c r="AH181" i="2"/>
  <c r="AH7" i="2"/>
  <c r="AH137" i="2"/>
  <c r="AH124" i="2"/>
  <c r="AH219" i="2"/>
  <c r="AH123" i="2"/>
  <c r="AH110" i="2"/>
  <c r="AH670" i="2"/>
  <c r="AH2" i="2"/>
  <c r="AH90" i="2"/>
  <c r="AH554" i="2"/>
  <c r="AH339" i="2"/>
  <c r="AH44" i="2"/>
  <c r="AH556" i="2"/>
  <c r="AH138" i="2"/>
  <c r="AH43" i="2"/>
  <c r="AH380" i="2"/>
  <c r="AH273" i="2"/>
  <c r="AH511" i="2"/>
  <c r="AH42" i="2"/>
  <c r="AH305" i="2"/>
  <c r="AH131" i="2"/>
  <c r="AH468" i="2"/>
  <c r="AH31" i="2"/>
  <c r="AH671" i="2"/>
  <c r="AH627" i="2"/>
  <c r="AH425" i="2"/>
  <c r="AH75" i="2"/>
  <c r="AH112" i="2"/>
  <c r="AH171" i="2"/>
  <c r="AH536" i="2"/>
  <c r="AH705" i="2"/>
  <c r="AH551" i="2"/>
  <c r="AH591" i="2"/>
  <c r="AH25" i="2"/>
  <c r="AH27" i="2"/>
  <c r="AH267" i="2"/>
  <c r="AH12" i="2"/>
  <c r="AH619" i="2"/>
  <c r="AH224" i="2"/>
  <c r="AH469" i="2"/>
  <c r="AH214" i="2"/>
  <c r="AH19" i="2"/>
  <c r="AH336" i="2"/>
  <c r="AH386" i="2"/>
  <c r="AH645" i="2"/>
  <c r="AH465" i="2"/>
  <c r="AH432" i="2"/>
  <c r="AH399" i="2"/>
  <c r="AH584" i="2"/>
  <c r="AH186" i="2"/>
  <c r="AH389" i="2"/>
  <c r="AH223" i="2"/>
  <c r="AH451" i="2"/>
  <c r="AH472" i="2"/>
  <c r="AH203" i="2"/>
  <c r="AH65" i="2"/>
  <c r="AH192" i="2"/>
  <c r="AH235" i="2"/>
  <c r="AH209" i="2"/>
  <c r="AH509" i="2"/>
  <c r="AH237" i="2"/>
  <c r="AH14" i="2"/>
  <c r="AH150" i="2"/>
  <c r="AH698" i="2"/>
  <c r="AH609" i="2"/>
  <c r="AH251" i="2"/>
  <c r="AH596" i="2"/>
  <c r="AH195" i="2"/>
  <c r="AH487" i="2"/>
  <c r="AH182" i="2"/>
  <c r="AH329" i="2"/>
  <c r="AH9" i="2"/>
  <c r="AH617" i="2"/>
  <c r="AH17" i="2"/>
  <c r="AH588" i="2"/>
  <c r="AH370" i="2"/>
  <c r="AH155" i="2"/>
  <c r="AH77" i="2"/>
  <c r="AH333" i="2"/>
  <c r="AH729" i="2"/>
  <c r="AH456" i="2"/>
  <c r="AH445" i="2"/>
  <c r="AH702" i="2"/>
  <c r="AH233" i="2"/>
  <c r="AH621" i="2"/>
  <c r="AH79" i="2"/>
  <c r="AH97" i="2"/>
  <c r="AH61" i="2"/>
  <c r="AH120" i="2"/>
  <c r="AH326" i="2"/>
  <c r="AH601" i="2"/>
  <c r="AH583" i="2"/>
  <c r="AH376" i="2"/>
  <c r="AH321" i="2"/>
  <c r="AH475" i="2"/>
  <c r="AH648" i="2"/>
  <c r="AH6" i="2"/>
  <c r="AH426" i="2"/>
  <c r="AH144" i="2"/>
  <c r="AH148" i="2"/>
  <c r="AH400" i="2"/>
  <c r="AH578" i="2"/>
  <c r="AH724" i="2"/>
  <c r="AH496" i="2"/>
  <c r="AH154" i="2"/>
  <c r="AH695" i="2"/>
  <c r="AH13" i="2"/>
  <c r="AH269" i="2"/>
  <c r="AH134" i="2"/>
  <c r="AH308" i="2"/>
  <c r="AH669" i="2"/>
  <c r="AH230" i="2"/>
  <c r="AH622" i="2"/>
  <c r="AH700" i="2"/>
  <c r="AH718" i="2"/>
  <c r="AH656" i="2"/>
  <c r="AH439" i="2"/>
  <c r="AH497" i="2"/>
  <c r="AH322" i="2"/>
  <c r="AH175" i="2"/>
  <c r="AH86" i="2"/>
  <c r="AH290" i="2"/>
  <c r="AH130" i="2"/>
  <c r="AH369" i="2"/>
  <c r="AH22" i="2"/>
  <c r="AH94" i="2"/>
  <c r="AH184" i="2"/>
  <c r="AH660" i="2"/>
  <c r="AH371" i="2"/>
  <c r="AH555" i="2"/>
  <c r="AH653" i="2"/>
  <c r="AH331" i="2"/>
  <c r="AH238" i="2"/>
  <c r="AH98" i="2"/>
  <c r="AH23" i="2"/>
  <c r="AH561" i="2"/>
  <c r="AH261" i="2"/>
  <c r="AH30" i="2"/>
  <c r="AH712" i="2"/>
  <c r="AH572" i="2"/>
  <c r="AH128" i="2"/>
  <c r="AH508" i="2"/>
  <c r="AH577" i="2"/>
  <c r="AH52" i="2"/>
  <c r="AH722" i="2"/>
  <c r="AH424" i="2"/>
  <c r="AH585" i="2"/>
  <c r="AH517" i="2"/>
  <c r="AH408" i="2"/>
  <c r="AH629" i="2"/>
  <c r="AH463" i="2"/>
  <c r="AH375" i="2"/>
  <c r="AH543" i="2"/>
  <c r="AH373" i="2"/>
  <c r="AH141" i="2"/>
  <c r="AH279" i="2"/>
  <c r="AH565" i="2"/>
  <c r="AH246" i="2"/>
  <c r="AH78" i="2"/>
  <c r="AH374" i="2"/>
  <c r="AH567" i="2"/>
  <c r="AH45" i="2"/>
  <c r="AH262" i="2"/>
  <c r="AH278" i="2"/>
  <c r="AH105" i="2"/>
  <c r="AH193" i="2"/>
  <c r="AH133" i="2"/>
  <c r="AH598" i="2"/>
  <c r="AH178" i="2"/>
  <c r="AH564" i="2"/>
  <c r="AH448" i="2"/>
  <c r="AH401" i="2"/>
  <c r="AH581" i="2"/>
  <c r="AH473" i="2"/>
  <c r="AH541" i="2"/>
  <c r="AH436" i="2"/>
  <c r="AH366" i="2"/>
  <c r="AH99" i="2"/>
  <c r="AH521" i="2"/>
  <c r="AH582" i="2"/>
  <c r="AH706" i="2"/>
  <c r="AH102" i="2"/>
  <c r="AH686" i="2"/>
  <c r="AH707" i="2"/>
  <c r="AH458" i="2"/>
  <c r="AH715" i="2"/>
  <c r="AH529" i="2"/>
  <c r="AH444" i="2"/>
  <c r="AH452" i="2"/>
  <c r="AH476" i="2"/>
  <c r="AH298" i="2"/>
  <c r="AH391" i="2"/>
  <c r="AH213" i="2"/>
  <c r="AH81" i="2"/>
  <c r="AH594" i="2"/>
  <c r="AH612" i="2"/>
  <c r="AH589" i="2"/>
  <c r="AH732" i="2"/>
  <c r="AH642" i="2"/>
  <c r="AH449" i="2"/>
  <c r="AH600" i="2"/>
  <c r="AH365" i="2"/>
  <c r="AH163" i="2"/>
  <c r="AH313" i="2"/>
  <c r="AH499" i="2"/>
  <c r="AH164" i="2"/>
  <c r="AH427" i="2"/>
  <c r="AH478" i="2"/>
  <c r="AH419" i="2"/>
  <c r="AH316" i="2"/>
  <c r="AH188" i="2"/>
  <c r="AH48" i="2"/>
  <c r="AH121" i="2"/>
  <c r="AH573" i="2"/>
  <c r="AH272" i="2"/>
  <c r="AH92" i="2"/>
  <c r="AH106" i="2"/>
  <c r="AH650" i="2"/>
  <c r="AH37" i="2"/>
  <c r="AH394" i="2"/>
  <c r="AH166" i="2"/>
  <c r="AH575" i="2"/>
  <c r="AH719" i="2"/>
  <c r="AH100" i="2"/>
  <c r="AH662" i="2"/>
  <c r="AH236" i="2"/>
  <c r="AH59" i="2"/>
  <c r="AH504" i="2"/>
  <c r="AH85" i="2"/>
  <c r="AH292" i="2"/>
  <c r="AH199" i="2"/>
  <c r="AH64" i="2"/>
  <c r="AH297" i="2"/>
  <c r="AH639" i="2"/>
  <c r="AH501" i="2"/>
  <c r="AH608" i="2"/>
  <c r="AH361" i="2"/>
  <c r="AH568" i="2"/>
  <c r="AH49" i="2"/>
  <c r="AH482" i="2"/>
  <c r="AH677" i="2"/>
  <c r="AH344" i="2"/>
  <c r="AH638" i="2"/>
  <c r="AH381" i="2"/>
  <c r="AH221" i="2"/>
  <c r="AH576" i="2"/>
  <c r="AH310" i="2"/>
  <c r="AH652" i="2"/>
  <c r="AH599" i="2"/>
  <c r="AH286" i="2"/>
  <c r="AH693" i="2"/>
  <c r="AH211" i="2"/>
  <c r="AH571" i="2"/>
  <c r="AH147" i="2"/>
  <c r="AH649" i="2"/>
  <c r="AH234" i="2"/>
  <c r="AH714" i="2"/>
  <c r="AH62" i="2"/>
  <c r="AH416" i="2"/>
  <c r="AH266" i="2"/>
  <c r="AH409" i="2"/>
  <c r="AH107" i="2"/>
  <c r="AH231" i="2"/>
  <c r="AH429" i="2"/>
  <c r="AH717" i="2"/>
  <c r="AH644" i="2"/>
  <c r="AH242" i="2"/>
  <c r="AH304" i="2"/>
  <c r="AH277" i="2"/>
  <c r="AH558" i="2"/>
  <c r="AH220" i="2"/>
  <c r="AH33" i="2"/>
  <c r="AH252" i="2"/>
  <c r="AH682" i="2"/>
  <c r="AH734" i="2"/>
  <c r="AH142" i="2"/>
  <c r="AH602" i="2"/>
  <c r="AH525" i="2"/>
  <c r="AH544" i="2"/>
  <c r="AH113" i="2"/>
  <c r="AH245" i="2"/>
  <c r="AH620" i="2"/>
  <c r="AH152" i="2"/>
  <c r="AH708" i="2"/>
  <c r="AH498" i="2"/>
  <c r="AH291" i="2"/>
  <c r="AH74" i="2"/>
  <c r="AH283" i="2"/>
  <c r="AH733" i="2"/>
  <c r="AH190" i="2"/>
  <c r="AH514" i="2"/>
  <c r="AH477" i="2"/>
  <c r="AH402" i="2"/>
  <c r="AH726" i="2"/>
  <c r="AH704" i="2"/>
  <c r="AH489" i="2"/>
  <c r="AH680" i="2"/>
  <c r="AH480" i="2"/>
  <c r="AH635" i="2"/>
  <c r="AH597" i="2"/>
  <c r="AH515" i="2"/>
  <c r="AH668" i="2"/>
  <c r="AH684" i="2"/>
  <c r="AH325" i="2"/>
  <c r="AH434" i="2"/>
  <c r="AH258" i="2"/>
  <c r="AH502" i="2"/>
  <c r="AH357" i="2"/>
  <c r="AH307" i="2"/>
  <c r="AH89" i="2"/>
  <c r="AH143" i="2"/>
  <c r="AH244" i="2"/>
  <c r="AH631" i="2"/>
  <c r="AH254" i="2"/>
  <c r="AH533" i="2"/>
  <c r="AH382" i="2"/>
  <c r="AH566" i="2"/>
  <c r="AH614" i="2"/>
  <c r="AH460" i="2"/>
  <c r="AH210" i="2"/>
  <c r="AH360" i="2"/>
  <c r="AH306" i="2"/>
  <c r="AH530" i="2"/>
  <c r="AH615" i="2"/>
  <c r="AH187" i="2"/>
  <c r="AH579" i="2"/>
  <c r="AH720" i="2"/>
  <c r="AH314" i="2"/>
  <c r="AH453" i="2"/>
  <c r="AH377" i="2"/>
  <c r="AH694" i="2"/>
  <c r="AH524" i="2"/>
  <c r="AH519" i="2"/>
  <c r="AH518" i="2"/>
  <c r="AH296" i="2"/>
  <c r="AH613" i="2"/>
  <c r="AH405" i="2"/>
  <c r="AH696" i="2"/>
  <c r="AH673" i="2"/>
  <c r="AH253" i="2"/>
  <c r="AH655" i="2"/>
  <c r="AH337" i="2"/>
  <c r="AH683" i="2"/>
  <c r="AH710" i="2"/>
  <c r="AH691" i="2"/>
  <c r="AH667" i="2"/>
  <c r="AH623" i="2"/>
  <c r="AH731" i="2"/>
  <c r="AH486" i="2"/>
  <c r="AH703" i="2"/>
  <c r="AH503" i="2"/>
  <c r="AH659" i="2"/>
  <c r="AH685" i="2"/>
  <c r="AH663" i="2"/>
  <c r="AH560" i="2"/>
  <c r="AH689" i="2"/>
  <c r="AH709" i="2"/>
  <c r="AH679" i="2"/>
  <c r="AH701" i="2"/>
  <c r="AH723" i="2"/>
  <c r="AH711" i="2"/>
  <c r="AH604" i="2"/>
  <c r="AH632" i="2"/>
  <c r="AH721" i="2"/>
  <c r="AH716" i="2"/>
  <c r="AG640" i="2"/>
  <c r="AG569" i="2"/>
  <c r="AG540" i="2"/>
  <c r="AG93" i="2"/>
  <c r="AG287" i="2"/>
  <c r="AG355" i="2"/>
  <c r="AG455" i="2"/>
  <c r="AG330" i="2"/>
  <c r="AG574" i="2"/>
  <c r="AG513" i="2"/>
  <c r="AG387" i="2"/>
  <c r="AG265" i="2"/>
  <c r="AG139" i="2"/>
  <c r="AG664" i="2"/>
  <c r="AG111" i="2"/>
  <c r="AG495" i="2"/>
  <c r="AG570" i="2"/>
  <c r="AG54" i="2"/>
  <c r="AG636" i="2"/>
  <c r="AG414" i="2"/>
  <c r="AG422" i="2"/>
  <c r="AG403" i="2"/>
  <c r="AG523" i="2"/>
  <c r="AG264" i="2"/>
  <c r="AG274" i="2"/>
  <c r="AG587" i="2"/>
  <c r="AG450" i="2"/>
  <c r="AG80" i="2"/>
  <c r="AG654" i="2"/>
  <c r="AG317" i="2"/>
  <c r="AG592" i="2"/>
  <c r="AG176" i="2"/>
  <c r="AG688" i="2"/>
  <c r="AG392" i="2"/>
  <c r="AG8" i="2"/>
  <c r="AG91" i="2"/>
  <c r="AG420" i="2"/>
  <c r="AG218" i="2"/>
  <c r="AG260" i="2"/>
  <c r="AG672" i="2"/>
  <c r="AG172" i="2"/>
  <c r="AG56" i="2"/>
  <c r="AG534" i="2"/>
  <c r="AG169" i="2"/>
  <c r="AG484" i="2"/>
  <c r="AG413" i="2"/>
  <c r="AG222" i="2"/>
  <c r="AG603" i="2"/>
  <c r="AG263" i="2"/>
  <c r="AG395" i="2"/>
  <c r="AG526" i="2"/>
  <c r="AG433" i="2"/>
  <c r="AG351" i="2"/>
  <c r="AG462" i="2"/>
  <c r="AG217" i="2"/>
  <c r="AG174" i="2"/>
  <c r="AG347" i="2"/>
  <c r="AG464" i="2"/>
  <c r="AG177" i="2"/>
  <c r="AG383" i="2"/>
  <c r="AG485" i="2"/>
  <c r="AG311" i="2"/>
  <c r="AG185" i="2"/>
  <c r="AG406" i="2"/>
  <c r="AG338" i="2"/>
  <c r="AG363" i="2"/>
  <c r="AG362" i="2"/>
  <c r="AG156" i="2"/>
  <c r="AG488" i="2"/>
  <c r="AG312" i="2"/>
  <c r="AG352" i="2"/>
  <c r="AG411" i="2"/>
  <c r="AG359" i="2"/>
  <c r="AG167" i="2"/>
  <c r="AG191" i="2"/>
  <c r="AG611" i="2"/>
  <c r="AG243" i="2"/>
  <c r="AG122" i="2"/>
  <c r="AG334" i="2"/>
  <c r="AG50" i="2"/>
  <c r="AG161" i="2"/>
  <c r="AG356" i="2"/>
  <c r="AG532" i="2"/>
  <c r="AG500" i="2"/>
  <c r="AG335" i="2"/>
  <c r="AG145" i="2"/>
  <c r="AG546" i="2"/>
  <c r="AG281" i="2"/>
  <c r="AG96" i="2"/>
  <c r="AG437" i="2"/>
  <c r="AG348" i="2"/>
  <c r="AG232" i="2"/>
  <c r="AG83" i="2"/>
  <c r="AG630" i="2"/>
  <c r="AG284" i="2"/>
  <c r="AG125" i="2"/>
  <c r="AG289" i="2"/>
  <c r="AG103" i="2"/>
  <c r="AG651" i="2"/>
  <c r="AG63" i="2"/>
  <c r="AG11" i="2"/>
  <c r="AG407" i="2"/>
  <c r="AG417" i="2"/>
  <c r="AG328" i="2"/>
  <c r="AG302" i="2"/>
  <c r="AG32" i="2"/>
  <c r="AG674" i="2"/>
  <c r="AG136" i="2"/>
  <c r="AG393" i="2"/>
  <c r="AG531" i="2"/>
  <c r="AG474" i="2"/>
  <c r="AG58" i="2"/>
  <c r="AG40" i="2"/>
  <c r="AG270" i="2"/>
  <c r="AG345" i="2"/>
  <c r="AG727" i="2"/>
  <c r="AG384" i="2"/>
  <c r="AG466" i="2"/>
  <c r="AG70" i="2"/>
  <c r="AG197" i="2"/>
  <c r="AG288" i="2"/>
  <c r="AG16" i="2"/>
  <c r="AG299" i="2"/>
  <c r="AG241" i="2"/>
  <c r="AG633" i="2"/>
  <c r="AG423" i="2"/>
  <c r="AG149" i="2"/>
  <c r="AG239" i="2"/>
  <c r="AG117" i="2"/>
  <c r="AG415" i="2"/>
  <c r="AG157" i="2"/>
  <c r="AG300" i="2"/>
  <c r="AG183" i="2"/>
  <c r="AG24" i="2"/>
  <c r="AG301" i="2"/>
  <c r="AG690" i="2"/>
  <c r="AG412" i="2"/>
  <c r="AG303" i="2"/>
  <c r="AG390" i="2"/>
  <c r="AG697" i="2"/>
  <c r="AG661" i="2"/>
  <c r="AG295" i="2"/>
  <c r="AG285" i="2"/>
  <c r="AG549" i="2"/>
  <c r="AG226" i="2"/>
  <c r="AG388" i="2"/>
  <c r="AG457" i="2"/>
  <c r="AG657" i="2"/>
  <c r="AG20" i="2"/>
  <c r="AG21" i="2"/>
  <c r="AG28" i="2"/>
  <c r="AG271" i="2"/>
  <c r="AG194" i="2"/>
  <c r="AG228" i="2"/>
  <c r="AG135" i="2"/>
  <c r="AG259" i="2"/>
  <c r="AG725" i="2"/>
  <c r="AG280" i="2"/>
  <c r="AG431" i="2"/>
  <c r="AG459" i="2"/>
  <c r="AG240" i="2"/>
  <c r="AG442" i="2"/>
  <c r="AG492" i="2"/>
  <c r="AG593" i="2"/>
  <c r="AG293" i="2"/>
  <c r="AG225" i="2"/>
  <c r="AG547" i="2"/>
  <c r="AG646" i="2"/>
  <c r="AG552" i="2"/>
  <c r="AG506" i="2"/>
  <c r="AG527" i="2"/>
  <c r="AG618" i="2"/>
  <c r="AG586" i="2"/>
  <c r="AG215" i="2"/>
  <c r="AG204" i="2"/>
  <c r="AG315" i="2"/>
  <c r="AG539" i="2"/>
  <c r="AG580" i="2"/>
  <c r="AG428" i="2"/>
  <c r="AG675" i="2"/>
  <c r="AG119" i="2"/>
  <c r="AG471" i="2"/>
  <c r="AG29" i="2"/>
  <c r="AG67" i="2"/>
  <c r="AG483" i="2"/>
  <c r="AG628" i="2"/>
  <c r="AG692" i="2"/>
  <c r="AG229" i="2"/>
  <c r="AG643" i="2"/>
  <c r="AG5" i="2"/>
  <c r="AG212" i="2"/>
  <c r="AG168" i="2"/>
  <c r="AG114" i="2"/>
  <c r="AG641" i="2"/>
  <c r="AG324" i="2"/>
  <c r="AG309" i="2"/>
  <c r="AG606" i="2"/>
  <c r="AG625" i="2"/>
  <c r="AG490" i="2"/>
  <c r="AG84" i="2"/>
  <c r="AG550" i="2"/>
  <c r="AG443" i="2"/>
  <c r="AG595" i="2"/>
  <c r="AG341" i="2"/>
  <c r="AG647" i="2"/>
  <c r="AG396" i="2"/>
  <c r="AG57" i="2"/>
  <c r="AG275" i="2"/>
  <c r="AG294" i="2"/>
  <c r="AG559" i="2"/>
  <c r="AG55" i="2"/>
  <c r="AG51" i="2"/>
  <c r="AG104" i="2"/>
  <c r="AG418" i="2"/>
  <c r="AG60" i="2"/>
  <c r="AG256" i="2"/>
  <c r="AG538" i="2"/>
  <c r="AG173" i="2"/>
  <c r="AG516" i="2"/>
  <c r="AG180" i="2"/>
  <c r="AG71" i="2"/>
  <c r="AG535" i="2"/>
  <c r="AG35" i="2"/>
  <c r="AG562" i="2"/>
  <c r="AG461" i="2"/>
  <c r="AG10" i="2"/>
  <c r="AG626" i="2"/>
  <c r="AG127" i="2"/>
  <c r="AG327" i="2"/>
  <c r="AG146" i="2"/>
  <c r="AG276" i="2"/>
  <c r="AG441" i="2"/>
  <c r="AG129" i="2"/>
  <c r="AG522" i="2"/>
  <c r="AG151" i="2"/>
  <c r="AG332" i="2"/>
  <c r="AG39" i="2"/>
  <c r="AG666" i="2"/>
  <c r="AG479" i="2"/>
  <c r="AG385" i="2"/>
  <c r="AG34" i="2"/>
  <c r="AG354" i="2"/>
  <c r="AG95" i="2"/>
  <c r="AG82" i="2"/>
  <c r="AG397" i="2"/>
  <c r="AG404" i="2"/>
  <c r="AG87" i="2"/>
  <c r="AG537" i="2"/>
  <c r="AG421" i="2"/>
  <c r="AG368" i="2"/>
  <c r="AG349" i="2"/>
  <c r="AG318" i="2"/>
  <c r="AG447" i="2"/>
  <c r="AG557" i="2"/>
  <c r="AG41" i="2"/>
  <c r="AG46" i="2"/>
  <c r="AG553" i="2"/>
  <c r="AG699" i="2"/>
  <c r="AG201" i="2"/>
  <c r="AG665" i="2"/>
  <c r="AG350" i="2"/>
  <c r="AG713" i="2"/>
  <c r="AG520" i="2"/>
  <c r="AG605" i="2"/>
  <c r="AG398" i="2"/>
  <c r="AG340" i="2"/>
  <c r="AG26" i="2"/>
  <c r="AG227" i="2"/>
  <c r="AG505" i="2"/>
  <c r="AG470" i="2"/>
  <c r="AG18" i="2"/>
  <c r="AG493" i="2"/>
  <c r="AG681" i="2"/>
  <c r="AG440" i="2"/>
  <c r="AG132" i="2"/>
  <c r="AG467" i="2"/>
  <c r="AG730" i="2"/>
  <c r="AG379" i="2"/>
  <c r="AG248" i="2"/>
  <c r="AG454" i="2"/>
  <c r="AG140" i="2"/>
  <c r="AG438" i="2"/>
  <c r="AG507" i="2"/>
  <c r="AG410" i="2"/>
  <c r="AG126" i="2"/>
  <c r="AG115" i="2"/>
  <c r="AG202" i="2"/>
  <c r="AG3" i="2"/>
  <c r="AG446" i="2"/>
  <c r="AG66" i="2"/>
  <c r="AG249" i="2"/>
  <c r="AG430" i="2"/>
  <c r="AG563" i="2"/>
  <c r="AG109" i="2"/>
  <c r="AG208" i="2"/>
  <c r="AG435" i="2"/>
  <c r="AG590" i="2"/>
  <c r="AG72" i="2"/>
  <c r="AG676" i="2"/>
  <c r="AG165" i="2"/>
  <c r="AG491" i="2"/>
  <c r="AG196" i="2"/>
  <c r="AG378" i="2"/>
  <c r="AG159" i="2"/>
  <c r="AG342" i="2"/>
  <c r="AG255" i="2"/>
  <c r="AG153" i="2"/>
  <c r="AG207" i="2"/>
  <c r="AG198" i="2"/>
  <c r="AG282" i="2"/>
  <c r="AG101" i="2"/>
  <c r="AG76" i="2"/>
  <c r="AG634" i="2"/>
  <c r="AG610" i="2"/>
  <c r="AG162" i="2"/>
  <c r="AG372" i="2"/>
  <c r="AG358" i="2"/>
  <c r="AG658" i="2"/>
  <c r="AG624" i="2"/>
  <c r="AG481" i="2"/>
  <c r="AG116" i="2"/>
  <c r="AG36" i="2"/>
  <c r="AG53" i="2"/>
  <c r="AG343" i="2"/>
  <c r="AG257" i="2"/>
  <c r="AG200" i="2"/>
  <c r="AG607" i="2"/>
  <c r="AG69" i="2"/>
  <c r="AG548" i="2"/>
  <c r="AG88" i="2"/>
  <c r="AG118" i="2"/>
  <c r="AG268" i="2"/>
  <c r="AG320" i="2"/>
  <c r="AG510" i="2"/>
  <c r="AG346" i="2"/>
  <c r="AG512" i="2"/>
  <c r="AG247" i="2"/>
  <c r="AG494" i="2"/>
  <c r="AG4" i="2"/>
  <c r="AG367" i="2"/>
  <c r="AG319" i="2"/>
  <c r="AG323" i="2"/>
  <c r="AG170" i="2"/>
  <c r="AG68" i="2"/>
  <c r="AG73" i="2"/>
  <c r="AG108" i="2"/>
  <c r="AG250" i="2"/>
  <c r="AG728" i="2"/>
  <c r="AG15" i="2"/>
  <c r="AG637" i="2"/>
  <c r="AG189" i="2"/>
  <c r="AG47" i="2"/>
  <c r="AG158" i="2"/>
  <c r="AG160" i="2"/>
  <c r="AG179" i="2"/>
  <c r="AG38" i="2"/>
  <c r="AG353" i="2"/>
  <c r="AG528" i="2"/>
  <c r="AG364" i="2"/>
  <c r="AG216" i="2"/>
  <c r="AG206" i="2"/>
  <c r="AG687" i="2"/>
  <c r="AG616" i="2"/>
  <c r="AG678" i="2"/>
  <c r="AG542" i="2"/>
  <c r="AG205" i="2"/>
  <c r="AG545" i="2"/>
  <c r="AG181" i="2"/>
  <c r="AG7" i="2"/>
  <c r="AG137" i="2"/>
  <c r="AG124" i="2"/>
  <c r="AG219" i="2"/>
  <c r="AG123" i="2"/>
  <c r="AG110" i="2"/>
  <c r="AG670" i="2"/>
  <c r="AG2" i="2"/>
  <c r="AG90" i="2"/>
  <c r="AG554" i="2"/>
  <c r="AG339" i="2"/>
  <c r="AG44" i="2"/>
  <c r="AG556" i="2"/>
  <c r="AG138" i="2"/>
  <c r="AG43" i="2"/>
  <c r="AG380" i="2"/>
  <c r="AG273" i="2"/>
  <c r="AG511" i="2"/>
  <c r="AG42" i="2"/>
  <c r="AG305" i="2"/>
  <c r="AG131" i="2"/>
  <c r="AG468" i="2"/>
  <c r="AG31" i="2"/>
  <c r="AG671" i="2"/>
  <c r="AG627" i="2"/>
  <c r="AG425" i="2"/>
  <c r="AG75" i="2"/>
  <c r="AG112" i="2"/>
  <c r="AG171" i="2"/>
  <c r="AG536" i="2"/>
  <c r="AG705" i="2"/>
  <c r="AG551" i="2"/>
  <c r="AG591" i="2"/>
  <c r="AG25" i="2"/>
  <c r="AG27" i="2"/>
  <c r="AG267" i="2"/>
  <c r="AG12" i="2"/>
  <c r="AG619" i="2"/>
  <c r="AG224" i="2"/>
  <c r="AG469" i="2"/>
  <c r="AG214" i="2"/>
  <c r="AG19" i="2"/>
  <c r="AG336" i="2"/>
  <c r="AG386" i="2"/>
  <c r="AG645" i="2"/>
  <c r="AG465" i="2"/>
  <c r="AG432" i="2"/>
  <c r="AG399" i="2"/>
  <c r="AG584" i="2"/>
  <c r="AG186" i="2"/>
  <c r="AG389" i="2"/>
  <c r="AG223" i="2"/>
  <c r="AG451" i="2"/>
  <c r="AG472" i="2"/>
  <c r="AG203" i="2"/>
  <c r="AG65" i="2"/>
  <c r="AG192" i="2"/>
  <c r="AG235" i="2"/>
  <c r="AG209" i="2"/>
  <c r="AG509" i="2"/>
  <c r="AG237" i="2"/>
  <c r="AG14" i="2"/>
  <c r="AG150" i="2"/>
  <c r="AG698" i="2"/>
  <c r="AG609" i="2"/>
  <c r="AG251" i="2"/>
  <c r="AG596" i="2"/>
  <c r="AG195" i="2"/>
  <c r="AG487" i="2"/>
  <c r="AG182" i="2"/>
  <c r="AG329" i="2"/>
  <c r="AG9" i="2"/>
  <c r="AG617" i="2"/>
  <c r="AG17" i="2"/>
  <c r="AG588" i="2"/>
  <c r="AG370" i="2"/>
  <c r="AG155" i="2"/>
  <c r="AG77" i="2"/>
  <c r="AG333" i="2"/>
  <c r="AG729" i="2"/>
  <c r="AG456" i="2"/>
  <c r="AG445" i="2"/>
  <c r="AG702" i="2"/>
  <c r="AG233" i="2"/>
  <c r="AG621" i="2"/>
  <c r="AG79" i="2"/>
  <c r="AG97" i="2"/>
  <c r="AG61" i="2"/>
  <c r="AG120" i="2"/>
  <c r="AG326" i="2"/>
  <c r="AG601" i="2"/>
  <c r="AG583" i="2"/>
  <c r="AG376" i="2"/>
  <c r="AG321" i="2"/>
  <c r="AG475" i="2"/>
  <c r="AG648" i="2"/>
  <c r="AG6" i="2"/>
  <c r="AG426" i="2"/>
  <c r="AG144" i="2"/>
  <c r="AG148" i="2"/>
  <c r="AG400" i="2"/>
  <c r="AG578" i="2"/>
  <c r="AG724" i="2"/>
  <c r="AG496" i="2"/>
  <c r="AG154" i="2"/>
  <c r="AG695" i="2"/>
  <c r="AG13" i="2"/>
  <c r="AG269" i="2"/>
  <c r="AG134" i="2"/>
  <c r="AG308" i="2"/>
  <c r="AG669" i="2"/>
  <c r="AG230" i="2"/>
  <c r="AG622" i="2"/>
  <c r="AG700" i="2"/>
  <c r="AG718" i="2"/>
  <c r="AG656" i="2"/>
  <c r="AG439" i="2"/>
  <c r="AG497" i="2"/>
  <c r="AG322" i="2"/>
  <c r="AG175" i="2"/>
  <c r="AG86" i="2"/>
  <c r="AG290" i="2"/>
  <c r="AG130" i="2"/>
  <c r="AG369" i="2"/>
  <c r="AG22" i="2"/>
  <c r="AG94" i="2"/>
  <c r="AG184" i="2"/>
  <c r="AG660" i="2"/>
  <c r="AG371" i="2"/>
  <c r="AG555" i="2"/>
  <c r="AG653" i="2"/>
  <c r="AG331" i="2"/>
  <c r="AG238" i="2"/>
  <c r="AG98" i="2"/>
  <c r="AG23" i="2"/>
  <c r="AG561" i="2"/>
  <c r="AG261" i="2"/>
  <c r="AG30" i="2"/>
  <c r="AG712" i="2"/>
  <c r="AG572" i="2"/>
  <c r="AG128" i="2"/>
  <c r="AG508" i="2"/>
  <c r="AG577" i="2"/>
  <c r="AG52" i="2"/>
  <c r="AG722" i="2"/>
  <c r="AG424" i="2"/>
  <c r="AG585" i="2"/>
  <c r="AG517" i="2"/>
  <c r="AG408" i="2"/>
  <c r="AG629" i="2"/>
  <c r="AG463" i="2"/>
  <c r="AG375" i="2"/>
  <c r="AG543" i="2"/>
  <c r="AG373" i="2"/>
  <c r="AG141" i="2"/>
  <c r="AG279" i="2"/>
  <c r="AG565" i="2"/>
  <c r="AG246" i="2"/>
  <c r="AG78" i="2"/>
  <c r="AG374" i="2"/>
  <c r="AG567" i="2"/>
  <c r="AG45" i="2"/>
  <c r="AG262" i="2"/>
  <c r="AG278" i="2"/>
  <c r="AG105" i="2"/>
  <c r="AG193" i="2"/>
  <c r="AG133" i="2"/>
  <c r="AG598" i="2"/>
  <c r="AG178" i="2"/>
  <c r="AG564" i="2"/>
  <c r="AG448" i="2"/>
  <c r="AG401" i="2"/>
  <c r="AG581" i="2"/>
  <c r="AG473" i="2"/>
  <c r="AG541" i="2"/>
  <c r="AG436" i="2"/>
  <c r="AG366" i="2"/>
  <c r="AG99" i="2"/>
  <c r="AG521" i="2"/>
  <c r="AG582" i="2"/>
  <c r="AG706" i="2"/>
  <c r="AG102" i="2"/>
  <c r="AG686" i="2"/>
  <c r="AG707" i="2"/>
  <c r="AG458" i="2"/>
  <c r="AG715" i="2"/>
  <c r="AG529" i="2"/>
  <c r="AG444" i="2"/>
  <c r="AG452" i="2"/>
  <c r="AG476" i="2"/>
  <c r="AG298" i="2"/>
  <c r="AG391" i="2"/>
  <c r="AG213" i="2"/>
  <c r="AG81" i="2"/>
  <c r="AG594" i="2"/>
  <c r="AG612" i="2"/>
  <c r="AG589" i="2"/>
  <c r="AG732" i="2"/>
  <c r="AG642" i="2"/>
  <c r="AG449" i="2"/>
  <c r="AG600" i="2"/>
  <c r="AG365" i="2"/>
  <c r="AG163" i="2"/>
  <c r="AG313" i="2"/>
  <c r="AG499" i="2"/>
  <c r="AG164" i="2"/>
  <c r="AG427" i="2"/>
  <c r="AG478" i="2"/>
  <c r="AG419" i="2"/>
  <c r="AG316" i="2"/>
  <c r="AG188" i="2"/>
  <c r="AG48" i="2"/>
  <c r="AG121" i="2"/>
  <c r="AG573" i="2"/>
  <c r="AG272" i="2"/>
  <c r="AG92" i="2"/>
  <c r="AG106" i="2"/>
  <c r="AG650" i="2"/>
  <c r="AG37" i="2"/>
  <c r="AG394" i="2"/>
  <c r="AG166" i="2"/>
  <c r="AG575" i="2"/>
  <c r="AG719" i="2"/>
  <c r="AG100" i="2"/>
  <c r="AG662" i="2"/>
  <c r="AG236" i="2"/>
  <c r="AG59" i="2"/>
  <c r="AG504" i="2"/>
  <c r="AG85" i="2"/>
  <c r="AG292" i="2"/>
  <c r="AG199" i="2"/>
  <c r="AG64" i="2"/>
  <c r="AG297" i="2"/>
  <c r="AG639" i="2"/>
  <c r="AG501" i="2"/>
  <c r="AG608" i="2"/>
  <c r="AG361" i="2"/>
  <c r="AG568" i="2"/>
  <c r="AG49" i="2"/>
  <c r="AG482" i="2"/>
  <c r="AG677" i="2"/>
  <c r="AG344" i="2"/>
  <c r="AG638" i="2"/>
  <c r="AG381" i="2"/>
  <c r="AG221" i="2"/>
  <c r="AG576" i="2"/>
  <c r="AG310" i="2"/>
  <c r="AG652" i="2"/>
  <c r="AG599" i="2"/>
  <c r="AG286" i="2"/>
  <c r="AG693" i="2"/>
  <c r="AG211" i="2"/>
  <c r="AG571" i="2"/>
  <c r="AG147" i="2"/>
  <c r="AG649" i="2"/>
  <c r="AG234" i="2"/>
  <c r="AG714" i="2"/>
  <c r="AG62" i="2"/>
  <c r="AG416" i="2"/>
  <c r="AG266" i="2"/>
  <c r="AG409" i="2"/>
  <c r="AG107" i="2"/>
  <c r="AG231" i="2"/>
  <c r="AG429" i="2"/>
  <c r="AG717" i="2"/>
  <c r="AG644" i="2"/>
  <c r="AG242" i="2"/>
  <c r="AG304" i="2"/>
  <c r="AG277" i="2"/>
  <c r="AG558" i="2"/>
  <c r="AG220" i="2"/>
  <c r="AG33" i="2"/>
  <c r="AG252" i="2"/>
  <c r="AG682" i="2"/>
  <c r="AG734" i="2"/>
  <c r="AG142" i="2"/>
  <c r="AG602" i="2"/>
  <c r="AG525" i="2"/>
  <c r="AG544" i="2"/>
  <c r="AG113" i="2"/>
  <c r="AG245" i="2"/>
  <c r="AG620" i="2"/>
  <c r="AG152" i="2"/>
  <c r="AG708" i="2"/>
  <c r="AG498" i="2"/>
  <c r="AG291" i="2"/>
  <c r="AG74" i="2"/>
  <c r="AG283" i="2"/>
  <c r="AG733" i="2"/>
  <c r="AG190" i="2"/>
  <c r="AG514" i="2"/>
  <c r="AG477" i="2"/>
  <c r="AG402" i="2"/>
  <c r="AG726" i="2"/>
  <c r="AG704" i="2"/>
  <c r="AG489" i="2"/>
  <c r="AG680" i="2"/>
  <c r="AG480" i="2"/>
  <c r="AG635" i="2"/>
  <c r="AG597" i="2"/>
  <c r="AG515" i="2"/>
  <c r="AG668" i="2"/>
  <c r="AG684" i="2"/>
  <c r="AG325" i="2"/>
  <c r="AG434" i="2"/>
  <c r="AG258" i="2"/>
  <c r="AG502" i="2"/>
  <c r="AG357" i="2"/>
  <c r="AG307" i="2"/>
  <c r="AG89" i="2"/>
  <c r="AG143" i="2"/>
  <c r="AG244" i="2"/>
  <c r="AG631" i="2"/>
  <c r="AG254" i="2"/>
  <c r="AG533" i="2"/>
  <c r="AG382" i="2"/>
  <c r="AG566" i="2"/>
  <c r="AG614" i="2"/>
  <c r="AG460" i="2"/>
  <c r="AG210" i="2"/>
  <c r="AG360" i="2"/>
  <c r="AG306" i="2"/>
  <c r="AG530" i="2"/>
  <c r="AG615" i="2"/>
  <c r="AG187" i="2"/>
  <c r="AG579" i="2"/>
  <c r="AG720" i="2"/>
  <c r="AG314" i="2"/>
  <c r="AG453" i="2"/>
  <c r="AG377" i="2"/>
  <c r="AG694" i="2"/>
  <c r="AG524" i="2"/>
  <c r="AG519" i="2"/>
  <c r="AG518" i="2"/>
  <c r="AG296" i="2"/>
  <c r="AG613" i="2"/>
  <c r="AG405" i="2"/>
  <c r="AG696" i="2"/>
  <c r="AG673" i="2"/>
  <c r="AG253" i="2"/>
  <c r="AG655" i="2"/>
  <c r="AG337" i="2"/>
  <c r="AG683" i="2"/>
  <c r="AG710" i="2"/>
  <c r="AG691" i="2"/>
  <c r="AG667" i="2"/>
  <c r="AG623" i="2"/>
  <c r="AG731" i="2"/>
  <c r="AG486" i="2"/>
  <c r="AG703" i="2"/>
  <c r="AG503" i="2"/>
  <c r="AG659" i="2"/>
  <c r="AG685" i="2"/>
  <c r="AG663" i="2"/>
  <c r="AG560" i="2"/>
  <c r="AG689" i="2"/>
  <c r="AG709" i="2"/>
  <c r="AG679" i="2"/>
  <c r="AG701" i="2"/>
  <c r="AG723" i="2"/>
  <c r="AG711" i="2"/>
  <c r="AG604" i="2"/>
  <c r="AG632" i="2"/>
  <c r="AG721" i="2"/>
  <c r="AG716" i="2"/>
  <c r="AF640" i="2"/>
  <c r="AF569" i="2"/>
  <c r="AF540" i="2"/>
  <c r="AF93" i="2"/>
  <c r="AF287" i="2"/>
  <c r="AF355" i="2"/>
  <c r="AF455" i="2"/>
  <c r="AF330" i="2"/>
  <c r="AF574" i="2"/>
  <c r="AF513" i="2"/>
  <c r="AF387" i="2"/>
  <c r="AF265" i="2"/>
  <c r="AF139" i="2"/>
  <c r="AF664" i="2"/>
  <c r="AF111" i="2"/>
  <c r="AF495" i="2"/>
  <c r="AF570" i="2"/>
  <c r="AF54" i="2"/>
  <c r="AF636" i="2"/>
  <c r="AF414" i="2"/>
  <c r="AF422" i="2"/>
  <c r="AF403" i="2"/>
  <c r="AF523" i="2"/>
  <c r="AF264" i="2"/>
  <c r="AF274" i="2"/>
  <c r="AF587" i="2"/>
  <c r="AF450" i="2"/>
  <c r="AF80" i="2"/>
  <c r="AF654" i="2"/>
  <c r="AF317" i="2"/>
  <c r="AF592" i="2"/>
  <c r="AF176" i="2"/>
  <c r="AF688" i="2"/>
  <c r="AF392" i="2"/>
  <c r="AF8" i="2"/>
  <c r="AF91" i="2"/>
  <c r="AF420" i="2"/>
  <c r="AF218" i="2"/>
  <c r="AF260" i="2"/>
  <c r="AF672" i="2"/>
  <c r="AF172" i="2"/>
  <c r="AF56" i="2"/>
  <c r="AF534" i="2"/>
  <c r="AF169" i="2"/>
  <c r="AF484" i="2"/>
  <c r="AF413" i="2"/>
  <c r="AF222" i="2"/>
  <c r="AF603" i="2"/>
  <c r="AF263" i="2"/>
  <c r="AF395" i="2"/>
  <c r="AF526" i="2"/>
  <c r="AF433" i="2"/>
  <c r="AF351" i="2"/>
  <c r="AF462" i="2"/>
  <c r="AF217" i="2"/>
  <c r="AF174" i="2"/>
  <c r="AF347" i="2"/>
  <c r="AF464" i="2"/>
  <c r="AF177" i="2"/>
  <c r="AF383" i="2"/>
  <c r="AF485" i="2"/>
  <c r="AF311" i="2"/>
  <c r="AF185" i="2"/>
  <c r="AF406" i="2"/>
  <c r="AF338" i="2"/>
  <c r="AF363" i="2"/>
  <c r="AF362" i="2"/>
  <c r="AF156" i="2"/>
  <c r="AF488" i="2"/>
  <c r="AF312" i="2"/>
  <c r="AF352" i="2"/>
  <c r="AF411" i="2"/>
  <c r="AF359" i="2"/>
  <c r="AF167" i="2"/>
  <c r="AF191" i="2"/>
  <c r="AF611" i="2"/>
  <c r="AF243" i="2"/>
  <c r="AF122" i="2"/>
  <c r="AF334" i="2"/>
  <c r="AF50" i="2"/>
  <c r="AF161" i="2"/>
  <c r="AF356" i="2"/>
  <c r="AF532" i="2"/>
  <c r="AF500" i="2"/>
  <c r="AF335" i="2"/>
  <c r="AF145" i="2"/>
  <c r="AF546" i="2"/>
  <c r="AF281" i="2"/>
  <c r="AF96" i="2"/>
  <c r="AF437" i="2"/>
  <c r="AF348" i="2"/>
  <c r="AF232" i="2"/>
  <c r="AF83" i="2"/>
  <c r="AF630" i="2"/>
  <c r="AF284" i="2"/>
  <c r="AF125" i="2"/>
  <c r="AF289" i="2"/>
  <c r="AF103" i="2"/>
  <c r="AF651" i="2"/>
  <c r="AF63" i="2"/>
  <c r="AF11" i="2"/>
  <c r="AF407" i="2"/>
  <c r="AF417" i="2"/>
  <c r="AF328" i="2"/>
  <c r="AF302" i="2"/>
  <c r="AF32" i="2"/>
  <c r="AF674" i="2"/>
  <c r="AF136" i="2"/>
  <c r="AF393" i="2"/>
  <c r="AF531" i="2"/>
  <c r="AF474" i="2"/>
  <c r="AF58" i="2"/>
  <c r="AF40" i="2"/>
  <c r="AF270" i="2"/>
  <c r="AF345" i="2"/>
  <c r="AF727" i="2"/>
  <c r="AF384" i="2"/>
  <c r="AF466" i="2"/>
  <c r="AF70" i="2"/>
  <c r="AF197" i="2"/>
  <c r="AF288" i="2"/>
  <c r="AF16" i="2"/>
  <c r="AF299" i="2"/>
  <c r="AF241" i="2"/>
  <c r="AF633" i="2"/>
  <c r="AF423" i="2"/>
  <c r="AF149" i="2"/>
  <c r="AF239" i="2"/>
  <c r="AF117" i="2"/>
  <c r="AF415" i="2"/>
  <c r="AF157" i="2"/>
  <c r="AF300" i="2"/>
  <c r="AF183" i="2"/>
  <c r="AF24" i="2"/>
  <c r="AF301" i="2"/>
  <c r="AF690" i="2"/>
  <c r="AF412" i="2"/>
  <c r="AF303" i="2"/>
  <c r="AF390" i="2"/>
  <c r="AF697" i="2"/>
  <c r="AF661" i="2"/>
  <c r="AF295" i="2"/>
  <c r="AF285" i="2"/>
  <c r="AF549" i="2"/>
  <c r="AF226" i="2"/>
  <c r="AF388" i="2"/>
  <c r="AF457" i="2"/>
  <c r="AF657" i="2"/>
  <c r="AF20" i="2"/>
  <c r="AF21" i="2"/>
  <c r="AF28" i="2"/>
  <c r="AF271" i="2"/>
  <c r="AF194" i="2"/>
  <c r="AF228" i="2"/>
  <c r="AF135" i="2"/>
  <c r="AF259" i="2"/>
  <c r="AF725" i="2"/>
  <c r="AF280" i="2"/>
  <c r="AF431" i="2"/>
  <c r="AF459" i="2"/>
  <c r="AF240" i="2"/>
  <c r="AF442" i="2"/>
  <c r="AF492" i="2"/>
  <c r="AF593" i="2"/>
  <c r="AF293" i="2"/>
  <c r="AF225" i="2"/>
  <c r="AF547" i="2"/>
  <c r="AF646" i="2"/>
  <c r="AF552" i="2"/>
  <c r="AF506" i="2"/>
  <c r="AF527" i="2"/>
  <c r="AF618" i="2"/>
  <c r="AF586" i="2"/>
  <c r="AF215" i="2"/>
  <c r="AF204" i="2"/>
  <c r="AF315" i="2"/>
  <c r="AF539" i="2"/>
  <c r="AF580" i="2"/>
  <c r="AF428" i="2"/>
  <c r="AF675" i="2"/>
  <c r="AF119" i="2"/>
  <c r="AF471" i="2"/>
  <c r="AF29" i="2"/>
  <c r="AF67" i="2"/>
  <c r="AF483" i="2"/>
  <c r="AF628" i="2"/>
  <c r="AF692" i="2"/>
  <c r="AF229" i="2"/>
  <c r="AF643" i="2"/>
  <c r="AF5" i="2"/>
  <c r="AF212" i="2"/>
  <c r="AF168" i="2"/>
  <c r="AF114" i="2"/>
  <c r="AF641" i="2"/>
  <c r="AF324" i="2"/>
  <c r="AF309" i="2"/>
  <c r="AF606" i="2"/>
  <c r="AF625" i="2"/>
  <c r="AF490" i="2"/>
  <c r="AF84" i="2"/>
  <c r="AF550" i="2"/>
  <c r="AF443" i="2"/>
  <c r="AF595" i="2"/>
  <c r="AF341" i="2"/>
  <c r="AF647" i="2"/>
  <c r="AF396" i="2"/>
  <c r="AF57" i="2"/>
  <c r="AF275" i="2"/>
  <c r="AF294" i="2"/>
  <c r="AF559" i="2"/>
  <c r="AF55" i="2"/>
  <c r="AF51" i="2"/>
  <c r="AF104" i="2"/>
  <c r="AF418" i="2"/>
  <c r="AF60" i="2"/>
  <c r="AF256" i="2"/>
  <c r="AF538" i="2"/>
  <c r="AF173" i="2"/>
  <c r="AF516" i="2"/>
  <c r="AF180" i="2"/>
  <c r="AF71" i="2"/>
  <c r="AF535" i="2"/>
  <c r="AF35" i="2"/>
  <c r="AF562" i="2"/>
  <c r="AF461" i="2"/>
  <c r="AF10" i="2"/>
  <c r="AF626" i="2"/>
  <c r="AF127" i="2"/>
  <c r="AF327" i="2"/>
  <c r="AF146" i="2"/>
  <c r="AF276" i="2"/>
  <c r="AF441" i="2"/>
  <c r="AF129" i="2"/>
  <c r="AF522" i="2"/>
  <c r="AF151" i="2"/>
  <c r="AF332" i="2"/>
  <c r="AF39" i="2"/>
  <c r="AF666" i="2"/>
  <c r="AF479" i="2"/>
  <c r="AF385" i="2"/>
  <c r="AF34" i="2"/>
  <c r="AF354" i="2"/>
  <c r="AF95" i="2"/>
  <c r="AF82" i="2"/>
  <c r="AF397" i="2"/>
  <c r="AF404" i="2"/>
  <c r="AF87" i="2"/>
  <c r="AF537" i="2"/>
  <c r="AF421" i="2"/>
  <c r="AF368" i="2"/>
  <c r="AF349" i="2"/>
  <c r="AF318" i="2"/>
  <c r="AF447" i="2"/>
  <c r="AF557" i="2"/>
  <c r="AF41" i="2"/>
  <c r="AF46" i="2"/>
  <c r="AF553" i="2"/>
  <c r="AF699" i="2"/>
  <c r="AF201" i="2"/>
  <c r="AF665" i="2"/>
  <c r="AF350" i="2"/>
  <c r="AF713" i="2"/>
  <c r="AF520" i="2"/>
  <c r="AF605" i="2"/>
  <c r="AF398" i="2"/>
  <c r="AF340" i="2"/>
  <c r="AF26" i="2"/>
  <c r="AF227" i="2"/>
  <c r="AF505" i="2"/>
  <c r="AF470" i="2"/>
  <c r="AF18" i="2"/>
  <c r="AF493" i="2"/>
  <c r="AF681" i="2"/>
  <c r="AF440" i="2"/>
  <c r="AF132" i="2"/>
  <c r="AF467" i="2"/>
  <c r="AF730" i="2"/>
  <c r="AF379" i="2"/>
  <c r="AF248" i="2"/>
  <c r="AF454" i="2"/>
  <c r="AF140" i="2"/>
  <c r="AF438" i="2"/>
  <c r="AF507" i="2"/>
  <c r="AF410" i="2"/>
  <c r="AF126" i="2"/>
  <c r="AF115" i="2"/>
  <c r="AF202" i="2"/>
  <c r="AF3" i="2"/>
  <c r="AF446" i="2"/>
  <c r="AF66" i="2"/>
  <c r="AF249" i="2"/>
  <c r="AF430" i="2"/>
  <c r="AF563" i="2"/>
  <c r="AF109" i="2"/>
  <c r="AF208" i="2"/>
  <c r="AF435" i="2"/>
  <c r="AF590" i="2"/>
  <c r="AF72" i="2"/>
  <c r="AF676" i="2"/>
  <c r="AF165" i="2"/>
  <c r="AF491" i="2"/>
  <c r="AF196" i="2"/>
  <c r="AF378" i="2"/>
  <c r="AF159" i="2"/>
  <c r="AF342" i="2"/>
  <c r="AF255" i="2"/>
  <c r="AF153" i="2"/>
  <c r="AF207" i="2"/>
  <c r="AF198" i="2"/>
  <c r="AF282" i="2"/>
  <c r="AF101" i="2"/>
  <c r="AF76" i="2"/>
  <c r="AF634" i="2"/>
  <c r="AF610" i="2"/>
  <c r="AF162" i="2"/>
  <c r="AF372" i="2"/>
  <c r="AF358" i="2"/>
  <c r="AF658" i="2"/>
  <c r="AF624" i="2"/>
  <c r="AF481" i="2"/>
  <c r="AF116" i="2"/>
  <c r="AF36" i="2"/>
  <c r="AF53" i="2"/>
  <c r="AF343" i="2"/>
  <c r="AF257" i="2"/>
  <c r="AF200" i="2"/>
  <c r="AF607" i="2"/>
  <c r="AF69" i="2"/>
  <c r="AF548" i="2"/>
  <c r="AF88" i="2"/>
  <c r="AF118" i="2"/>
  <c r="AF268" i="2"/>
  <c r="AF320" i="2"/>
  <c r="AF510" i="2"/>
  <c r="AF346" i="2"/>
  <c r="AF512" i="2"/>
  <c r="AF247" i="2"/>
  <c r="AF494" i="2"/>
  <c r="AF4" i="2"/>
  <c r="AF367" i="2"/>
  <c r="AF319" i="2"/>
  <c r="AF323" i="2"/>
  <c r="AF170" i="2"/>
  <c r="AF68" i="2"/>
  <c r="AF73" i="2"/>
  <c r="AF108" i="2"/>
  <c r="AF250" i="2"/>
  <c r="AF728" i="2"/>
  <c r="AF15" i="2"/>
  <c r="AF637" i="2"/>
  <c r="AF189" i="2"/>
  <c r="AF47" i="2"/>
  <c r="AF158" i="2"/>
  <c r="AF160" i="2"/>
  <c r="AF179" i="2"/>
  <c r="AF38" i="2"/>
  <c r="AF353" i="2"/>
  <c r="AF528" i="2"/>
  <c r="AF364" i="2"/>
  <c r="AF216" i="2"/>
  <c r="AF206" i="2"/>
  <c r="AF687" i="2"/>
  <c r="AF616" i="2"/>
  <c r="AF678" i="2"/>
  <c r="AF542" i="2"/>
  <c r="AF205" i="2"/>
  <c r="AF545" i="2"/>
  <c r="AF181" i="2"/>
  <c r="AF7" i="2"/>
  <c r="AF137" i="2"/>
  <c r="AF124" i="2"/>
  <c r="AF219" i="2"/>
  <c r="AF123" i="2"/>
  <c r="AF110" i="2"/>
  <c r="AF670" i="2"/>
  <c r="AF2" i="2"/>
  <c r="AF90" i="2"/>
  <c r="AF554" i="2"/>
  <c r="AF339" i="2"/>
  <c r="AF44" i="2"/>
  <c r="AF556" i="2"/>
  <c r="AF138" i="2"/>
  <c r="AF43" i="2"/>
  <c r="AF380" i="2"/>
  <c r="AF273" i="2"/>
  <c r="AF511" i="2"/>
  <c r="AF42" i="2"/>
  <c r="AF305" i="2"/>
  <c r="AF131" i="2"/>
  <c r="AF468" i="2"/>
  <c r="AF31" i="2"/>
  <c r="AF671" i="2"/>
  <c r="AF627" i="2"/>
  <c r="AF425" i="2"/>
  <c r="AF75" i="2"/>
  <c r="AF112" i="2"/>
  <c r="AF171" i="2"/>
  <c r="AF536" i="2"/>
  <c r="AF705" i="2"/>
  <c r="AF551" i="2"/>
  <c r="AF591" i="2"/>
  <c r="AF25" i="2"/>
  <c r="AF27" i="2"/>
  <c r="AF267" i="2"/>
  <c r="AF12" i="2"/>
  <c r="AF619" i="2"/>
  <c r="AF224" i="2"/>
  <c r="AF469" i="2"/>
  <c r="AF214" i="2"/>
  <c r="AF19" i="2"/>
  <c r="AF336" i="2"/>
  <c r="AF386" i="2"/>
  <c r="AF645" i="2"/>
  <c r="AF465" i="2"/>
  <c r="AF432" i="2"/>
  <c r="AF399" i="2"/>
  <c r="AF584" i="2"/>
  <c r="AF186" i="2"/>
  <c r="AF389" i="2"/>
  <c r="AF223" i="2"/>
  <c r="AF451" i="2"/>
  <c r="AF472" i="2"/>
  <c r="AF203" i="2"/>
  <c r="AF65" i="2"/>
  <c r="AF192" i="2"/>
  <c r="AF235" i="2"/>
  <c r="AF209" i="2"/>
  <c r="AF509" i="2"/>
  <c r="AF237" i="2"/>
  <c r="AF14" i="2"/>
  <c r="AF150" i="2"/>
  <c r="AF698" i="2"/>
  <c r="AF609" i="2"/>
  <c r="AF251" i="2"/>
  <c r="AF596" i="2"/>
  <c r="AF195" i="2"/>
  <c r="AF487" i="2"/>
  <c r="AF182" i="2"/>
  <c r="AF329" i="2"/>
  <c r="AF9" i="2"/>
  <c r="AF617" i="2"/>
  <c r="AF17" i="2"/>
  <c r="AF588" i="2"/>
  <c r="AF370" i="2"/>
  <c r="AF155" i="2"/>
  <c r="AF77" i="2"/>
  <c r="AF333" i="2"/>
  <c r="AF729" i="2"/>
  <c r="AF456" i="2"/>
  <c r="AF445" i="2"/>
  <c r="AF702" i="2"/>
  <c r="AF233" i="2"/>
  <c r="AF621" i="2"/>
  <c r="AF79" i="2"/>
  <c r="AF97" i="2"/>
  <c r="AF61" i="2"/>
  <c r="AF120" i="2"/>
  <c r="AF326" i="2"/>
  <c r="AF601" i="2"/>
  <c r="AF583" i="2"/>
  <c r="AF376" i="2"/>
  <c r="AF321" i="2"/>
  <c r="AF475" i="2"/>
  <c r="AF648" i="2"/>
  <c r="AF6" i="2"/>
  <c r="AF426" i="2"/>
  <c r="AF144" i="2"/>
  <c r="AF148" i="2"/>
  <c r="AF400" i="2"/>
  <c r="AF578" i="2"/>
  <c r="AF724" i="2"/>
  <c r="AF496" i="2"/>
  <c r="AF154" i="2"/>
  <c r="AF695" i="2"/>
  <c r="AF13" i="2"/>
  <c r="AF269" i="2"/>
  <c r="AF134" i="2"/>
  <c r="AF308" i="2"/>
  <c r="AF669" i="2"/>
  <c r="AF230" i="2"/>
  <c r="AF622" i="2"/>
  <c r="AF700" i="2"/>
  <c r="AF718" i="2"/>
  <c r="AF656" i="2"/>
  <c r="AF439" i="2"/>
  <c r="AF497" i="2"/>
  <c r="AF322" i="2"/>
  <c r="AF175" i="2"/>
  <c r="AF86" i="2"/>
  <c r="AF290" i="2"/>
  <c r="AF130" i="2"/>
  <c r="AF369" i="2"/>
  <c r="AF22" i="2"/>
  <c r="AF94" i="2"/>
  <c r="AF184" i="2"/>
  <c r="AF660" i="2"/>
  <c r="AF371" i="2"/>
  <c r="AF555" i="2"/>
  <c r="AF653" i="2"/>
  <c r="AF331" i="2"/>
  <c r="AF238" i="2"/>
  <c r="AF98" i="2"/>
  <c r="AF23" i="2"/>
  <c r="AF561" i="2"/>
  <c r="AF261" i="2"/>
  <c r="AF30" i="2"/>
  <c r="AF712" i="2"/>
  <c r="AF572" i="2"/>
  <c r="AF128" i="2"/>
  <c r="AF508" i="2"/>
  <c r="AF577" i="2"/>
  <c r="AF52" i="2"/>
  <c r="AF722" i="2"/>
  <c r="AF424" i="2"/>
  <c r="AF585" i="2"/>
  <c r="AF517" i="2"/>
  <c r="AF408" i="2"/>
  <c r="AF629" i="2"/>
  <c r="AF463" i="2"/>
  <c r="AF375" i="2"/>
  <c r="AF543" i="2"/>
  <c r="AF373" i="2"/>
  <c r="AF141" i="2"/>
  <c r="AF279" i="2"/>
  <c r="AF565" i="2"/>
  <c r="AF246" i="2"/>
  <c r="AF78" i="2"/>
  <c r="AF374" i="2"/>
  <c r="AF567" i="2"/>
  <c r="AF45" i="2"/>
  <c r="AF262" i="2"/>
  <c r="AF278" i="2"/>
  <c r="AF105" i="2"/>
  <c r="AF193" i="2"/>
  <c r="AF133" i="2"/>
  <c r="AF598" i="2"/>
  <c r="AF178" i="2"/>
  <c r="AF564" i="2"/>
  <c r="AF448" i="2"/>
  <c r="AF401" i="2"/>
  <c r="AF581" i="2"/>
  <c r="AF473" i="2"/>
  <c r="AF541" i="2"/>
  <c r="AF436" i="2"/>
  <c r="AF366" i="2"/>
  <c r="AF99" i="2"/>
  <c r="AF521" i="2"/>
  <c r="AF582" i="2"/>
  <c r="AF706" i="2"/>
  <c r="AF102" i="2"/>
  <c r="AF686" i="2"/>
  <c r="AF707" i="2"/>
  <c r="AF458" i="2"/>
  <c r="AF715" i="2"/>
  <c r="AF529" i="2"/>
  <c r="AF444" i="2"/>
  <c r="AF452" i="2"/>
  <c r="AF476" i="2"/>
  <c r="AF298" i="2"/>
  <c r="AF391" i="2"/>
  <c r="AF213" i="2"/>
  <c r="AF81" i="2"/>
  <c r="AF594" i="2"/>
  <c r="AF612" i="2"/>
  <c r="AF589" i="2"/>
  <c r="AF732" i="2"/>
  <c r="AF642" i="2"/>
  <c r="AF449" i="2"/>
  <c r="AF600" i="2"/>
  <c r="AF365" i="2"/>
  <c r="AF163" i="2"/>
  <c r="AF313" i="2"/>
  <c r="AF499" i="2"/>
  <c r="AF164" i="2"/>
  <c r="AF427" i="2"/>
  <c r="AF478" i="2"/>
  <c r="AF419" i="2"/>
  <c r="AF316" i="2"/>
  <c r="AF188" i="2"/>
  <c r="AF48" i="2"/>
  <c r="AF121" i="2"/>
  <c r="AF573" i="2"/>
  <c r="AF272" i="2"/>
  <c r="AF92" i="2"/>
  <c r="AF106" i="2"/>
  <c r="AF650" i="2"/>
  <c r="AF37" i="2"/>
  <c r="AF394" i="2"/>
  <c r="AF166" i="2"/>
  <c r="AF575" i="2"/>
  <c r="AF719" i="2"/>
  <c r="AF100" i="2"/>
  <c r="AF662" i="2"/>
  <c r="AF236" i="2"/>
  <c r="AF59" i="2"/>
  <c r="AF504" i="2"/>
  <c r="AF85" i="2"/>
  <c r="AF292" i="2"/>
  <c r="AF199" i="2"/>
  <c r="AF64" i="2"/>
  <c r="AF297" i="2"/>
  <c r="AF639" i="2"/>
  <c r="AF501" i="2"/>
  <c r="AF608" i="2"/>
  <c r="AF361" i="2"/>
  <c r="AF568" i="2"/>
  <c r="AF49" i="2"/>
  <c r="AF482" i="2"/>
  <c r="AF677" i="2"/>
  <c r="AF344" i="2"/>
  <c r="AF638" i="2"/>
  <c r="AF381" i="2"/>
  <c r="AF221" i="2"/>
  <c r="AF576" i="2"/>
  <c r="AF310" i="2"/>
  <c r="AF652" i="2"/>
  <c r="AF599" i="2"/>
  <c r="AF286" i="2"/>
  <c r="AF693" i="2"/>
  <c r="AF211" i="2"/>
  <c r="AF571" i="2"/>
  <c r="AF147" i="2"/>
  <c r="AF649" i="2"/>
  <c r="AF234" i="2"/>
  <c r="AF714" i="2"/>
  <c r="AF62" i="2"/>
  <c r="AF416" i="2"/>
  <c r="AF266" i="2"/>
  <c r="AF409" i="2"/>
  <c r="AF107" i="2"/>
  <c r="AF231" i="2"/>
  <c r="AF429" i="2"/>
  <c r="AF717" i="2"/>
  <c r="AF644" i="2"/>
  <c r="AF242" i="2"/>
  <c r="AF304" i="2"/>
  <c r="AF277" i="2"/>
  <c r="AF558" i="2"/>
  <c r="AF220" i="2"/>
  <c r="AF33" i="2"/>
  <c r="AF252" i="2"/>
  <c r="AF682" i="2"/>
  <c r="AF734" i="2"/>
  <c r="AF142" i="2"/>
  <c r="AF602" i="2"/>
  <c r="AF525" i="2"/>
  <c r="AF544" i="2"/>
  <c r="AF113" i="2"/>
  <c r="AF245" i="2"/>
  <c r="AF620" i="2"/>
  <c r="AF152" i="2"/>
  <c r="AF708" i="2"/>
  <c r="AF498" i="2"/>
  <c r="AF291" i="2"/>
  <c r="AF74" i="2"/>
  <c r="AF283" i="2"/>
  <c r="AF733" i="2"/>
  <c r="AF190" i="2"/>
  <c r="AF514" i="2"/>
  <c r="AF477" i="2"/>
  <c r="AF402" i="2"/>
  <c r="AF726" i="2"/>
  <c r="AF704" i="2"/>
  <c r="AF489" i="2"/>
  <c r="AF680" i="2"/>
  <c r="AF480" i="2"/>
  <c r="AF635" i="2"/>
  <c r="AF597" i="2"/>
  <c r="AF515" i="2"/>
  <c r="AF668" i="2"/>
  <c r="AF684" i="2"/>
  <c r="AF325" i="2"/>
  <c r="AF434" i="2"/>
  <c r="AF258" i="2"/>
  <c r="AF502" i="2"/>
  <c r="AF357" i="2"/>
  <c r="AF307" i="2"/>
  <c r="AF89" i="2"/>
  <c r="AF143" i="2"/>
  <c r="AF244" i="2"/>
  <c r="AF631" i="2"/>
  <c r="AF254" i="2"/>
  <c r="AF533" i="2"/>
  <c r="AF382" i="2"/>
  <c r="AF566" i="2"/>
  <c r="AF614" i="2"/>
  <c r="AF460" i="2"/>
  <c r="AF210" i="2"/>
  <c r="AF360" i="2"/>
  <c r="AF306" i="2"/>
  <c r="AF530" i="2"/>
  <c r="AF615" i="2"/>
  <c r="AF187" i="2"/>
  <c r="AF579" i="2"/>
  <c r="AF720" i="2"/>
  <c r="AF314" i="2"/>
  <c r="AF453" i="2"/>
  <c r="AF377" i="2"/>
  <c r="AF694" i="2"/>
  <c r="AF524" i="2"/>
  <c r="AF519" i="2"/>
  <c r="AF518" i="2"/>
  <c r="AF296" i="2"/>
  <c r="AF613" i="2"/>
  <c r="AF405" i="2"/>
  <c r="AF696" i="2"/>
  <c r="AF673" i="2"/>
  <c r="AF253" i="2"/>
  <c r="AF655" i="2"/>
  <c r="AF337" i="2"/>
  <c r="AF683" i="2"/>
  <c r="AF710" i="2"/>
  <c r="AF691" i="2"/>
  <c r="AF667" i="2"/>
  <c r="AF623" i="2"/>
  <c r="AF731" i="2"/>
  <c r="AF486" i="2"/>
  <c r="AF703" i="2"/>
  <c r="AF503" i="2"/>
  <c r="AF659" i="2"/>
  <c r="AF685" i="2"/>
  <c r="AF663" i="2"/>
  <c r="AF560" i="2"/>
  <c r="AF689" i="2"/>
  <c r="AF709" i="2"/>
  <c r="AF679" i="2"/>
  <c r="AF701" i="2"/>
  <c r="AF723" i="2"/>
  <c r="AF711" i="2"/>
  <c r="AF604" i="2"/>
  <c r="AF632" i="2"/>
  <c r="AF721" i="2"/>
  <c r="AF716" i="2"/>
  <c r="AE640" i="2"/>
  <c r="AE569" i="2"/>
  <c r="AE540" i="2"/>
  <c r="AE93" i="2"/>
  <c r="AE287" i="2"/>
  <c r="AE355" i="2"/>
  <c r="AE455" i="2"/>
  <c r="AE330" i="2"/>
  <c r="AE574" i="2"/>
  <c r="AE513" i="2"/>
  <c r="AE387" i="2"/>
  <c r="AE265" i="2"/>
  <c r="AE139" i="2"/>
  <c r="AE664" i="2"/>
  <c r="AE111" i="2"/>
  <c r="AE495" i="2"/>
  <c r="AE570" i="2"/>
  <c r="AE54" i="2"/>
  <c r="AE636" i="2"/>
  <c r="AE414" i="2"/>
  <c r="AE422" i="2"/>
  <c r="AE403" i="2"/>
  <c r="AE523" i="2"/>
  <c r="AE264" i="2"/>
  <c r="AE274" i="2"/>
  <c r="AE587" i="2"/>
  <c r="AE450" i="2"/>
  <c r="AE80" i="2"/>
  <c r="AE654" i="2"/>
  <c r="AE317" i="2"/>
  <c r="AE592" i="2"/>
  <c r="AE176" i="2"/>
  <c r="AE688" i="2"/>
  <c r="AE392" i="2"/>
  <c r="AE8" i="2"/>
  <c r="AE91" i="2"/>
  <c r="AE420" i="2"/>
  <c r="AE218" i="2"/>
  <c r="AE260" i="2"/>
  <c r="AE672" i="2"/>
  <c r="AE172" i="2"/>
  <c r="AE56" i="2"/>
  <c r="AE534" i="2"/>
  <c r="AE169" i="2"/>
  <c r="AE484" i="2"/>
  <c r="AE413" i="2"/>
  <c r="AE222" i="2"/>
  <c r="AE603" i="2"/>
  <c r="AE263" i="2"/>
  <c r="AE395" i="2"/>
  <c r="AE526" i="2"/>
  <c r="AE433" i="2"/>
  <c r="AE351" i="2"/>
  <c r="AE462" i="2"/>
  <c r="AE217" i="2"/>
  <c r="AE174" i="2"/>
  <c r="AE347" i="2"/>
  <c r="AE464" i="2"/>
  <c r="AE177" i="2"/>
  <c r="AE383" i="2"/>
  <c r="AE485" i="2"/>
  <c r="AE311" i="2"/>
  <c r="AE185" i="2"/>
  <c r="AE406" i="2"/>
  <c r="AE338" i="2"/>
  <c r="AE363" i="2"/>
  <c r="AE362" i="2"/>
  <c r="AE156" i="2"/>
  <c r="AE488" i="2"/>
  <c r="AE312" i="2"/>
  <c r="AE352" i="2"/>
  <c r="AE411" i="2"/>
  <c r="AE359" i="2"/>
  <c r="AE167" i="2"/>
  <c r="AE191" i="2"/>
  <c r="AE611" i="2"/>
  <c r="AE243" i="2"/>
  <c r="AE122" i="2"/>
  <c r="AE334" i="2"/>
  <c r="AE50" i="2"/>
  <c r="AE161" i="2"/>
  <c r="AE356" i="2"/>
  <c r="AE532" i="2"/>
  <c r="AE500" i="2"/>
  <c r="AE335" i="2"/>
  <c r="AE145" i="2"/>
  <c r="AE546" i="2"/>
  <c r="AE281" i="2"/>
  <c r="AE96" i="2"/>
  <c r="AE437" i="2"/>
  <c r="AE348" i="2"/>
  <c r="AE232" i="2"/>
  <c r="AE83" i="2"/>
  <c r="AE630" i="2"/>
  <c r="AE284" i="2"/>
  <c r="AE125" i="2"/>
  <c r="AE289" i="2"/>
  <c r="AE103" i="2"/>
  <c r="AE651" i="2"/>
  <c r="AE63" i="2"/>
  <c r="AE11" i="2"/>
  <c r="AE407" i="2"/>
  <c r="AE417" i="2"/>
  <c r="AE328" i="2"/>
  <c r="AE302" i="2"/>
  <c r="AE32" i="2"/>
  <c r="AE674" i="2"/>
  <c r="AE136" i="2"/>
  <c r="AE393" i="2"/>
  <c r="AE531" i="2"/>
  <c r="AE474" i="2"/>
  <c r="AE58" i="2"/>
  <c r="AE40" i="2"/>
  <c r="AE270" i="2"/>
  <c r="AE345" i="2"/>
  <c r="AE727" i="2"/>
  <c r="AE384" i="2"/>
  <c r="AE466" i="2"/>
  <c r="AE70" i="2"/>
  <c r="AE197" i="2"/>
  <c r="AE288" i="2"/>
  <c r="AE16" i="2"/>
  <c r="AE299" i="2"/>
  <c r="AE241" i="2"/>
  <c r="AE633" i="2"/>
  <c r="AE423" i="2"/>
  <c r="AE149" i="2"/>
  <c r="AE239" i="2"/>
  <c r="AE117" i="2"/>
  <c r="AE415" i="2"/>
  <c r="AE157" i="2"/>
  <c r="AE300" i="2"/>
  <c r="AE183" i="2"/>
  <c r="AE24" i="2"/>
  <c r="AE301" i="2"/>
  <c r="AE690" i="2"/>
  <c r="AE412" i="2"/>
  <c r="AE303" i="2"/>
  <c r="AE390" i="2"/>
  <c r="AE697" i="2"/>
  <c r="AE661" i="2"/>
  <c r="AE295" i="2"/>
  <c r="AE285" i="2"/>
  <c r="AE549" i="2"/>
  <c r="AE226" i="2"/>
  <c r="AE388" i="2"/>
  <c r="AE457" i="2"/>
  <c r="AE657" i="2"/>
  <c r="AE20" i="2"/>
  <c r="AE21" i="2"/>
  <c r="AE28" i="2"/>
  <c r="AE271" i="2"/>
  <c r="AE194" i="2"/>
  <c r="AE228" i="2"/>
  <c r="AE135" i="2"/>
  <c r="AE259" i="2"/>
  <c r="AE725" i="2"/>
  <c r="AE280" i="2"/>
  <c r="AE431" i="2"/>
  <c r="AE459" i="2"/>
  <c r="AE240" i="2"/>
  <c r="AE442" i="2"/>
  <c r="AE492" i="2"/>
  <c r="AE593" i="2"/>
  <c r="AE293" i="2"/>
  <c r="AE225" i="2"/>
  <c r="AE547" i="2"/>
  <c r="AE646" i="2"/>
  <c r="AE552" i="2"/>
  <c r="AE506" i="2"/>
  <c r="AE527" i="2"/>
  <c r="AE618" i="2"/>
  <c r="AE586" i="2"/>
  <c r="AE215" i="2"/>
  <c r="AE204" i="2"/>
  <c r="AE315" i="2"/>
  <c r="AE539" i="2"/>
  <c r="AE580" i="2"/>
  <c r="AE428" i="2"/>
  <c r="AE675" i="2"/>
  <c r="AE119" i="2"/>
  <c r="AE471" i="2"/>
  <c r="AE29" i="2"/>
  <c r="AE67" i="2"/>
  <c r="AE483" i="2"/>
  <c r="AE628" i="2"/>
  <c r="AE692" i="2"/>
  <c r="AE229" i="2"/>
  <c r="AE643" i="2"/>
  <c r="AE5" i="2"/>
  <c r="AE212" i="2"/>
  <c r="AE168" i="2"/>
  <c r="AE114" i="2"/>
  <c r="AE641" i="2"/>
  <c r="AE324" i="2"/>
  <c r="AE309" i="2"/>
  <c r="AE606" i="2"/>
  <c r="AE625" i="2"/>
  <c r="AE490" i="2"/>
  <c r="AE84" i="2"/>
  <c r="AE550" i="2"/>
  <c r="AE443" i="2"/>
  <c r="AE595" i="2"/>
  <c r="AE341" i="2"/>
  <c r="AE647" i="2"/>
  <c r="AE396" i="2"/>
  <c r="AE57" i="2"/>
  <c r="AE275" i="2"/>
  <c r="AE294" i="2"/>
  <c r="AE559" i="2"/>
  <c r="AE55" i="2"/>
  <c r="AE51" i="2"/>
  <c r="AE104" i="2"/>
  <c r="AE418" i="2"/>
  <c r="AE60" i="2"/>
  <c r="AE256" i="2"/>
  <c r="AE538" i="2"/>
  <c r="AE173" i="2"/>
  <c r="AE516" i="2"/>
  <c r="AE180" i="2"/>
  <c r="AE71" i="2"/>
  <c r="AE535" i="2"/>
  <c r="AE35" i="2"/>
  <c r="AE562" i="2"/>
  <c r="AE461" i="2"/>
  <c r="AE10" i="2"/>
  <c r="AE626" i="2"/>
  <c r="AE127" i="2"/>
  <c r="AE327" i="2"/>
  <c r="AE146" i="2"/>
  <c r="AE276" i="2"/>
  <c r="AE441" i="2"/>
  <c r="AE129" i="2"/>
  <c r="AE522" i="2"/>
  <c r="AE151" i="2"/>
  <c r="AE332" i="2"/>
  <c r="AE39" i="2"/>
  <c r="AE666" i="2"/>
  <c r="AE479" i="2"/>
  <c r="AE385" i="2"/>
  <c r="AE34" i="2"/>
  <c r="AE354" i="2"/>
  <c r="AE95" i="2"/>
  <c r="AE82" i="2"/>
  <c r="AE397" i="2"/>
  <c r="AE404" i="2"/>
  <c r="AE87" i="2"/>
  <c r="AE537" i="2"/>
  <c r="AE421" i="2"/>
  <c r="AE368" i="2"/>
  <c r="AE349" i="2"/>
  <c r="AE318" i="2"/>
  <c r="AE447" i="2"/>
  <c r="AE557" i="2"/>
  <c r="AE41" i="2"/>
  <c r="AE46" i="2"/>
  <c r="AE553" i="2"/>
  <c r="AE699" i="2"/>
  <c r="AE201" i="2"/>
  <c r="AE665" i="2"/>
  <c r="AE350" i="2"/>
  <c r="AE713" i="2"/>
  <c r="AE520" i="2"/>
  <c r="AE605" i="2"/>
  <c r="AE398" i="2"/>
  <c r="AE340" i="2"/>
  <c r="AE26" i="2"/>
  <c r="AE227" i="2"/>
  <c r="AE505" i="2"/>
  <c r="AE470" i="2"/>
  <c r="AE18" i="2"/>
  <c r="AE493" i="2"/>
  <c r="AE681" i="2"/>
  <c r="AE440" i="2"/>
  <c r="AE132" i="2"/>
  <c r="AE467" i="2"/>
  <c r="AE730" i="2"/>
  <c r="AE379" i="2"/>
  <c r="AE248" i="2"/>
  <c r="AE454" i="2"/>
  <c r="AE140" i="2"/>
  <c r="AE438" i="2"/>
  <c r="AE507" i="2"/>
  <c r="AE410" i="2"/>
  <c r="AE126" i="2"/>
  <c r="AE115" i="2"/>
  <c r="AE202" i="2"/>
  <c r="AE3" i="2"/>
  <c r="AE446" i="2"/>
  <c r="AE66" i="2"/>
  <c r="AE249" i="2"/>
  <c r="AE430" i="2"/>
  <c r="AE563" i="2"/>
  <c r="AE109" i="2"/>
  <c r="AE208" i="2"/>
  <c r="AE435" i="2"/>
  <c r="AE590" i="2"/>
  <c r="AE72" i="2"/>
  <c r="AE676" i="2"/>
  <c r="AE165" i="2"/>
  <c r="AE491" i="2"/>
  <c r="AE196" i="2"/>
  <c r="AE378" i="2"/>
  <c r="AE159" i="2"/>
  <c r="AE342" i="2"/>
  <c r="AE255" i="2"/>
  <c r="AE153" i="2"/>
  <c r="AE207" i="2"/>
  <c r="AE198" i="2"/>
  <c r="AE282" i="2"/>
  <c r="AE101" i="2"/>
  <c r="AE76" i="2"/>
  <c r="AE634" i="2"/>
  <c r="AE610" i="2"/>
  <c r="AE162" i="2"/>
  <c r="AE372" i="2"/>
  <c r="AE358" i="2"/>
  <c r="AE658" i="2"/>
  <c r="AE624" i="2"/>
  <c r="AE481" i="2"/>
  <c r="AE116" i="2"/>
  <c r="AE36" i="2"/>
  <c r="AE53" i="2"/>
  <c r="AE343" i="2"/>
  <c r="AE257" i="2"/>
  <c r="AE200" i="2"/>
  <c r="AE607" i="2"/>
  <c r="AE69" i="2"/>
  <c r="AE548" i="2"/>
  <c r="AE88" i="2"/>
  <c r="AE118" i="2"/>
  <c r="AE268" i="2"/>
  <c r="AE320" i="2"/>
  <c r="AE510" i="2"/>
  <c r="AE346" i="2"/>
  <c r="AE512" i="2"/>
  <c r="AE247" i="2"/>
  <c r="AE494" i="2"/>
  <c r="AE4" i="2"/>
  <c r="AE367" i="2"/>
  <c r="AE319" i="2"/>
  <c r="AE323" i="2"/>
  <c r="AE170" i="2"/>
  <c r="AE68" i="2"/>
  <c r="AE73" i="2"/>
  <c r="AE108" i="2"/>
  <c r="AE250" i="2"/>
  <c r="AE728" i="2"/>
  <c r="AE15" i="2"/>
  <c r="AE637" i="2"/>
  <c r="AE189" i="2"/>
  <c r="AE47" i="2"/>
  <c r="AE158" i="2"/>
  <c r="AE160" i="2"/>
  <c r="AE179" i="2"/>
  <c r="AE38" i="2"/>
  <c r="AE353" i="2"/>
  <c r="AE528" i="2"/>
  <c r="AE364" i="2"/>
  <c r="AE216" i="2"/>
  <c r="AE206" i="2"/>
  <c r="AE687" i="2"/>
  <c r="AE616" i="2"/>
  <c r="AE678" i="2"/>
  <c r="AE542" i="2"/>
  <c r="AE205" i="2"/>
  <c r="AE545" i="2"/>
  <c r="AE181" i="2"/>
  <c r="AE7" i="2"/>
  <c r="AE137" i="2"/>
  <c r="AE124" i="2"/>
  <c r="AE219" i="2"/>
  <c r="AE123" i="2"/>
  <c r="AE110" i="2"/>
  <c r="AE670" i="2"/>
  <c r="AE2" i="2"/>
  <c r="AE90" i="2"/>
  <c r="AE554" i="2"/>
  <c r="AE339" i="2"/>
  <c r="AE44" i="2"/>
  <c r="AE556" i="2"/>
  <c r="AE138" i="2"/>
  <c r="AE43" i="2"/>
  <c r="AE380" i="2"/>
  <c r="AE273" i="2"/>
  <c r="AE511" i="2"/>
  <c r="AE42" i="2"/>
  <c r="AE305" i="2"/>
  <c r="AE131" i="2"/>
  <c r="AE468" i="2"/>
  <c r="AE31" i="2"/>
  <c r="AE671" i="2"/>
  <c r="AE627" i="2"/>
  <c r="AE425" i="2"/>
  <c r="AE75" i="2"/>
  <c r="AE112" i="2"/>
  <c r="AE171" i="2"/>
  <c r="AE536" i="2"/>
  <c r="AE705" i="2"/>
  <c r="AE551" i="2"/>
  <c r="AE591" i="2"/>
  <c r="AE25" i="2"/>
  <c r="AE27" i="2"/>
  <c r="AE267" i="2"/>
  <c r="AE12" i="2"/>
  <c r="AE619" i="2"/>
  <c r="AE224" i="2"/>
  <c r="AE469" i="2"/>
  <c r="AE214" i="2"/>
  <c r="AE19" i="2"/>
  <c r="AE336" i="2"/>
  <c r="AE386" i="2"/>
  <c r="AE645" i="2"/>
  <c r="AE465" i="2"/>
  <c r="AE432" i="2"/>
  <c r="AE399" i="2"/>
  <c r="AE584" i="2"/>
  <c r="AE186" i="2"/>
  <c r="AE389" i="2"/>
  <c r="AE223" i="2"/>
  <c r="AE451" i="2"/>
  <c r="AE472" i="2"/>
  <c r="AE203" i="2"/>
  <c r="AE65" i="2"/>
  <c r="AE192" i="2"/>
  <c r="AE235" i="2"/>
  <c r="AE209" i="2"/>
  <c r="AE509" i="2"/>
  <c r="AE237" i="2"/>
  <c r="AE14" i="2"/>
  <c r="AE150" i="2"/>
  <c r="AE698" i="2"/>
  <c r="AE609" i="2"/>
  <c r="AE251" i="2"/>
  <c r="AE596" i="2"/>
  <c r="AE195" i="2"/>
  <c r="AE487" i="2"/>
  <c r="AE182" i="2"/>
  <c r="AE329" i="2"/>
  <c r="AE9" i="2"/>
  <c r="AE617" i="2"/>
  <c r="AE17" i="2"/>
  <c r="AE588" i="2"/>
  <c r="AE370" i="2"/>
  <c r="AE155" i="2"/>
  <c r="AE77" i="2"/>
  <c r="AE333" i="2"/>
  <c r="AE729" i="2"/>
  <c r="AE456" i="2"/>
  <c r="AE445" i="2"/>
  <c r="AE702" i="2"/>
  <c r="AE233" i="2"/>
  <c r="AE621" i="2"/>
  <c r="AE79" i="2"/>
  <c r="AE97" i="2"/>
  <c r="AE61" i="2"/>
  <c r="AE120" i="2"/>
  <c r="AE326" i="2"/>
  <c r="AE601" i="2"/>
  <c r="AE583" i="2"/>
  <c r="AE376" i="2"/>
  <c r="AE321" i="2"/>
  <c r="AE475" i="2"/>
  <c r="AE648" i="2"/>
  <c r="AE6" i="2"/>
  <c r="AE426" i="2"/>
  <c r="AE144" i="2"/>
  <c r="AE148" i="2"/>
  <c r="AE400" i="2"/>
  <c r="AE578" i="2"/>
  <c r="AE724" i="2"/>
  <c r="AE496" i="2"/>
  <c r="AE154" i="2"/>
  <c r="AE695" i="2"/>
  <c r="AE13" i="2"/>
  <c r="AE269" i="2"/>
  <c r="AE134" i="2"/>
  <c r="AE308" i="2"/>
  <c r="AE669" i="2"/>
  <c r="AE230" i="2"/>
  <c r="AE622" i="2"/>
  <c r="AE700" i="2"/>
  <c r="AE718" i="2"/>
  <c r="AE656" i="2"/>
  <c r="AE439" i="2"/>
  <c r="AE497" i="2"/>
  <c r="AE322" i="2"/>
  <c r="AE175" i="2"/>
  <c r="AE86" i="2"/>
  <c r="AE290" i="2"/>
  <c r="AE130" i="2"/>
  <c r="AE369" i="2"/>
  <c r="AE22" i="2"/>
  <c r="AE94" i="2"/>
  <c r="AE184" i="2"/>
  <c r="AE660" i="2"/>
  <c r="AE371" i="2"/>
  <c r="AE555" i="2"/>
  <c r="AE653" i="2"/>
  <c r="AE331" i="2"/>
  <c r="AE238" i="2"/>
  <c r="AE98" i="2"/>
  <c r="AE23" i="2"/>
  <c r="AE561" i="2"/>
  <c r="AE261" i="2"/>
  <c r="AE30" i="2"/>
  <c r="AE712" i="2"/>
  <c r="AE572" i="2"/>
  <c r="AE128" i="2"/>
  <c r="AE508" i="2"/>
  <c r="AE577" i="2"/>
  <c r="AE52" i="2"/>
  <c r="AE722" i="2"/>
  <c r="AE424" i="2"/>
  <c r="AE585" i="2"/>
  <c r="AE517" i="2"/>
  <c r="AE408" i="2"/>
  <c r="AE629" i="2"/>
  <c r="AE463" i="2"/>
  <c r="AE375" i="2"/>
  <c r="AE543" i="2"/>
  <c r="AE373" i="2"/>
  <c r="AE141" i="2"/>
  <c r="AE279" i="2"/>
  <c r="AE565" i="2"/>
  <c r="AE246" i="2"/>
  <c r="AE78" i="2"/>
  <c r="AE374" i="2"/>
  <c r="AE567" i="2"/>
  <c r="AE45" i="2"/>
  <c r="AE262" i="2"/>
  <c r="AE278" i="2"/>
  <c r="AE105" i="2"/>
  <c r="AE193" i="2"/>
  <c r="AE133" i="2"/>
  <c r="AE598" i="2"/>
  <c r="AE178" i="2"/>
  <c r="AE564" i="2"/>
  <c r="AE448" i="2"/>
  <c r="AE401" i="2"/>
  <c r="AE581" i="2"/>
  <c r="AE473" i="2"/>
  <c r="AE541" i="2"/>
  <c r="AE436" i="2"/>
  <c r="AE366" i="2"/>
  <c r="AE99" i="2"/>
  <c r="AE521" i="2"/>
  <c r="AE582" i="2"/>
  <c r="AE706" i="2"/>
  <c r="AE102" i="2"/>
  <c r="AE686" i="2"/>
  <c r="AE707" i="2"/>
  <c r="AE458" i="2"/>
  <c r="AE715" i="2"/>
  <c r="AE529" i="2"/>
  <c r="AE444" i="2"/>
  <c r="AE452" i="2"/>
  <c r="AE476" i="2"/>
  <c r="AE298" i="2"/>
  <c r="AE391" i="2"/>
  <c r="AE213" i="2"/>
  <c r="AE81" i="2"/>
  <c r="AE594" i="2"/>
  <c r="AE612" i="2"/>
  <c r="AE589" i="2"/>
  <c r="AE732" i="2"/>
  <c r="AE642" i="2"/>
  <c r="AE449" i="2"/>
  <c r="AE600" i="2"/>
  <c r="AE365" i="2"/>
  <c r="AE163" i="2"/>
  <c r="AE313" i="2"/>
  <c r="AE499" i="2"/>
  <c r="AE164" i="2"/>
  <c r="AE427" i="2"/>
  <c r="AE478" i="2"/>
  <c r="AE419" i="2"/>
  <c r="AE316" i="2"/>
  <c r="AE188" i="2"/>
  <c r="AE48" i="2"/>
  <c r="AE121" i="2"/>
  <c r="AE573" i="2"/>
  <c r="AE272" i="2"/>
  <c r="AE92" i="2"/>
  <c r="AE106" i="2"/>
  <c r="AE650" i="2"/>
  <c r="AE37" i="2"/>
  <c r="AE394" i="2"/>
  <c r="AE166" i="2"/>
  <c r="AE575" i="2"/>
  <c r="AE719" i="2"/>
  <c r="AE100" i="2"/>
  <c r="AE662" i="2"/>
  <c r="AE236" i="2"/>
  <c r="AE59" i="2"/>
  <c r="AE504" i="2"/>
  <c r="AE85" i="2"/>
  <c r="AE292" i="2"/>
  <c r="AE199" i="2"/>
  <c r="AE64" i="2"/>
  <c r="AE297" i="2"/>
  <c r="AE639" i="2"/>
  <c r="AE501" i="2"/>
  <c r="AE608" i="2"/>
  <c r="AE361" i="2"/>
  <c r="AE568" i="2"/>
  <c r="AE49" i="2"/>
  <c r="AE482" i="2"/>
  <c r="AE677" i="2"/>
  <c r="AE344" i="2"/>
  <c r="AE638" i="2"/>
  <c r="AE381" i="2"/>
  <c r="AE221" i="2"/>
  <c r="AE576" i="2"/>
  <c r="AE310" i="2"/>
  <c r="AE652" i="2"/>
  <c r="AE599" i="2"/>
  <c r="AE286" i="2"/>
  <c r="AE693" i="2"/>
  <c r="AE211" i="2"/>
  <c r="AE571" i="2"/>
  <c r="AE147" i="2"/>
  <c r="AE649" i="2"/>
  <c r="AE234" i="2"/>
  <c r="AE714" i="2"/>
  <c r="AE62" i="2"/>
  <c r="AE416" i="2"/>
  <c r="AE266" i="2"/>
  <c r="AE409" i="2"/>
  <c r="AE107" i="2"/>
  <c r="AE231" i="2"/>
  <c r="AE429" i="2"/>
  <c r="AE717" i="2"/>
  <c r="AE644" i="2"/>
  <c r="AE242" i="2"/>
  <c r="AE304" i="2"/>
  <c r="AE277" i="2"/>
  <c r="AE558" i="2"/>
  <c r="AE220" i="2"/>
  <c r="AE33" i="2"/>
  <c r="AE252" i="2"/>
  <c r="AE682" i="2"/>
  <c r="AE734" i="2"/>
  <c r="AE142" i="2"/>
  <c r="AE602" i="2"/>
  <c r="AE525" i="2"/>
  <c r="AE544" i="2"/>
  <c r="AE113" i="2"/>
  <c r="AE245" i="2"/>
  <c r="AE620" i="2"/>
  <c r="AE152" i="2"/>
  <c r="AE708" i="2"/>
  <c r="AE498" i="2"/>
  <c r="AE291" i="2"/>
  <c r="AE74" i="2"/>
  <c r="AE283" i="2"/>
  <c r="AE733" i="2"/>
  <c r="AE190" i="2"/>
  <c r="AE514" i="2"/>
  <c r="AE477" i="2"/>
  <c r="AE402" i="2"/>
  <c r="AE726" i="2"/>
  <c r="AE704" i="2"/>
  <c r="AE489" i="2"/>
  <c r="AE680" i="2"/>
  <c r="AE480" i="2"/>
  <c r="AE635" i="2"/>
  <c r="AE597" i="2"/>
  <c r="AE515" i="2"/>
  <c r="AE668" i="2"/>
  <c r="AE684" i="2"/>
  <c r="AE325" i="2"/>
  <c r="AE434" i="2"/>
  <c r="AE258" i="2"/>
  <c r="AE502" i="2"/>
  <c r="AE357" i="2"/>
  <c r="AE307" i="2"/>
  <c r="AE89" i="2"/>
  <c r="AE143" i="2"/>
  <c r="AE244" i="2"/>
  <c r="AE631" i="2"/>
  <c r="AE254" i="2"/>
  <c r="AE533" i="2"/>
  <c r="AE382" i="2"/>
  <c r="AE566" i="2"/>
  <c r="AE614" i="2"/>
  <c r="AE460" i="2"/>
  <c r="AE210" i="2"/>
  <c r="AE360" i="2"/>
  <c r="AE306" i="2"/>
  <c r="AE530" i="2"/>
  <c r="AE615" i="2"/>
  <c r="AE187" i="2"/>
  <c r="AE579" i="2"/>
  <c r="AE720" i="2"/>
  <c r="AE314" i="2"/>
  <c r="AE453" i="2"/>
  <c r="AE377" i="2"/>
  <c r="AE694" i="2"/>
  <c r="AE524" i="2"/>
  <c r="AE519" i="2"/>
  <c r="AE518" i="2"/>
  <c r="AE296" i="2"/>
  <c r="AE613" i="2"/>
  <c r="AE405" i="2"/>
  <c r="AE696" i="2"/>
  <c r="AE673" i="2"/>
  <c r="AE253" i="2"/>
  <c r="AE655" i="2"/>
  <c r="AE337" i="2"/>
  <c r="AE683" i="2"/>
  <c r="AE710" i="2"/>
  <c r="AE691" i="2"/>
  <c r="AE667" i="2"/>
  <c r="AE623" i="2"/>
  <c r="AE731" i="2"/>
  <c r="AE486" i="2"/>
  <c r="AE703" i="2"/>
  <c r="AE503" i="2"/>
  <c r="AE659" i="2"/>
  <c r="AE685" i="2"/>
  <c r="AE663" i="2"/>
  <c r="AE560" i="2"/>
  <c r="AE689" i="2"/>
  <c r="AE709" i="2"/>
  <c r="AE679" i="2"/>
  <c r="AE701" i="2"/>
  <c r="AE723" i="2"/>
  <c r="AE711" i="2"/>
  <c r="AE604" i="2"/>
  <c r="AE632" i="2"/>
  <c r="AE721" i="2"/>
  <c r="AE716" i="2"/>
  <c r="AD640" i="2"/>
  <c r="AD569" i="2"/>
  <c r="AD540" i="2"/>
  <c r="AD93" i="2"/>
  <c r="AD287" i="2"/>
  <c r="AD355" i="2"/>
  <c r="AD455" i="2"/>
  <c r="AD330" i="2"/>
  <c r="AD574" i="2"/>
  <c r="AD513" i="2"/>
  <c r="AD387" i="2"/>
  <c r="AD265" i="2"/>
  <c r="AD139" i="2"/>
  <c r="AD664" i="2"/>
  <c r="AD111" i="2"/>
  <c r="AD495" i="2"/>
  <c r="AD570" i="2"/>
  <c r="AD54" i="2"/>
  <c r="AD636" i="2"/>
  <c r="AD414" i="2"/>
  <c r="AD422" i="2"/>
  <c r="AD403" i="2"/>
  <c r="AD523" i="2"/>
  <c r="AD264" i="2"/>
  <c r="AD274" i="2"/>
  <c r="AD587" i="2"/>
  <c r="AD450" i="2"/>
  <c r="AD80" i="2"/>
  <c r="AD654" i="2"/>
  <c r="AD317" i="2"/>
  <c r="AD592" i="2"/>
  <c r="AD176" i="2"/>
  <c r="AD688" i="2"/>
  <c r="AD392" i="2"/>
  <c r="AD8" i="2"/>
  <c r="AD91" i="2"/>
  <c r="AD420" i="2"/>
  <c r="AD218" i="2"/>
  <c r="AD260" i="2"/>
  <c r="AD672" i="2"/>
  <c r="AD172" i="2"/>
  <c r="AD56" i="2"/>
  <c r="AD534" i="2"/>
  <c r="AD169" i="2"/>
  <c r="AD484" i="2"/>
  <c r="AD413" i="2"/>
  <c r="AD222" i="2"/>
  <c r="AD603" i="2"/>
  <c r="AD263" i="2"/>
  <c r="AD395" i="2"/>
  <c r="AD526" i="2"/>
  <c r="AD433" i="2"/>
  <c r="AD351" i="2"/>
  <c r="AD462" i="2"/>
  <c r="AD217" i="2"/>
  <c r="AD174" i="2"/>
  <c r="AD347" i="2"/>
  <c r="AD464" i="2"/>
  <c r="AD177" i="2"/>
  <c r="AD383" i="2"/>
  <c r="AD485" i="2"/>
  <c r="AD311" i="2"/>
  <c r="AD185" i="2"/>
  <c r="AD406" i="2"/>
  <c r="AD338" i="2"/>
  <c r="AD363" i="2"/>
  <c r="AD362" i="2"/>
  <c r="AD156" i="2"/>
  <c r="AD488" i="2"/>
  <c r="AD312" i="2"/>
  <c r="AD352" i="2"/>
  <c r="AD411" i="2"/>
  <c r="AD359" i="2"/>
  <c r="AD167" i="2"/>
  <c r="AD191" i="2"/>
  <c r="AD611" i="2"/>
  <c r="AD243" i="2"/>
  <c r="AD122" i="2"/>
  <c r="AD334" i="2"/>
  <c r="AD50" i="2"/>
  <c r="AD161" i="2"/>
  <c r="AD356" i="2"/>
  <c r="AD532" i="2"/>
  <c r="AD500" i="2"/>
  <c r="AD335" i="2"/>
  <c r="AD145" i="2"/>
  <c r="AD546" i="2"/>
  <c r="AD281" i="2"/>
  <c r="AD96" i="2"/>
  <c r="AD437" i="2"/>
  <c r="AD348" i="2"/>
  <c r="AD232" i="2"/>
  <c r="AD83" i="2"/>
  <c r="AD630" i="2"/>
  <c r="AD284" i="2"/>
  <c r="AD125" i="2"/>
  <c r="AD289" i="2"/>
  <c r="AD103" i="2"/>
  <c r="AD651" i="2"/>
  <c r="AD63" i="2"/>
  <c r="AD11" i="2"/>
  <c r="AD407" i="2"/>
  <c r="AD417" i="2"/>
  <c r="AD328" i="2"/>
  <c r="AD302" i="2"/>
  <c r="AD32" i="2"/>
  <c r="AD674" i="2"/>
  <c r="AD136" i="2"/>
  <c r="AD393" i="2"/>
  <c r="AD531" i="2"/>
  <c r="AD474" i="2"/>
  <c r="AD58" i="2"/>
  <c r="AD40" i="2"/>
  <c r="AD270" i="2"/>
  <c r="AD345" i="2"/>
  <c r="AD727" i="2"/>
  <c r="AD384" i="2"/>
  <c r="AD466" i="2"/>
  <c r="AD70" i="2"/>
  <c r="AD197" i="2"/>
  <c r="AD288" i="2"/>
  <c r="AD16" i="2"/>
  <c r="AD299" i="2"/>
  <c r="AD241" i="2"/>
  <c r="AD633" i="2"/>
  <c r="AD423" i="2"/>
  <c r="AD149" i="2"/>
  <c r="AD239" i="2"/>
  <c r="AD117" i="2"/>
  <c r="AD415" i="2"/>
  <c r="AD157" i="2"/>
  <c r="AD300" i="2"/>
  <c r="AD183" i="2"/>
  <c r="AD24" i="2"/>
  <c r="AD301" i="2"/>
  <c r="AD690" i="2"/>
  <c r="AD412" i="2"/>
  <c r="AD303" i="2"/>
  <c r="AD390" i="2"/>
  <c r="AD697" i="2"/>
  <c r="AD661" i="2"/>
  <c r="AD295" i="2"/>
  <c r="AD285" i="2"/>
  <c r="AD549" i="2"/>
  <c r="AD226" i="2"/>
  <c r="AD388" i="2"/>
  <c r="AD457" i="2"/>
  <c r="AD657" i="2"/>
  <c r="AD20" i="2"/>
  <c r="AD21" i="2"/>
  <c r="AD28" i="2"/>
  <c r="AD271" i="2"/>
  <c r="AD194" i="2"/>
  <c r="AD228" i="2"/>
  <c r="AD135" i="2"/>
  <c r="AD259" i="2"/>
  <c r="AD725" i="2"/>
  <c r="AD280" i="2"/>
  <c r="AD431" i="2"/>
  <c r="AD459" i="2"/>
  <c r="AD240" i="2"/>
  <c r="AD442" i="2"/>
  <c r="AD492" i="2"/>
  <c r="AD593" i="2"/>
  <c r="AD293" i="2"/>
  <c r="AD225" i="2"/>
  <c r="AD547" i="2"/>
  <c r="AD646" i="2"/>
  <c r="AD552" i="2"/>
  <c r="AD506" i="2"/>
  <c r="AD527" i="2"/>
  <c r="AD618" i="2"/>
  <c r="AD586" i="2"/>
  <c r="AD215" i="2"/>
  <c r="AD204" i="2"/>
  <c r="AD315" i="2"/>
  <c r="AD539" i="2"/>
  <c r="AD580" i="2"/>
  <c r="AD428" i="2"/>
  <c r="AD675" i="2"/>
  <c r="AD119" i="2"/>
  <c r="AD471" i="2"/>
  <c r="AD29" i="2"/>
  <c r="AD67" i="2"/>
  <c r="AD483" i="2"/>
  <c r="AD628" i="2"/>
  <c r="AD692" i="2"/>
  <c r="AD229" i="2"/>
  <c r="AD643" i="2"/>
  <c r="AD5" i="2"/>
  <c r="AD212" i="2"/>
  <c r="AD168" i="2"/>
  <c r="AD114" i="2"/>
  <c r="AD641" i="2"/>
  <c r="AD324" i="2"/>
  <c r="AD309" i="2"/>
  <c r="AD606" i="2"/>
  <c r="AD625" i="2"/>
  <c r="AD490" i="2"/>
  <c r="AD84" i="2"/>
  <c r="AD550" i="2"/>
  <c r="AD443" i="2"/>
  <c r="AD595" i="2"/>
  <c r="AD341" i="2"/>
  <c r="AD647" i="2"/>
  <c r="AD396" i="2"/>
  <c r="AD57" i="2"/>
  <c r="AD275" i="2"/>
  <c r="AD294" i="2"/>
  <c r="AD559" i="2"/>
  <c r="AD55" i="2"/>
  <c r="AD51" i="2"/>
  <c r="AD104" i="2"/>
  <c r="AD418" i="2"/>
  <c r="AD60" i="2"/>
  <c r="AD256" i="2"/>
  <c r="AD538" i="2"/>
  <c r="AD173" i="2"/>
  <c r="AD516" i="2"/>
  <c r="AD180" i="2"/>
  <c r="AD71" i="2"/>
  <c r="AD535" i="2"/>
  <c r="AD35" i="2"/>
  <c r="AD562" i="2"/>
  <c r="AD461" i="2"/>
  <c r="AD10" i="2"/>
  <c r="AD626" i="2"/>
  <c r="AD127" i="2"/>
  <c r="AD327" i="2"/>
  <c r="AD146" i="2"/>
  <c r="AD276" i="2"/>
  <c r="AD441" i="2"/>
  <c r="AD129" i="2"/>
  <c r="AD522" i="2"/>
  <c r="AD151" i="2"/>
  <c r="AD332" i="2"/>
  <c r="AD39" i="2"/>
  <c r="AD666" i="2"/>
  <c r="AD479" i="2"/>
  <c r="AD385" i="2"/>
  <c r="AD34" i="2"/>
  <c r="AD354" i="2"/>
  <c r="AD95" i="2"/>
  <c r="AD82" i="2"/>
  <c r="AD397" i="2"/>
  <c r="AD404" i="2"/>
  <c r="AD87" i="2"/>
  <c r="AD537" i="2"/>
  <c r="AD421" i="2"/>
  <c r="AD368" i="2"/>
  <c r="AD349" i="2"/>
  <c r="AD318" i="2"/>
  <c r="AD447" i="2"/>
  <c r="AD557" i="2"/>
  <c r="AD41" i="2"/>
  <c r="AD46" i="2"/>
  <c r="AD553" i="2"/>
  <c r="AD699" i="2"/>
  <c r="AD201" i="2"/>
  <c r="AD665" i="2"/>
  <c r="AD350" i="2"/>
  <c r="AD713" i="2"/>
  <c r="AD520" i="2"/>
  <c r="AD605" i="2"/>
  <c r="AD398" i="2"/>
  <c r="AD340" i="2"/>
  <c r="AD26" i="2"/>
  <c r="AD227" i="2"/>
  <c r="AD505" i="2"/>
  <c r="AD470" i="2"/>
  <c r="AD18" i="2"/>
  <c r="AD493" i="2"/>
  <c r="AD681" i="2"/>
  <c r="AD440" i="2"/>
  <c r="AD132" i="2"/>
  <c r="AD467" i="2"/>
  <c r="AD730" i="2"/>
  <c r="AD379" i="2"/>
  <c r="AD248" i="2"/>
  <c r="AD454" i="2"/>
  <c r="AD140" i="2"/>
  <c r="AD438" i="2"/>
  <c r="AD507" i="2"/>
  <c r="AD410" i="2"/>
  <c r="AD126" i="2"/>
  <c r="AD115" i="2"/>
  <c r="AD202" i="2"/>
  <c r="AD3" i="2"/>
  <c r="AD446" i="2"/>
  <c r="AD66" i="2"/>
  <c r="AD249" i="2"/>
  <c r="AD430" i="2"/>
  <c r="AD563" i="2"/>
  <c r="AD109" i="2"/>
  <c r="AD208" i="2"/>
  <c r="AD435" i="2"/>
  <c r="AD590" i="2"/>
  <c r="AD72" i="2"/>
  <c r="AD676" i="2"/>
  <c r="AD165" i="2"/>
  <c r="AD491" i="2"/>
  <c r="AD196" i="2"/>
  <c r="AD378" i="2"/>
  <c r="AD159" i="2"/>
  <c r="AD342" i="2"/>
  <c r="AD255" i="2"/>
  <c r="AD153" i="2"/>
  <c r="AD207" i="2"/>
  <c r="AD198" i="2"/>
  <c r="AD282" i="2"/>
  <c r="AD101" i="2"/>
  <c r="AD76" i="2"/>
  <c r="AD634" i="2"/>
  <c r="AD610" i="2"/>
  <c r="AD162" i="2"/>
  <c r="AD372" i="2"/>
  <c r="AD358" i="2"/>
  <c r="AD658" i="2"/>
  <c r="AD624" i="2"/>
  <c r="AD481" i="2"/>
  <c r="AD116" i="2"/>
  <c r="AD36" i="2"/>
  <c r="AD53" i="2"/>
  <c r="AD343" i="2"/>
  <c r="AD257" i="2"/>
  <c r="AD200" i="2"/>
  <c r="AD607" i="2"/>
  <c r="AD69" i="2"/>
  <c r="AD548" i="2"/>
  <c r="AD88" i="2"/>
  <c r="AD118" i="2"/>
  <c r="AD268" i="2"/>
  <c r="AD320" i="2"/>
  <c r="AD510" i="2"/>
  <c r="AD346" i="2"/>
  <c r="AD512" i="2"/>
  <c r="AD247" i="2"/>
  <c r="AD494" i="2"/>
  <c r="AD4" i="2"/>
  <c r="AD367" i="2"/>
  <c r="AD319" i="2"/>
  <c r="AD323" i="2"/>
  <c r="AD170" i="2"/>
  <c r="AD68" i="2"/>
  <c r="AD73" i="2"/>
  <c r="AD108" i="2"/>
  <c r="AD250" i="2"/>
  <c r="AD728" i="2"/>
  <c r="AD15" i="2"/>
  <c r="AD637" i="2"/>
  <c r="AD189" i="2"/>
  <c r="AD47" i="2"/>
  <c r="AD158" i="2"/>
  <c r="AD160" i="2"/>
  <c r="AD179" i="2"/>
  <c r="AD38" i="2"/>
  <c r="AD353" i="2"/>
  <c r="AD528" i="2"/>
  <c r="AD364" i="2"/>
  <c r="AD216" i="2"/>
  <c r="AD206" i="2"/>
  <c r="AD687" i="2"/>
  <c r="AD616" i="2"/>
  <c r="AD678" i="2"/>
  <c r="AD542" i="2"/>
  <c r="AD205" i="2"/>
  <c r="AD545" i="2"/>
  <c r="AD181" i="2"/>
  <c r="AD7" i="2"/>
  <c r="AD137" i="2"/>
  <c r="AD124" i="2"/>
  <c r="AD219" i="2"/>
  <c r="AD123" i="2"/>
  <c r="AD110" i="2"/>
  <c r="AD670" i="2"/>
  <c r="AD2" i="2"/>
  <c r="AD90" i="2"/>
  <c r="AD554" i="2"/>
  <c r="AD339" i="2"/>
  <c r="AD44" i="2"/>
  <c r="AD556" i="2"/>
  <c r="AD138" i="2"/>
  <c r="AD43" i="2"/>
  <c r="AD380" i="2"/>
  <c r="AD273" i="2"/>
  <c r="AD511" i="2"/>
  <c r="AD42" i="2"/>
  <c r="AD305" i="2"/>
  <c r="AD131" i="2"/>
  <c r="AD468" i="2"/>
  <c r="AD31" i="2"/>
  <c r="AD671" i="2"/>
  <c r="AD627" i="2"/>
  <c r="AD425" i="2"/>
  <c r="AD75" i="2"/>
  <c r="AD112" i="2"/>
  <c r="AD171" i="2"/>
  <c r="AD536" i="2"/>
  <c r="AD705" i="2"/>
  <c r="AD551" i="2"/>
  <c r="AD591" i="2"/>
  <c r="AD25" i="2"/>
  <c r="AD27" i="2"/>
  <c r="AD267" i="2"/>
  <c r="AD12" i="2"/>
  <c r="AD619" i="2"/>
  <c r="AD224" i="2"/>
  <c r="AD469" i="2"/>
  <c r="AD214" i="2"/>
  <c r="AD19" i="2"/>
  <c r="AD336" i="2"/>
  <c r="AD386" i="2"/>
  <c r="AD645" i="2"/>
  <c r="AD465" i="2"/>
  <c r="AD432" i="2"/>
  <c r="AD399" i="2"/>
  <c r="AD584" i="2"/>
  <c r="AD186" i="2"/>
  <c r="AD389" i="2"/>
  <c r="AD223" i="2"/>
  <c r="AD451" i="2"/>
  <c r="AD472" i="2"/>
  <c r="AD203" i="2"/>
  <c r="AD65" i="2"/>
  <c r="AD192" i="2"/>
  <c r="AD235" i="2"/>
  <c r="AD209" i="2"/>
  <c r="AD509" i="2"/>
  <c r="AD237" i="2"/>
  <c r="AD14" i="2"/>
  <c r="AD150" i="2"/>
  <c r="AD698" i="2"/>
  <c r="AD609" i="2"/>
  <c r="AD251" i="2"/>
  <c r="AD596" i="2"/>
  <c r="AD195" i="2"/>
  <c r="AD487" i="2"/>
  <c r="AD182" i="2"/>
  <c r="AD329" i="2"/>
  <c r="AD9" i="2"/>
  <c r="AD617" i="2"/>
  <c r="AD17" i="2"/>
  <c r="AD588" i="2"/>
  <c r="AD370" i="2"/>
  <c r="AD155" i="2"/>
  <c r="AD77" i="2"/>
  <c r="AD333" i="2"/>
  <c r="AD729" i="2"/>
  <c r="AD456" i="2"/>
  <c r="AD445" i="2"/>
  <c r="AD702" i="2"/>
  <c r="AD233" i="2"/>
  <c r="AD621" i="2"/>
  <c r="AD79" i="2"/>
  <c r="AD97" i="2"/>
  <c r="AD61" i="2"/>
  <c r="AD120" i="2"/>
  <c r="AD326" i="2"/>
  <c r="AD601" i="2"/>
  <c r="AD583" i="2"/>
  <c r="AD376" i="2"/>
  <c r="AD321" i="2"/>
  <c r="AD475" i="2"/>
  <c r="AD648" i="2"/>
  <c r="AD6" i="2"/>
  <c r="AD426" i="2"/>
  <c r="AD144" i="2"/>
  <c r="AD148" i="2"/>
  <c r="AD400" i="2"/>
  <c r="AD578" i="2"/>
  <c r="AD724" i="2"/>
  <c r="AD496" i="2"/>
  <c r="AD154" i="2"/>
  <c r="AD695" i="2"/>
  <c r="AD13" i="2"/>
  <c r="AD269" i="2"/>
  <c r="AD134" i="2"/>
  <c r="AD308" i="2"/>
  <c r="AD669" i="2"/>
  <c r="AD230" i="2"/>
  <c r="AD622" i="2"/>
  <c r="AD700" i="2"/>
  <c r="AD718" i="2"/>
  <c r="AD656" i="2"/>
  <c r="AD439" i="2"/>
  <c r="AD497" i="2"/>
  <c r="AD322" i="2"/>
  <c r="AD175" i="2"/>
  <c r="AD86" i="2"/>
  <c r="AD290" i="2"/>
  <c r="AD130" i="2"/>
  <c r="AD369" i="2"/>
  <c r="AD22" i="2"/>
  <c r="AD94" i="2"/>
  <c r="AD184" i="2"/>
  <c r="AD660" i="2"/>
  <c r="AD371" i="2"/>
  <c r="AD555" i="2"/>
  <c r="AD653" i="2"/>
  <c r="AD331" i="2"/>
  <c r="AD238" i="2"/>
  <c r="AD98" i="2"/>
  <c r="AD23" i="2"/>
  <c r="AD561" i="2"/>
  <c r="AD261" i="2"/>
  <c r="AD30" i="2"/>
  <c r="AD712" i="2"/>
  <c r="AD572" i="2"/>
  <c r="AD128" i="2"/>
  <c r="AD508" i="2"/>
  <c r="AD577" i="2"/>
  <c r="AD52" i="2"/>
  <c r="AD722" i="2"/>
  <c r="AD424" i="2"/>
  <c r="AD585" i="2"/>
  <c r="AD517" i="2"/>
  <c r="AD408" i="2"/>
  <c r="AD629" i="2"/>
  <c r="AD463" i="2"/>
  <c r="AD375" i="2"/>
  <c r="AD543" i="2"/>
  <c r="AD373" i="2"/>
  <c r="AD141" i="2"/>
  <c r="AD279" i="2"/>
  <c r="AD565" i="2"/>
  <c r="AD246" i="2"/>
  <c r="AD78" i="2"/>
  <c r="AD374" i="2"/>
  <c r="AD567" i="2"/>
  <c r="AD45" i="2"/>
  <c r="AD262" i="2"/>
  <c r="AD278" i="2"/>
  <c r="AD105" i="2"/>
  <c r="AD193" i="2"/>
  <c r="AD133" i="2"/>
  <c r="AD598" i="2"/>
  <c r="AD178" i="2"/>
  <c r="AD564" i="2"/>
  <c r="AD448" i="2"/>
  <c r="AD401" i="2"/>
  <c r="AD581" i="2"/>
  <c r="AD473" i="2"/>
  <c r="AD541" i="2"/>
  <c r="AD436" i="2"/>
  <c r="AD366" i="2"/>
  <c r="AD99" i="2"/>
  <c r="AD521" i="2"/>
  <c r="AD582" i="2"/>
  <c r="AD706" i="2"/>
  <c r="AD102" i="2"/>
  <c r="AD686" i="2"/>
  <c r="AD707" i="2"/>
  <c r="AD458" i="2"/>
  <c r="AD715" i="2"/>
  <c r="AD529" i="2"/>
  <c r="AD444" i="2"/>
  <c r="AD452" i="2"/>
  <c r="AD476" i="2"/>
  <c r="AD298" i="2"/>
  <c r="AD391" i="2"/>
  <c r="AD213" i="2"/>
  <c r="AD81" i="2"/>
  <c r="AD594" i="2"/>
  <c r="AD612" i="2"/>
  <c r="AD589" i="2"/>
  <c r="AD732" i="2"/>
  <c r="AD642" i="2"/>
  <c r="AD449" i="2"/>
  <c r="AD600" i="2"/>
  <c r="AD365" i="2"/>
  <c r="AD163" i="2"/>
  <c r="AD313" i="2"/>
  <c r="AD499" i="2"/>
  <c r="AD164" i="2"/>
  <c r="AD427" i="2"/>
  <c r="AD478" i="2"/>
  <c r="AD419" i="2"/>
  <c r="AD316" i="2"/>
  <c r="AD188" i="2"/>
  <c r="AD48" i="2"/>
  <c r="AD121" i="2"/>
  <c r="AD573" i="2"/>
  <c r="AD272" i="2"/>
  <c r="AD92" i="2"/>
  <c r="AD106" i="2"/>
  <c r="AD650" i="2"/>
  <c r="AD37" i="2"/>
  <c r="AD394" i="2"/>
  <c r="AD166" i="2"/>
  <c r="AD575" i="2"/>
  <c r="AD719" i="2"/>
  <c r="AD100" i="2"/>
  <c r="AD662" i="2"/>
  <c r="AD236" i="2"/>
  <c r="AD59" i="2"/>
  <c r="AD504" i="2"/>
  <c r="AD85" i="2"/>
  <c r="AD292" i="2"/>
  <c r="AD199" i="2"/>
  <c r="AD64" i="2"/>
  <c r="AD297" i="2"/>
  <c r="AD639" i="2"/>
  <c r="AD501" i="2"/>
  <c r="AD608" i="2"/>
  <c r="AD361" i="2"/>
  <c r="AD568" i="2"/>
  <c r="AD49" i="2"/>
  <c r="AD482" i="2"/>
  <c r="AD677" i="2"/>
  <c r="AD344" i="2"/>
  <c r="AD638" i="2"/>
  <c r="AD381" i="2"/>
  <c r="AD221" i="2"/>
  <c r="AD576" i="2"/>
  <c r="AD310" i="2"/>
  <c r="AD652" i="2"/>
  <c r="AD599" i="2"/>
  <c r="AD286" i="2"/>
  <c r="AD693" i="2"/>
  <c r="AD211" i="2"/>
  <c r="AD571" i="2"/>
  <c r="AD147" i="2"/>
  <c r="AD649" i="2"/>
  <c r="AD234" i="2"/>
  <c r="AD714" i="2"/>
  <c r="AD62" i="2"/>
  <c r="AD416" i="2"/>
  <c r="AD266" i="2"/>
  <c r="AD409" i="2"/>
  <c r="AD107" i="2"/>
  <c r="AD231" i="2"/>
  <c r="AD429" i="2"/>
  <c r="AD717" i="2"/>
  <c r="AD644" i="2"/>
  <c r="AD242" i="2"/>
  <c r="AD304" i="2"/>
  <c r="AD277" i="2"/>
  <c r="AD558" i="2"/>
  <c r="AD220" i="2"/>
  <c r="AD33" i="2"/>
  <c r="AD252" i="2"/>
  <c r="AD682" i="2"/>
  <c r="AD734" i="2"/>
  <c r="AD142" i="2"/>
  <c r="AD602" i="2"/>
  <c r="AD525" i="2"/>
  <c r="AD544" i="2"/>
  <c r="AD113" i="2"/>
  <c r="AD245" i="2"/>
  <c r="AD620" i="2"/>
  <c r="AD152" i="2"/>
  <c r="AD708" i="2"/>
  <c r="AD498" i="2"/>
  <c r="AD291" i="2"/>
  <c r="AD74" i="2"/>
  <c r="AD283" i="2"/>
  <c r="AD733" i="2"/>
  <c r="AD190" i="2"/>
  <c r="AD514" i="2"/>
  <c r="AD477" i="2"/>
  <c r="AD402" i="2"/>
  <c r="AD726" i="2"/>
  <c r="AD704" i="2"/>
  <c r="AD489" i="2"/>
  <c r="AD680" i="2"/>
  <c r="AD480" i="2"/>
  <c r="AD635" i="2"/>
  <c r="AD597" i="2"/>
  <c r="AD515" i="2"/>
  <c r="AD668" i="2"/>
  <c r="AD684" i="2"/>
  <c r="AD325" i="2"/>
  <c r="AD434" i="2"/>
  <c r="AD258" i="2"/>
  <c r="AD502" i="2"/>
  <c r="AD357" i="2"/>
  <c r="AD307" i="2"/>
  <c r="AD89" i="2"/>
  <c r="AD143" i="2"/>
  <c r="AD244" i="2"/>
  <c r="AD631" i="2"/>
  <c r="AD254" i="2"/>
  <c r="AD533" i="2"/>
  <c r="AD382" i="2"/>
  <c r="AD566" i="2"/>
  <c r="AD614" i="2"/>
  <c r="AD460" i="2"/>
  <c r="AD210" i="2"/>
  <c r="AD360" i="2"/>
  <c r="AD306" i="2"/>
  <c r="AD530" i="2"/>
  <c r="AD615" i="2"/>
  <c r="AD187" i="2"/>
  <c r="AD579" i="2"/>
  <c r="AD720" i="2"/>
  <c r="AD314" i="2"/>
  <c r="AD453" i="2"/>
  <c r="AD377" i="2"/>
  <c r="AD694" i="2"/>
  <c r="AD524" i="2"/>
  <c r="AD519" i="2"/>
  <c r="AD518" i="2"/>
  <c r="AD296" i="2"/>
  <c r="AD613" i="2"/>
  <c r="AD405" i="2"/>
  <c r="AD696" i="2"/>
  <c r="AD673" i="2"/>
  <c r="AD253" i="2"/>
  <c r="AD655" i="2"/>
  <c r="AD337" i="2"/>
  <c r="AD683" i="2"/>
  <c r="AD710" i="2"/>
  <c r="AD691" i="2"/>
  <c r="AD667" i="2"/>
  <c r="AD623" i="2"/>
  <c r="AD731" i="2"/>
  <c r="AD486" i="2"/>
  <c r="AD703" i="2"/>
  <c r="AD503" i="2"/>
  <c r="AD659" i="2"/>
  <c r="AD685" i="2"/>
  <c r="AD663" i="2"/>
  <c r="AD560" i="2"/>
  <c r="AD689" i="2"/>
  <c r="AD709" i="2"/>
  <c r="AD679" i="2"/>
  <c r="AD701" i="2"/>
  <c r="AD723" i="2"/>
  <c r="AD711" i="2"/>
  <c r="AD604" i="2"/>
  <c r="AD632" i="2"/>
  <c r="AD721" i="2"/>
  <c r="AD716" i="2"/>
  <c r="AC640" i="2"/>
  <c r="AC569" i="2"/>
  <c r="AC540" i="2"/>
  <c r="AC93" i="2"/>
  <c r="AC287" i="2"/>
  <c r="AC355" i="2"/>
  <c r="AC455" i="2"/>
  <c r="AC330" i="2"/>
  <c r="AC574" i="2"/>
  <c r="AC513" i="2"/>
  <c r="AC387" i="2"/>
  <c r="AC265" i="2"/>
  <c r="AC139" i="2"/>
  <c r="AC664" i="2"/>
  <c r="AC111" i="2"/>
  <c r="AC495" i="2"/>
  <c r="AC570" i="2"/>
  <c r="AC54" i="2"/>
  <c r="AC636" i="2"/>
  <c r="AC414" i="2"/>
  <c r="AC422" i="2"/>
  <c r="AC403" i="2"/>
  <c r="AC523" i="2"/>
  <c r="AC264" i="2"/>
  <c r="AC274" i="2"/>
  <c r="AC587" i="2"/>
  <c r="AC450" i="2"/>
  <c r="AC80" i="2"/>
  <c r="AC654" i="2"/>
  <c r="AC317" i="2"/>
  <c r="AC592" i="2"/>
  <c r="AC176" i="2"/>
  <c r="AC688" i="2"/>
  <c r="AC392" i="2"/>
  <c r="AC8" i="2"/>
  <c r="AC91" i="2"/>
  <c r="AC420" i="2"/>
  <c r="AC218" i="2"/>
  <c r="AC260" i="2"/>
  <c r="AC672" i="2"/>
  <c r="AC172" i="2"/>
  <c r="AC56" i="2"/>
  <c r="AC534" i="2"/>
  <c r="AC169" i="2"/>
  <c r="AC484" i="2"/>
  <c r="AC413" i="2"/>
  <c r="AC222" i="2"/>
  <c r="AC603" i="2"/>
  <c r="AC263" i="2"/>
  <c r="AC395" i="2"/>
  <c r="AC526" i="2"/>
  <c r="AC433" i="2"/>
  <c r="AC351" i="2"/>
  <c r="AC462" i="2"/>
  <c r="AC217" i="2"/>
  <c r="AC174" i="2"/>
  <c r="AC347" i="2"/>
  <c r="AC464" i="2"/>
  <c r="AC177" i="2"/>
  <c r="AC383" i="2"/>
  <c r="AC485" i="2"/>
  <c r="AC311" i="2"/>
  <c r="AC185" i="2"/>
  <c r="AC406" i="2"/>
  <c r="AC338" i="2"/>
  <c r="AC363" i="2"/>
  <c r="AC362" i="2"/>
  <c r="AC156" i="2"/>
  <c r="AC488" i="2"/>
  <c r="AC312" i="2"/>
  <c r="AC352" i="2"/>
  <c r="AC411" i="2"/>
  <c r="AC359" i="2"/>
  <c r="AC167" i="2"/>
  <c r="AC191" i="2"/>
  <c r="AC611" i="2"/>
  <c r="AC243" i="2"/>
  <c r="AC122" i="2"/>
  <c r="AC334" i="2"/>
  <c r="AC50" i="2"/>
  <c r="AC161" i="2"/>
  <c r="AC356" i="2"/>
  <c r="AC532" i="2"/>
  <c r="AC500" i="2"/>
  <c r="AC335" i="2"/>
  <c r="AC145" i="2"/>
  <c r="AC546" i="2"/>
  <c r="AC281" i="2"/>
  <c r="AC96" i="2"/>
  <c r="AC437" i="2"/>
  <c r="AC348" i="2"/>
  <c r="AC232" i="2"/>
  <c r="AC83" i="2"/>
  <c r="AC630" i="2"/>
  <c r="AC284" i="2"/>
  <c r="AC125" i="2"/>
  <c r="AC289" i="2"/>
  <c r="AC103" i="2"/>
  <c r="AC651" i="2"/>
  <c r="AC63" i="2"/>
  <c r="AC11" i="2"/>
  <c r="AC407" i="2"/>
  <c r="AC417" i="2"/>
  <c r="AC328" i="2"/>
  <c r="AC302" i="2"/>
  <c r="AC32" i="2"/>
  <c r="AC674" i="2"/>
  <c r="AC136" i="2"/>
  <c r="AC393" i="2"/>
  <c r="AC531" i="2"/>
  <c r="AC474" i="2"/>
  <c r="AC58" i="2"/>
  <c r="AC40" i="2"/>
  <c r="AC270" i="2"/>
  <c r="AC345" i="2"/>
  <c r="AC727" i="2"/>
  <c r="AC384" i="2"/>
  <c r="AC466" i="2"/>
  <c r="AC70" i="2"/>
  <c r="AC197" i="2"/>
  <c r="AC288" i="2"/>
  <c r="AC16" i="2"/>
  <c r="AC299" i="2"/>
  <c r="AC241" i="2"/>
  <c r="AC633" i="2"/>
  <c r="AC423" i="2"/>
  <c r="AC149" i="2"/>
  <c r="AC239" i="2"/>
  <c r="AC117" i="2"/>
  <c r="AC415" i="2"/>
  <c r="AC157" i="2"/>
  <c r="AC300" i="2"/>
  <c r="AC183" i="2"/>
  <c r="AC24" i="2"/>
  <c r="AC301" i="2"/>
  <c r="AC690" i="2"/>
  <c r="AC412" i="2"/>
  <c r="AC303" i="2"/>
  <c r="AC390" i="2"/>
  <c r="AC697" i="2"/>
  <c r="AC661" i="2"/>
  <c r="AC295" i="2"/>
  <c r="AC285" i="2"/>
  <c r="AC549" i="2"/>
  <c r="AC226" i="2"/>
  <c r="AC388" i="2"/>
  <c r="AC457" i="2"/>
  <c r="AC657" i="2"/>
  <c r="AC20" i="2"/>
  <c r="AC21" i="2"/>
  <c r="AC28" i="2"/>
  <c r="AC271" i="2"/>
  <c r="AC194" i="2"/>
  <c r="AC228" i="2"/>
  <c r="AC135" i="2"/>
  <c r="AC259" i="2"/>
  <c r="AC725" i="2"/>
  <c r="AC280" i="2"/>
  <c r="AC431" i="2"/>
  <c r="AC459" i="2"/>
  <c r="AC240" i="2"/>
  <c r="AC442" i="2"/>
  <c r="AC492" i="2"/>
  <c r="AC593" i="2"/>
  <c r="AC293" i="2"/>
  <c r="AC225" i="2"/>
  <c r="AC547" i="2"/>
  <c r="AC646" i="2"/>
  <c r="AC552" i="2"/>
  <c r="AC506" i="2"/>
  <c r="AC527" i="2"/>
  <c r="AC618" i="2"/>
  <c r="AC586" i="2"/>
  <c r="AC215" i="2"/>
  <c r="AC204" i="2"/>
  <c r="AC315" i="2"/>
  <c r="AC539" i="2"/>
  <c r="AC580" i="2"/>
  <c r="AC428" i="2"/>
  <c r="AC675" i="2"/>
  <c r="AC119" i="2"/>
  <c r="AC471" i="2"/>
  <c r="AC29" i="2"/>
  <c r="AC67" i="2"/>
  <c r="AC483" i="2"/>
  <c r="AC628" i="2"/>
  <c r="AC692" i="2"/>
  <c r="AC229" i="2"/>
  <c r="AC643" i="2"/>
  <c r="AC5" i="2"/>
  <c r="AC212" i="2"/>
  <c r="AC168" i="2"/>
  <c r="AC114" i="2"/>
  <c r="AC641" i="2"/>
  <c r="AC324" i="2"/>
  <c r="AC309" i="2"/>
  <c r="AC606" i="2"/>
  <c r="AC625" i="2"/>
  <c r="AC490" i="2"/>
  <c r="AC84" i="2"/>
  <c r="AC550" i="2"/>
  <c r="AC443" i="2"/>
  <c r="AC595" i="2"/>
  <c r="AC341" i="2"/>
  <c r="AC647" i="2"/>
  <c r="AC396" i="2"/>
  <c r="AC57" i="2"/>
  <c r="AC275" i="2"/>
  <c r="AC294" i="2"/>
  <c r="AC559" i="2"/>
  <c r="AC55" i="2"/>
  <c r="AC51" i="2"/>
  <c r="AC104" i="2"/>
  <c r="AC418" i="2"/>
  <c r="AC60" i="2"/>
  <c r="AC256" i="2"/>
  <c r="AC538" i="2"/>
  <c r="AC173" i="2"/>
  <c r="AC516" i="2"/>
  <c r="AC180" i="2"/>
  <c r="AC71" i="2"/>
  <c r="AC535" i="2"/>
  <c r="AC35" i="2"/>
  <c r="AC562" i="2"/>
  <c r="AC461" i="2"/>
  <c r="AC10" i="2"/>
  <c r="AC626" i="2"/>
  <c r="AC127" i="2"/>
  <c r="AC327" i="2"/>
  <c r="AC146" i="2"/>
  <c r="AC276" i="2"/>
  <c r="AC441" i="2"/>
  <c r="AC129" i="2"/>
  <c r="AC522" i="2"/>
  <c r="AC151" i="2"/>
  <c r="AC332" i="2"/>
  <c r="AC39" i="2"/>
  <c r="AC666" i="2"/>
  <c r="AC479" i="2"/>
  <c r="AC385" i="2"/>
  <c r="AC34" i="2"/>
  <c r="AC354" i="2"/>
  <c r="AC95" i="2"/>
  <c r="AC82" i="2"/>
  <c r="AC397" i="2"/>
  <c r="AC404" i="2"/>
  <c r="AC87" i="2"/>
  <c r="AC537" i="2"/>
  <c r="AC421" i="2"/>
  <c r="AC368" i="2"/>
  <c r="AC349" i="2"/>
  <c r="AC318" i="2"/>
  <c r="AC447" i="2"/>
  <c r="AC557" i="2"/>
  <c r="AC41" i="2"/>
  <c r="AC46" i="2"/>
  <c r="AC553" i="2"/>
  <c r="AC699" i="2"/>
  <c r="AC201" i="2"/>
  <c r="AC665" i="2"/>
  <c r="AC350" i="2"/>
  <c r="AC713" i="2"/>
  <c r="AC520" i="2"/>
  <c r="AC605" i="2"/>
  <c r="AC398" i="2"/>
  <c r="AC340" i="2"/>
  <c r="AC26" i="2"/>
  <c r="AC227" i="2"/>
  <c r="AC505" i="2"/>
  <c r="AC470" i="2"/>
  <c r="AC18" i="2"/>
  <c r="AC493" i="2"/>
  <c r="AC681" i="2"/>
  <c r="AC440" i="2"/>
  <c r="AC132" i="2"/>
  <c r="AC467" i="2"/>
  <c r="AC730" i="2"/>
  <c r="AC379" i="2"/>
  <c r="AC248" i="2"/>
  <c r="AC454" i="2"/>
  <c r="AC140" i="2"/>
  <c r="AC438" i="2"/>
  <c r="AC507" i="2"/>
  <c r="AC410" i="2"/>
  <c r="AC126" i="2"/>
  <c r="AC115" i="2"/>
  <c r="AC202" i="2"/>
  <c r="AC3" i="2"/>
  <c r="AC446" i="2"/>
  <c r="AC66" i="2"/>
  <c r="AC249" i="2"/>
  <c r="AC430" i="2"/>
  <c r="AC563" i="2"/>
  <c r="AC109" i="2"/>
  <c r="AC208" i="2"/>
  <c r="AC435" i="2"/>
  <c r="AC590" i="2"/>
  <c r="AC72" i="2"/>
  <c r="AC676" i="2"/>
  <c r="AC165" i="2"/>
  <c r="AC491" i="2"/>
  <c r="AC196" i="2"/>
  <c r="AC378" i="2"/>
  <c r="AC159" i="2"/>
  <c r="AC342" i="2"/>
  <c r="AC255" i="2"/>
  <c r="AC153" i="2"/>
  <c r="AC207" i="2"/>
  <c r="AC198" i="2"/>
  <c r="AC282" i="2"/>
  <c r="AC101" i="2"/>
  <c r="AC76" i="2"/>
  <c r="AC634" i="2"/>
  <c r="AC610" i="2"/>
  <c r="AC162" i="2"/>
  <c r="AC372" i="2"/>
  <c r="AC358" i="2"/>
  <c r="AC658" i="2"/>
  <c r="AC624" i="2"/>
  <c r="AC481" i="2"/>
  <c r="AC116" i="2"/>
  <c r="AC36" i="2"/>
  <c r="AC53" i="2"/>
  <c r="AC343" i="2"/>
  <c r="AC257" i="2"/>
  <c r="AC200" i="2"/>
  <c r="AC607" i="2"/>
  <c r="AC69" i="2"/>
  <c r="AC548" i="2"/>
  <c r="AC88" i="2"/>
  <c r="AC118" i="2"/>
  <c r="AC268" i="2"/>
  <c r="AC320" i="2"/>
  <c r="AC510" i="2"/>
  <c r="AC346" i="2"/>
  <c r="AC512" i="2"/>
  <c r="AC247" i="2"/>
  <c r="AC494" i="2"/>
  <c r="AC4" i="2"/>
  <c r="AC367" i="2"/>
  <c r="AC319" i="2"/>
  <c r="AC323" i="2"/>
  <c r="AC170" i="2"/>
  <c r="AC68" i="2"/>
  <c r="AC73" i="2"/>
  <c r="AC108" i="2"/>
  <c r="AC250" i="2"/>
  <c r="AC728" i="2"/>
  <c r="AC15" i="2"/>
  <c r="AC637" i="2"/>
  <c r="AC189" i="2"/>
  <c r="AC47" i="2"/>
  <c r="AC158" i="2"/>
  <c r="AC160" i="2"/>
  <c r="AC179" i="2"/>
  <c r="AC38" i="2"/>
  <c r="AC353" i="2"/>
  <c r="AC528" i="2"/>
  <c r="AC364" i="2"/>
  <c r="AC216" i="2"/>
  <c r="AC206" i="2"/>
  <c r="AC687" i="2"/>
  <c r="AC616" i="2"/>
  <c r="AC678" i="2"/>
  <c r="AC542" i="2"/>
  <c r="AC205" i="2"/>
  <c r="AC545" i="2"/>
  <c r="AC181" i="2"/>
  <c r="AC7" i="2"/>
  <c r="AC137" i="2"/>
  <c r="AC124" i="2"/>
  <c r="AC219" i="2"/>
  <c r="AC123" i="2"/>
  <c r="AC110" i="2"/>
  <c r="AC670" i="2"/>
  <c r="AC2" i="2"/>
  <c r="AC90" i="2"/>
  <c r="AC554" i="2"/>
  <c r="AC339" i="2"/>
  <c r="AC44" i="2"/>
  <c r="AC556" i="2"/>
  <c r="AC138" i="2"/>
  <c r="AC43" i="2"/>
  <c r="AC380" i="2"/>
  <c r="AC273" i="2"/>
  <c r="AC511" i="2"/>
  <c r="AC42" i="2"/>
  <c r="AC305" i="2"/>
  <c r="AC131" i="2"/>
  <c r="AC468" i="2"/>
  <c r="AC31" i="2"/>
  <c r="AC671" i="2"/>
  <c r="AC627" i="2"/>
  <c r="AC425" i="2"/>
  <c r="AC75" i="2"/>
  <c r="AC112" i="2"/>
  <c r="AC171" i="2"/>
  <c r="AC536" i="2"/>
  <c r="AC705" i="2"/>
  <c r="AC551" i="2"/>
  <c r="AC591" i="2"/>
  <c r="AC25" i="2"/>
  <c r="AC27" i="2"/>
  <c r="AC267" i="2"/>
  <c r="AC12" i="2"/>
  <c r="AC619" i="2"/>
  <c r="AC224" i="2"/>
  <c r="AC469" i="2"/>
  <c r="AC214" i="2"/>
  <c r="AC19" i="2"/>
  <c r="AC336" i="2"/>
  <c r="AC386" i="2"/>
  <c r="AC645" i="2"/>
  <c r="AC465" i="2"/>
  <c r="AC432" i="2"/>
  <c r="AC399" i="2"/>
  <c r="AC584" i="2"/>
  <c r="AC186" i="2"/>
  <c r="AC389" i="2"/>
  <c r="AC223" i="2"/>
  <c r="AC451" i="2"/>
  <c r="AC472" i="2"/>
  <c r="AC203" i="2"/>
  <c r="AC65" i="2"/>
  <c r="AC192" i="2"/>
  <c r="AC235" i="2"/>
  <c r="AC209" i="2"/>
  <c r="AC509" i="2"/>
  <c r="AC237" i="2"/>
  <c r="AC14" i="2"/>
  <c r="AC150" i="2"/>
  <c r="AC698" i="2"/>
  <c r="AC609" i="2"/>
  <c r="AC251" i="2"/>
  <c r="AC596" i="2"/>
  <c r="AC195" i="2"/>
  <c r="AC487" i="2"/>
  <c r="AC182" i="2"/>
  <c r="AC329" i="2"/>
  <c r="AC9" i="2"/>
  <c r="AC617" i="2"/>
  <c r="AC17" i="2"/>
  <c r="AC588" i="2"/>
  <c r="AC370" i="2"/>
  <c r="AC155" i="2"/>
  <c r="AC77" i="2"/>
  <c r="AC333" i="2"/>
  <c r="AC729" i="2"/>
  <c r="AC456" i="2"/>
  <c r="AC445" i="2"/>
  <c r="AC702" i="2"/>
  <c r="AC233" i="2"/>
  <c r="AC621" i="2"/>
  <c r="AC79" i="2"/>
  <c r="AC97" i="2"/>
  <c r="AC61" i="2"/>
  <c r="AC120" i="2"/>
  <c r="AC326" i="2"/>
  <c r="AC601" i="2"/>
  <c r="AC583" i="2"/>
  <c r="AC376" i="2"/>
  <c r="AC321" i="2"/>
  <c r="AC475" i="2"/>
  <c r="AC648" i="2"/>
  <c r="AC6" i="2"/>
  <c r="AC426" i="2"/>
  <c r="AC144" i="2"/>
  <c r="AC148" i="2"/>
  <c r="AC400" i="2"/>
  <c r="AC578" i="2"/>
  <c r="AC724" i="2"/>
  <c r="AC496" i="2"/>
  <c r="AC154" i="2"/>
  <c r="AC695" i="2"/>
  <c r="AC13" i="2"/>
  <c r="AC269" i="2"/>
  <c r="AC134" i="2"/>
  <c r="AC308" i="2"/>
  <c r="AC669" i="2"/>
  <c r="AC230" i="2"/>
  <c r="AC622" i="2"/>
  <c r="AC700" i="2"/>
  <c r="AC718" i="2"/>
  <c r="AC656" i="2"/>
  <c r="AC439" i="2"/>
  <c r="AC497" i="2"/>
  <c r="AC322" i="2"/>
  <c r="AC175" i="2"/>
  <c r="AC86" i="2"/>
  <c r="AC290" i="2"/>
  <c r="AC130" i="2"/>
  <c r="AC369" i="2"/>
  <c r="AC22" i="2"/>
  <c r="AC94" i="2"/>
  <c r="AC184" i="2"/>
  <c r="AC660" i="2"/>
  <c r="AC371" i="2"/>
  <c r="AC555" i="2"/>
  <c r="AC653" i="2"/>
  <c r="AC331" i="2"/>
  <c r="AC238" i="2"/>
  <c r="AC98" i="2"/>
  <c r="AC23" i="2"/>
  <c r="AC561" i="2"/>
  <c r="AC261" i="2"/>
  <c r="AC30" i="2"/>
  <c r="AC712" i="2"/>
  <c r="AC572" i="2"/>
  <c r="AC128" i="2"/>
  <c r="AC508" i="2"/>
  <c r="AC577" i="2"/>
  <c r="AC52" i="2"/>
  <c r="AC722" i="2"/>
  <c r="AC424" i="2"/>
  <c r="AC585" i="2"/>
  <c r="AC517" i="2"/>
  <c r="AC408" i="2"/>
  <c r="AC629" i="2"/>
  <c r="AC463" i="2"/>
  <c r="AC375" i="2"/>
  <c r="AC543" i="2"/>
  <c r="AC373" i="2"/>
  <c r="AC141" i="2"/>
  <c r="AC279" i="2"/>
  <c r="AC565" i="2"/>
  <c r="AC246" i="2"/>
  <c r="AC78" i="2"/>
  <c r="AC374" i="2"/>
  <c r="AC567" i="2"/>
  <c r="AC45" i="2"/>
  <c r="AC262" i="2"/>
  <c r="AC278" i="2"/>
  <c r="AC105" i="2"/>
  <c r="AC193" i="2"/>
  <c r="AC133" i="2"/>
  <c r="AC598" i="2"/>
  <c r="AC178" i="2"/>
  <c r="AC564" i="2"/>
  <c r="AC448" i="2"/>
  <c r="AC401" i="2"/>
  <c r="AC581" i="2"/>
  <c r="AC473" i="2"/>
  <c r="AC541" i="2"/>
  <c r="AC436" i="2"/>
  <c r="AC366" i="2"/>
  <c r="AC99" i="2"/>
  <c r="AC521" i="2"/>
  <c r="AC582" i="2"/>
  <c r="AC706" i="2"/>
  <c r="AC102" i="2"/>
  <c r="AC686" i="2"/>
  <c r="AC707" i="2"/>
  <c r="AC458" i="2"/>
  <c r="AC715" i="2"/>
  <c r="AC529" i="2"/>
  <c r="AC444" i="2"/>
  <c r="AC452" i="2"/>
  <c r="AC476" i="2"/>
  <c r="AC298" i="2"/>
  <c r="AC391" i="2"/>
  <c r="AC213" i="2"/>
  <c r="AC81" i="2"/>
  <c r="AC594" i="2"/>
  <c r="AC612" i="2"/>
  <c r="AC589" i="2"/>
  <c r="AC732" i="2"/>
  <c r="AC642" i="2"/>
  <c r="AC449" i="2"/>
  <c r="AC600" i="2"/>
  <c r="AC365" i="2"/>
  <c r="AC163" i="2"/>
  <c r="AC313" i="2"/>
  <c r="AC499" i="2"/>
  <c r="AC164" i="2"/>
  <c r="AC427" i="2"/>
  <c r="AC478" i="2"/>
  <c r="AC419" i="2"/>
  <c r="AC316" i="2"/>
  <c r="AC188" i="2"/>
  <c r="AC48" i="2"/>
  <c r="AC121" i="2"/>
  <c r="AC573" i="2"/>
  <c r="AC272" i="2"/>
  <c r="AC92" i="2"/>
  <c r="AC106" i="2"/>
  <c r="AC650" i="2"/>
  <c r="AC37" i="2"/>
  <c r="AC394" i="2"/>
  <c r="AC166" i="2"/>
  <c r="AC575" i="2"/>
  <c r="AC719" i="2"/>
  <c r="AC100" i="2"/>
  <c r="AC662" i="2"/>
  <c r="AC236" i="2"/>
  <c r="AC59" i="2"/>
  <c r="AC504" i="2"/>
  <c r="AC85" i="2"/>
  <c r="AC292" i="2"/>
  <c r="AC199" i="2"/>
  <c r="AC64" i="2"/>
  <c r="AC297" i="2"/>
  <c r="AC639" i="2"/>
  <c r="AC501" i="2"/>
  <c r="AC608" i="2"/>
  <c r="AC361" i="2"/>
  <c r="AC568" i="2"/>
  <c r="AC49" i="2"/>
  <c r="AC482" i="2"/>
  <c r="AC677" i="2"/>
  <c r="AC344" i="2"/>
  <c r="AC638" i="2"/>
  <c r="AC381" i="2"/>
  <c r="AC221" i="2"/>
  <c r="AC576" i="2"/>
  <c r="AC310" i="2"/>
  <c r="AC652" i="2"/>
  <c r="AC599" i="2"/>
  <c r="AC286" i="2"/>
  <c r="AC693" i="2"/>
  <c r="AC211" i="2"/>
  <c r="AC571" i="2"/>
  <c r="AC147" i="2"/>
  <c r="AC649" i="2"/>
  <c r="AC234" i="2"/>
  <c r="AC714" i="2"/>
  <c r="AC62" i="2"/>
  <c r="AC416" i="2"/>
  <c r="AC266" i="2"/>
  <c r="AC409" i="2"/>
  <c r="AC107" i="2"/>
  <c r="AC231" i="2"/>
  <c r="AC429" i="2"/>
  <c r="AC717" i="2"/>
  <c r="AC644" i="2"/>
  <c r="AC242" i="2"/>
  <c r="AC304" i="2"/>
  <c r="AC277" i="2"/>
  <c r="AC558" i="2"/>
  <c r="AC220" i="2"/>
  <c r="AC33" i="2"/>
  <c r="AC252" i="2"/>
  <c r="AC682" i="2"/>
  <c r="AC734" i="2"/>
  <c r="AC142" i="2"/>
  <c r="AC602" i="2"/>
  <c r="AC525" i="2"/>
  <c r="AC544" i="2"/>
  <c r="AC113" i="2"/>
  <c r="AC245" i="2"/>
  <c r="AC620" i="2"/>
  <c r="AC152" i="2"/>
  <c r="AC708" i="2"/>
  <c r="AC498" i="2"/>
  <c r="AC291" i="2"/>
  <c r="AC74" i="2"/>
  <c r="AC283" i="2"/>
  <c r="AC733" i="2"/>
  <c r="AC190" i="2"/>
  <c r="AC514" i="2"/>
  <c r="AC477" i="2"/>
  <c r="AC402" i="2"/>
  <c r="AC726" i="2"/>
  <c r="AC704" i="2"/>
  <c r="AC489" i="2"/>
  <c r="AC680" i="2"/>
  <c r="AC480" i="2"/>
  <c r="AC635" i="2"/>
  <c r="AC597" i="2"/>
  <c r="AC515" i="2"/>
  <c r="AC668" i="2"/>
  <c r="AC684" i="2"/>
  <c r="AC325" i="2"/>
  <c r="AC434" i="2"/>
  <c r="AC258" i="2"/>
  <c r="AC502" i="2"/>
  <c r="AC357" i="2"/>
  <c r="AC307" i="2"/>
  <c r="AC89" i="2"/>
  <c r="AC143" i="2"/>
  <c r="AC244" i="2"/>
  <c r="AC631" i="2"/>
  <c r="AC254" i="2"/>
  <c r="AC533" i="2"/>
  <c r="AC382" i="2"/>
  <c r="AC566" i="2"/>
  <c r="AC614" i="2"/>
  <c r="AC460" i="2"/>
  <c r="AC210" i="2"/>
  <c r="AC360" i="2"/>
  <c r="AC306" i="2"/>
  <c r="AC530" i="2"/>
  <c r="AC615" i="2"/>
  <c r="AC187" i="2"/>
  <c r="AC579" i="2"/>
  <c r="AC720" i="2"/>
  <c r="AC314" i="2"/>
  <c r="AC453" i="2"/>
  <c r="AC377" i="2"/>
  <c r="AC694" i="2"/>
  <c r="AC524" i="2"/>
  <c r="AC519" i="2"/>
  <c r="AC518" i="2"/>
  <c r="AC296" i="2"/>
  <c r="AC613" i="2"/>
  <c r="AC405" i="2"/>
  <c r="AC696" i="2"/>
  <c r="AC673" i="2"/>
  <c r="AC253" i="2"/>
  <c r="AC655" i="2"/>
  <c r="AC337" i="2"/>
  <c r="AC683" i="2"/>
  <c r="AC710" i="2"/>
  <c r="AC691" i="2"/>
  <c r="AC667" i="2"/>
  <c r="AC623" i="2"/>
  <c r="AC731" i="2"/>
  <c r="AC486" i="2"/>
  <c r="AC703" i="2"/>
  <c r="AC503" i="2"/>
  <c r="AC659" i="2"/>
  <c r="AC685" i="2"/>
  <c r="AC663" i="2"/>
  <c r="AC560" i="2"/>
  <c r="AC689" i="2"/>
  <c r="AC709" i="2"/>
  <c r="AC679" i="2"/>
  <c r="AC701" i="2"/>
  <c r="AC723" i="2"/>
  <c r="AC711" i="2"/>
  <c r="AC604" i="2"/>
  <c r="AC632" i="2"/>
  <c r="AC721" i="2"/>
  <c r="AC716" i="2"/>
  <c r="U640" i="2"/>
  <c r="U569" i="2"/>
  <c r="U540" i="2"/>
  <c r="U93" i="2"/>
  <c r="U287" i="2"/>
  <c r="U355" i="2"/>
  <c r="U455" i="2"/>
  <c r="U330" i="2"/>
  <c r="U574" i="2"/>
  <c r="U513" i="2"/>
  <c r="U387" i="2"/>
  <c r="U265" i="2"/>
  <c r="U139" i="2"/>
  <c r="U664" i="2"/>
  <c r="U111" i="2"/>
  <c r="U495" i="2"/>
  <c r="U570" i="2"/>
  <c r="U54" i="2"/>
  <c r="U636" i="2"/>
  <c r="U414" i="2"/>
  <c r="U422" i="2"/>
  <c r="U403" i="2"/>
  <c r="U523" i="2"/>
  <c r="U264" i="2"/>
  <c r="U274" i="2"/>
  <c r="U587" i="2"/>
  <c r="U450" i="2"/>
  <c r="U80" i="2"/>
  <c r="U654" i="2"/>
  <c r="U317" i="2"/>
  <c r="U592" i="2"/>
  <c r="U176" i="2"/>
  <c r="U688" i="2"/>
  <c r="U392" i="2"/>
  <c r="U8" i="2"/>
  <c r="U91" i="2"/>
  <c r="U420" i="2"/>
  <c r="U218" i="2"/>
  <c r="U260" i="2"/>
  <c r="U672" i="2"/>
  <c r="U172" i="2"/>
  <c r="U56" i="2"/>
  <c r="U534" i="2"/>
  <c r="U169" i="2"/>
  <c r="U484" i="2"/>
  <c r="U413" i="2"/>
  <c r="U222" i="2"/>
  <c r="U603" i="2"/>
  <c r="U263" i="2"/>
  <c r="U395" i="2"/>
  <c r="U526" i="2"/>
  <c r="U433" i="2"/>
  <c r="U351" i="2"/>
  <c r="U462" i="2"/>
  <c r="U217" i="2"/>
  <c r="U174" i="2"/>
  <c r="U347" i="2"/>
  <c r="U464" i="2"/>
  <c r="U177" i="2"/>
  <c r="U383" i="2"/>
  <c r="U485" i="2"/>
  <c r="U311" i="2"/>
  <c r="U185" i="2"/>
  <c r="U406" i="2"/>
  <c r="U338" i="2"/>
  <c r="U363" i="2"/>
  <c r="U362" i="2"/>
  <c r="U156" i="2"/>
  <c r="U488" i="2"/>
  <c r="U312" i="2"/>
  <c r="U352" i="2"/>
  <c r="U411" i="2"/>
  <c r="U359" i="2"/>
  <c r="U167" i="2"/>
  <c r="U191" i="2"/>
  <c r="U611" i="2"/>
  <c r="U243" i="2"/>
  <c r="U122" i="2"/>
  <c r="U334" i="2"/>
  <c r="U50" i="2"/>
  <c r="U161" i="2"/>
  <c r="U356" i="2"/>
  <c r="U532" i="2"/>
  <c r="U500" i="2"/>
  <c r="U335" i="2"/>
  <c r="U145" i="2"/>
  <c r="U546" i="2"/>
  <c r="U281" i="2"/>
  <c r="U96" i="2"/>
  <c r="U437" i="2"/>
  <c r="U348" i="2"/>
  <c r="U232" i="2"/>
  <c r="U83" i="2"/>
  <c r="U630" i="2"/>
  <c r="U284" i="2"/>
  <c r="U125" i="2"/>
  <c r="U289" i="2"/>
  <c r="U103" i="2"/>
  <c r="U651" i="2"/>
  <c r="U63" i="2"/>
  <c r="U11" i="2"/>
  <c r="U407" i="2"/>
  <c r="U417" i="2"/>
  <c r="U328" i="2"/>
  <c r="U302" i="2"/>
  <c r="U32" i="2"/>
  <c r="U674" i="2"/>
  <c r="U136" i="2"/>
  <c r="U393" i="2"/>
  <c r="U531" i="2"/>
  <c r="U474" i="2"/>
  <c r="U58" i="2"/>
  <c r="U40" i="2"/>
  <c r="U270" i="2"/>
  <c r="U345" i="2"/>
  <c r="U727" i="2"/>
  <c r="U384" i="2"/>
  <c r="U466" i="2"/>
  <c r="U70" i="2"/>
  <c r="U197" i="2"/>
  <c r="U288" i="2"/>
  <c r="U16" i="2"/>
  <c r="U299" i="2"/>
  <c r="U241" i="2"/>
  <c r="U633" i="2"/>
  <c r="U423" i="2"/>
  <c r="U149" i="2"/>
  <c r="U239" i="2"/>
  <c r="U117" i="2"/>
  <c r="U415" i="2"/>
  <c r="U157" i="2"/>
  <c r="U300" i="2"/>
  <c r="U183" i="2"/>
  <c r="U24" i="2"/>
  <c r="U301" i="2"/>
  <c r="U690" i="2"/>
  <c r="U412" i="2"/>
  <c r="U303" i="2"/>
  <c r="U390" i="2"/>
  <c r="U697" i="2"/>
  <c r="U661" i="2"/>
  <c r="U295" i="2"/>
  <c r="U285" i="2"/>
  <c r="U549" i="2"/>
  <c r="U226" i="2"/>
  <c r="U388" i="2"/>
  <c r="U457" i="2"/>
  <c r="U657" i="2"/>
  <c r="U20" i="2"/>
  <c r="U21" i="2"/>
  <c r="U28" i="2"/>
  <c r="U271" i="2"/>
  <c r="U194" i="2"/>
  <c r="U228" i="2"/>
  <c r="U135" i="2"/>
  <c r="U259" i="2"/>
  <c r="U725" i="2"/>
  <c r="U280" i="2"/>
  <c r="U431" i="2"/>
  <c r="U459" i="2"/>
  <c r="U240" i="2"/>
  <c r="U442" i="2"/>
  <c r="U492" i="2"/>
  <c r="U593" i="2"/>
  <c r="U293" i="2"/>
  <c r="U225" i="2"/>
  <c r="U547" i="2"/>
  <c r="U646" i="2"/>
  <c r="U552" i="2"/>
  <c r="U506" i="2"/>
  <c r="U527" i="2"/>
  <c r="U618" i="2"/>
  <c r="U586" i="2"/>
  <c r="U215" i="2"/>
  <c r="U204" i="2"/>
  <c r="U315" i="2"/>
  <c r="U539" i="2"/>
  <c r="U580" i="2"/>
  <c r="U428" i="2"/>
  <c r="U675" i="2"/>
  <c r="U119" i="2"/>
  <c r="U471" i="2"/>
  <c r="U29" i="2"/>
  <c r="U67" i="2"/>
  <c r="U483" i="2"/>
  <c r="U628" i="2"/>
  <c r="U692" i="2"/>
  <c r="U229" i="2"/>
  <c r="U643" i="2"/>
  <c r="U5" i="2"/>
  <c r="U212" i="2"/>
  <c r="U168" i="2"/>
  <c r="U114" i="2"/>
  <c r="U641" i="2"/>
  <c r="U324" i="2"/>
  <c r="U309" i="2"/>
  <c r="U606" i="2"/>
  <c r="U625" i="2"/>
  <c r="U490" i="2"/>
  <c r="U84" i="2"/>
  <c r="U550" i="2"/>
  <c r="U443" i="2"/>
  <c r="U595" i="2"/>
  <c r="U341" i="2"/>
  <c r="U647" i="2"/>
  <c r="U396" i="2"/>
  <c r="U57" i="2"/>
  <c r="U275" i="2"/>
  <c r="U294" i="2"/>
  <c r="U559" i="2"/>
  <c r="U55" i="2"/>
  <c r="U51" i="2"/>
  <c r="U104" i="2"/>
  <c r="U418" i="2"/>
  <c r="U60" i="2"/>
  <c r="U256" i="2"/>
  <c r="U538" i="2"/>
  <c r="U173" i="2"/>
  <c r="U516" i="2"/>
  <c r="U180" i="2"/>
  <c r="U71" i="2"/>
  <c r="U535" i="2"/>
  <c r="U35" i="2"/>
  <c r="U562" i="2"/>
  <c r="U461" i="2"/>
  <c r="U10" i="2"/>
  <c r="U626" i="2"/>
  <c r="U127" i="2"/>
  <c r="U327" i="2"/>
  <c r="U146" i="2"/>
  <c r="U276" i="2"/>
  <c r="U441" i="2"/>
  <c r="U129" i="2"/>
  <c r="U522" i="2"/>
  <c r="U151" i="2"/>
  <c r="U332" i="2"/>
  <c r="U39" i="2"/>
  <c r="U666" i="2"/>
  <c r="U479" i="2"/>
  <c r="U385" i="2"/>
  <c r="U34" i="2"/>
  <c r="U354" i="2"/>
  <c r="U95" i="2"/>
  <c r="U82" i="2"/>
  <c r="U397" i="2"/>
  <c r="U404" i="2"/>
  <c r="U87" i="2"/>
  <c r="U537" i="2"/>
  <c r="U421" i="2"/>
  <c r="U368" i="2"/>
  <c r="U349" i="2"/>
  <c r="U318" i="2"/>
  <c r="U447" i="2"/>
  <c r="U557" i="2"/>
  <c r="U41" i="2"/>
  <c r="U46" i="2"/>
  <c r="U553" i="2"/>
  <c r="U699" i="2"/>
  <c r="U201" i="2"/>
  <c r="U665" i="2"/>
  <c r="U350" i="2"/>
  <c r="U713" i="2"/>
  <c r="U520" i="2"/>
  <c r="U605" i="2"/>
  <c r="U398" i="2"/>
  <c r="U340" i="2"/>
  <c r="U26" i="2"/>
  <c r="U227" i="2"/>
  <c r="U505" i="2"/>
  <c r="U470" i="2"/>
  <c r="U18" i="2"/>
  <c r="U493" i="2"/>
  <c r="U681" i="2"/>
  <c r="U440" i="2"/>
  <c r="U132" i="2"/>
  <c r="U467" i="2"/>
  <c r="U730" i="2"/>
  <c r="U379" i="2"/>
  <c r="U248" i="2"/>
  <c r="U454" i="2"/>
  <c r="U140" i="2"/>
  <c r="U438" i="2"/>
  <c r="U507" i="2"/>
  <c r="U410" i="2"/>
  <c r="U126" i="2"/>
  <c r="U115" i="2"/>
  <c r="U202" i="2"/>
  <c r="U3" i="2"/>
  <c r="U446" i="2"/>
  <c r="U66" i="2"/>
  <c r="U249" i="2"/>
  <c r="U430" i="2"/>
  <c r="U563" i="2"/>
  <c r="U109" i="2"/>
  <c r="U208" i="2"/>
  <c r="U435" i="2"/>
  <c r="U590" i="2"/>
  <c r="U72" i="2"/>
  <c r="U676" i="2"/>
  <c r="U165" i="2"/>
  <c r="U491" i="2"/>
  <c r="U196" i="2"/>
  <c r="U378" i="2"/>
  <c r="U159" i="2"/>
  <c r="U342" i="2"/>
  <c r="U255" i="2"/>
  <c r="U153" i="2"/>
  <c r="U207" i="2"/>
  <c r="U198" i="2"/>
  <c r="U282" i="2"/>
  <c r="U101" i="2"/>
  <c r="U76" i="2"/>
  <c r="U634" i="2"/>
  <c r="U610" i="2"/>
  <c r="U162" i="2"/>
  <c r="U372" i="2"/>
  <c r="U358" i="2"/>
  <c r="U658" i="2"/>
  <c r="U624" i="2"/>
  <c r="U481" i="2"/>
  <c r="U116" i="2"/>
  <c r="U36" i="2"/>
  <c r="U53" i="2"/>
  <c r="U343" i="2"/>
  <c r="U257" i="2"/>
  <c r="U200" i="2"/>
  <c r="U607" i="2"/>
  <c r="U69" i="2"/>
  <c r="U548" i="2"/>
  <c r="U88" i="2"/>
  <c r="U118" i="2"/>
  <c r="U268" i="2"/>
  <c r="U320" i="2"/>
  <c r="U510" i="2"/>
  <c r="U346" i="2"/>
  <c r="U512" i="2"/>
  <c r="U247" i="2"/>
  <c r="U494" i="2"/>
  <c r="U4" i="2"/>
  <c r="U367" i="2"/>
  <c r="U319" i="2"/>
  <c r="U323" i="2"/>
  <c r="U170" i="2"/>
  <c r="U68" i="2"/>
  <c r="U73" i="2"/>
  <c r="U108" i="2"/>
  <c r="U250" i="2"/>
  <c r="U728" i="2"/>
  <c r="U15" i="2"/>
  <c r="U637" i="2"/>
  <c r="U189" i="2"/>
  <c r="U47" i="2"/>
  <c r="U158" i="2"/>
  <c r="U160" i="2"/>
  <c r="U179" i="2"/>
  <c r="U38" i="2"/>
  <c r="U353" i="2"/>
  <c r="U528" i="2"/>
  <c r="U364" i="2"/>
  <c r="U216" i="2"/>
  <c r="U206" i="2"/>
  <c r="U687" i="2"/>
  <c r="U616" i="2"/>
  <c r="U678" i="2"/>
  <c r="U542" i="2"/>
  <c r="U205" i="2"/>
  <c r="U545" i="2"/>
  <c r="U181" i="2"/>
  <c r="U7" i="2"/>
  <c r="U137" i="2"/>
  <c r="U124" i="2"/>
  <c r="U219" i="2"/>
  <c r="U123" i="2"/>
  <c r="U110" i="2"/>
  <c r="U670" i="2"/>
  <c r="U2" i="2"/>
  <c r="U90" i="2"/>
  <c r="U554" i="2"/>
  <c r="U339" i="2"/>
  <c r="U44" i="2"/>
  <c r="U556" i="2"/>
  <c r="U138" i="2"/>
  <c r="U43" i="2"/>
  <c r="U380" i="2"/>
  <c r="U273" i="2"/>
  <c r="U511" i="2"/>
  <c r="U42" i="2"/>
  <c r="U305" i="2"/>
  <c r="U131" i="2"/>
  <c r="U468" i="2"/>
  <c r="U31" i="2"/>
  <c r="U671" i="2"/>
  <c r="U627" i="2"/>
  <c r="U425" i="2"/>
  <c r="U75" i="2"/>
  <c r="U112" i="2"/>
  <c r="U171" i="2"/>
  <c r="U536" i="2"/>
  <c r="U705" i="2"/>
  <c r="U551" i="2"/>
  <c r="U591" i="2"/>
  <c r="U25" i="2"/>
  <c r="U27" i="2"/>
  <c r="U267" i="2"/>
  <c r="U12" i="2"/>
  <c r="U619" i="2"/>
  <c r="U224" i="2"/>
  <c r="U469" i="2"/>
  <c r="U214" i="2"/>
  <c r="U19" i="2"/>
  <c r="U336" i="2"/>
  <c r="U386" i="2"/>
  <c r="U645" i="2"/>
  <c r="U465" i="2"/>
  <c r="U432" i="2"/>
  <c r="U399" i="2"/>
  <c r="U584" i="2"/>
  <c r="U186" i="2"/>
  <c r="U389" i="2"/>
  <c r="U223" i="2"/>
  <c r="U451" i="2"/>
  <c r="U472" i="2"/>
  <c r="U203" i="2"/>
  <c r="U65" i="2"/>
  <c r="U192" i="2"/>
  <c r="U235" i="2"/>
  <c r="U209" i="2"/>
  <c r="U509" i="2"/>
  <c r="U237" i="2"/>
  <c r="U14" i="2"/>
  <c r="U150" i="2"/>
  <c r="U698" i="2"/>
  <c r="U609" i="2"/>
  <c r="U251" i="2"/>
  <c r="U596" i="2"/>
  <c r="U195" i="2"/>
  <c r="U487" i="2"/>
  <c r="U182" i="2"/>
  <c r="U329" i="2"/>
  <c r="U9" i="2"/>
  <c r="U617" i="2"/>
  <c r="U17" i="2"/>
  <c r="U588" i="2"/>
  <c r="U370" i="2"/>
  <c r="U155" i="2"/>
  <c r="U77" i="2"/>
  <c r="U333" i="2"/>
  <c r="U729" i="2"/>
  <c r="U456" i="2"/>
  <c r="U445" i="2"/>
  <c r="U702" i="2"/>
  <c r="U233" i="2"/>
  <c r="U621" i="2"/>
  <c r="U79" i="2"/>
  <c r="U97" i="2"/>
  <c r="U61" i="2"/>
  <c r="U120" i="2"/>
  <c r="U326" i="2"/>
  <c r="U601" i="2"/>
  <c r="U583" i="2"/>
  <c r="U376" i="2"/>
  <c r="U321" i="2"/>
  <c r="U475" i="2"/>
  <c r="U648" i="2"/>
  <c r="U6" i="2"/>
  <c r="U426" i="2"/>
  <c r="U144" i="2"/>
  <c r="U148" i="2"/>
  <c r="U400" i="2"/>
  <c r="U578" i="2"/>
  <c r="U724" i="2"/>
  <c r="U496" i="2"/>
  <c r="U154" i="2"/>
  <c r="U695" i="2"/>
  <c r="U13" i="2"/>
  <c r="U269" i="2"/>
  <c r="U134" i="2"/>
  <c r="U308" i="2"/>
  <c r="U669" i="2"/>
  <c r="U230" i="2"/>
  <c r="U622" i="2"/>
  <c r="U700" i="2"/>
  <c r="U718" i="2"/>
  <c r="U656" i="2"/>
  <c r="U439" i="2"/>
  <c r="U497" i="2"/>
  <c r="U322" i="2"/>
  <c r="U175" i="2"/>
  <c r="U86" i="2"/>
  <c r="U290" i="2"/>
  <c r="U130" i="2"/>
  <c r="U369" i="2"/>
  <c r="U22" i="2"/>
  <c r="U94" i="2"/>
  <c r="U184" i="2"/>
  <c r="U660" i="2"/>
  <c r="U371" i="2"/>
  <c r="U555" i="2"/>
  <c r="U653" i="2"/>
  <c r="U331" i="2"/>
  <c r="U238" i="2"/>
  <c r="U98" i="2"/>
  <c r="U23" i="2"/>
  <c r="U561" i="2"/>
  <c r="U261" i="2"/>
  <c r="U30" i="2"/>
  <c r="U712" i="2"/>
  <c r="U572" i="2"/>
  <c r="U128" i="2"/>
  <c r="U508" i="2"/>
  <c r="U577" i="2"/>
  <c r="U52" i="2"/>
  <c r="U722" i="2"/>
  <c r="U424" i="2"/>
  <c r="U585" i="2"/>
  <c r="U517" i="2"/>
  <c r="U408" i="2"/>
  <c r="U629" i="2"/>
  <c r="U463" i="2"/>
  <c r="U375" i="2"/>
  <c r="U543" i="2"/>
  <c r="U373" i="2"/>
  <c r="U141" i="2"/>
  <c r="U279" i="2"/>
  <c r="U565" i="2"/>
  <c r="U246" i="2"/>
  <c r="U78" i="2"/>
  <c r="U374" i="2"/>
  <c r="U567" i="2"/>
  <c r="U45" i="2"/>
  <c r="U262" i="2"/>
  <c r="U278" i="2"/>
  <c r="U105" i="2"/>
  <c r="U193" i="2"/>
  <c r="U133" i="2"/>
  <c r="U598" i="2"/>
  <c r="U178" i="2"/>
  <c r="U564" i="2"/>
  <c r="U448" i="2"/>
  <c r="U401" i="2"/>
  <c r="U581" i="2"/>
  <c r="U473" i="2"/>
  <c r="U541" i="2"/>
  <c r="U436" i="2"/>
  <c r="U366" i="2"/>
  <c r="U99" i="2"/>
  <c r="U521" i="2"/>
  <c r="U582" i="2"/>
  <c r="U706" i="2"/>
  <c r="U102" i="2"/>
  <c r="U686" i="2"/>
  <c r="U707" i="2"/>
  <c r="U458" i="2"/>
  <c r="U715" i="2"/>
  <c r="U529" i="2"/>
  <c r="U444" i="2"/>
  <c r="U452" i="2"/>
  <c r="U476" i="2"/>
  <c r="U298" i="2"/>
  <c r="U391" i="2"/>
  <c r="U213" i="2"/>
  <c r="U81" i="2"/>
  <c r="U594" i="2"/>
  <c r="U612" i="2"/>
  <c r="U589" i="2"/>
  <c r="U732" i="2"/>
  <c r="U642" i="2"/>
  <c r="U449" i="2"/>
  <c r="U600" i="2"/>
  <c r="U365" i="2"/>
  <c r="U163" i="2"/>
  <c r="U313" i="2"/>
  <c r="U499" i="2"/>
  <c r="U164" i="2"/>
  <c r="U427" i="2"/>
  <c r="U478" i="2"/>
  <c r="U419" i="2"/>
  <c r="U316" i="2"/>
  <c r="U188" i="2"/>
  <c r="U48" i="2"/>
  <c r="U121" i="2"/>
  <c r="U573" i="2"/>
  <c r="U272" i="2"/>
  <c r="U92" i="2"/>
  <c r="U106" i="2"/>
  <c r="U650" i="2"/>
  <c r="U37" i="2"/>
  <c r="U394" i="2"/>
  <c r="U166" i="2"/>
  <c r="U575" i="2"/>
  <c r="U719" i="2"/>
  <c r="U100" i="2"/>
  <c r="U662" i="2"/>
  <c r="U236" i="2"/>
  <c r="U59" i="2"/>
  <c r="U504" i="2"/>
  <c r="U85" i="2"/>
  <c r="U292" i="2"/>
  <c r="U199" i="2"/>
  <c r="U64" i="2"/>
  <c r="U297" i="2"/>
  <c r="U639" i="2"/>
  <c r="U501" i="2"/>
  <c r="U608" i="2"/>
  <c r="U361" i="2"/>
  <c r="U568" i="2"/>
  <c r="U49" i="2"/>
  <c r="U482" i="2"/>
  <c r="U677" i="2"/>
  <c r="U344" i="2"/>
  <c r="U638" i="2"/>
  <c r="U381" i="2"/>
  <c r="U221" i="2"/>
  <c r="U576" i="2"/>
  <c r="U310" i="2"/>
  <c r="U652" i="2"/>
  <c r="U599" i="2"/>
  <c r="U286" i="2"/>
  <c r="U693" i="2"/>
  <c r="U211" i="2"/>
  <c r="U571" i="2"/>
  <c r="U147" i="2"/>
  <c r="U649" i="2"/>
  <c r="U234" i="2"/>
  <c r="U714" i="2"/>
  <c r="U62" i="2"/>
  <c r="U416" i="2"/>
  <c r="U266" i="2"/>
  <c r="U409" i="2"/>
  <c r="U107" i="2"/>
  <c r="U231" i="2"/>
  <c r="U429" i="2"/>
  <c r="U717" i="2"/>
  <c r="U644" i="2"/>
  <c r="U242" i="2"/>
  <c r="U304" i="2"/>
  <c r="U277" i="2"/>
  <c r="U558" i="2"/>
  <c r="U220" i="2"/>
  <c r="U33" i="2"/>
  <c r="U252" i="2"/>
  <c r="U682" i="2"/>
  <c r="U734" i="2"/>
  <c r="U142" i="2"/>
  <c r="U602" i="2"/>
  <c r="U525" i="2"/>
  <c r="U544" i="2"/>
  <c r="U113" i="2"/>
  <c r="U245" i="2"/>
  <c r="U620" i="2"/>
  <c r="U152" i="2"/>
  <c r="U708" i="2"/>
  <c r="U498" i="2"/>
  <c r="U291" i="2"/>
  <c r="U74" i="2"/>
  <c r="U283" i="2"/>
  <c r="U733" i="2"/>
  <c r="U190" i="2"/>
  <c r="U514" i="2"/>
  <c r="U477" i="2"/>
  <c r="U402" i="2"/>
  <c r="U726" i="2"/>
  <c r="U704" i="2"/>
  <c r="U489" i="2"/>
  <c r="U680" i="2"/>
  <c r="U480" i="2"/>
  <c r="U635" i="2"/>
  <c r="U597" i="2"/>
  <c r="U515" i="2"/>
  <c r="U668" i="2"/>
  <c r="U684" i="2"/>
  <c r="U325" i="2"/>
  <c r="U434" i="2"/>
  <c r="U258" i="2"/>
  <c r="U502" i="2"/>
  <c r="U357" i="2"/>
  <c r="U307" i="2"/>
  <c r="U89" i="2"/>
  <c r="U143" i="2"/>
  <c r="U244" i="2"/>
  <c r="U631" i="2"/>
  <c r="U254" i="2"/>
  <c r="U533" i="2"/>
  <c r="U382" i="2"/>
  <c r="U566" i="2"/>
  <c r="U614" i="2"/>
  <c r="U460" i="2"/>
  <c r="U210" i="2"/>
  <c r="U360" i="2"/>
  <c r="U306" i="2"/>
  <c r="U530" i="2"/>
  <c r="U615" i="2"/>
  <c r="U187" i="2"/>
  <c r="U579" i="2"/>
  <c r="U720" i="2"/>
  <c r="U314" i="2"/>
  <c r="U453" i="2"/>
  <c r="U377" i="2"/>
  <c r="U694" i="2"/>
  <c r="U524" i="2"/>
  <c r="U519" i="2"/>
  <c r="U518" i="2"/>
  <c r="U296" i="2"/>
  <c r="U613" i="2"/>
  <c r="U405" i="2"/>
  <c r="U696" i="2"/>
  <c r="U673" i="2"/>
  <c r="U253" i="2"/>
  <c r="U655" i="2"/>
  <c r="U337" i="2"/>
  <c r="U683" i="2"/>
  <c r="U710" i="2"/>
  <c r="U691" i="2"/>
  <c r="U667" i="2"/>
  <c r="U623" i="2"/>
  <c r="U731" i="2"/>
  <c r="U486" i="2"/>
  <c r="U703" i="2"/>
  <c r="U503" i="2"/>
  <c r="U659" i="2"/>
  <c r="U685" i="2"/>
  <c r="U663" i="2"/>
  <c r="U560" i="2"/>
  <c r="U689" i="2"/>
  <c r="U709" i="2"/>
  <c r="U679" i="2"/>
  <c r="U701" i="2"/>
  <c r="U723" i="2"/>
  <c r="U711" i="2"/>
  <c r="U604" i="2"/>
  <c r="U632" i="2"/>
  <c r="U721" i="2"/>
  <c r="U716" i="2"/>
  <c r="T640" i="2"/>
  <c r="T569" i="2"/>
  <c r="T540" i="2"/>
  <c r="T93" i="2"/>
  <c r="T287" i="2"/>
  <c r="T355" i="2"/>
  <c r="T455" i="2"/>
  <c r="T330" i="2"/>
  <c r="T574" i="2"/>
  <c r="T513" i="2"/>
  <c r="T387" i="2"/>
  <c r="T265" i="2"/>
  <c r="T139" i="2"/>
  <c r="T664" i="2"/>
  <c r="T111" i="2"/>
  <c r="T495" i="2"/>
  <c r="T570" i="2"/>
  <c r="T54" i="2"/>
  <c r="T636" i="2"/>
  <c r="T414" i="2"/>
  <c r="T422" i="2"/>
  <c r="T403" i="2"/>
  <c r="T523" i="2"/>
  <c r="T264" i="2"/>
  <c r="T274" i="2"/>
  <c r="T587" i="2"/>
  <c r="T450" i="2"/>
  <c r="T80" i="2"/>
  <c r="T654" i="2"/>
  <c r="T317" i="2"/>
  <c r="T592" i="2"/>
  <c r="T176" i="2"/>
  <c r="T688" i="2"/>
  <c r="T392" i="2"/>
  <c r="T8" i="2"/>
  <c r="T91" i="2"/>
  <c r="T420" i="2"/>
  <c r="T218" i="2"/>
  <c r="T260" i="2"/>
  <c r="T672" i="2"/>
  <c r="T172" i="2"/>
  <c r="T56" i="2"/>
  <c r="T534" i="2"/>
  <c r="T169" i="2"/>
  <c r="T484" i="2"/>
  <c r="T413" i="2"/>
  <c r="T222" i="2"/>
  <c r="T603" i="2"/>
  <c r="T263" i="2"/>
  <c r="T395" i="2"/>
  <c r="T526" i="2"/>
  <c r="T433" i="2"/>
  <c r="T351" i="2"/>
  <c r="T462" i="2"/>
  <c r="T217" i="2"/>
  <c r="T174" i="2"/>
  <c r="T347" i="2"/>
  <c r="T464" i="2"/>
  <c r="T177" i="2"/>
  <c r="T383" i="2"/>
  <c r="T485" i="2"/>
  <c r="T311" i="2"/>
  <c r="T185" i="2"/>
  <c r="T406" i="2"/>
  <c r="T338" i="2"/>
  <c r="T363" i="2"/>
  <c r="T362" i="2"/>
  <c r="T156" i="2"/>
  <c r="T488" i="2"/>
  <c r="T312" i="2"/>
  <c r="T352" i="2"/>
  <c r="T411" i="2"/>
  <c r="T359" i="2"/>
  <c r="T167" i="2"/>
  <c r="T191" i="2"/>
  <c r="T611" i="2"/>
  <c r="T243" i="2"/>
  <c r="T122" i="2"/>
  <c r="T334" i="2"/>
  <c r="T50" i="2"/>
  <c r="T161" i="2"/>
  <c r="T356" i="2"/>
  <c r="T532" i="2"/>
  <c r="T500" i="2"/>
  <c r="T335" i="2"/>
  <c r="T145" i="2"/>
  <c r="T546" i="2"/>
  <c r="T281" i="2"/>
  <c r="T96" i="2"/>
  <c r="T437" i="2"/>
  <c r="T348" i="2"/>
  <c r="T232" i="2"/>
  <c r="T83" i="2"/>
  <c r="T630" i="2"/>
  <c r="T284" i="2"/>
  <c r="T125" i="2"/>
  <c r="T289" i="2"/>
  <c r="T103" i="2"/>
  <c r="T651" i="2"/>
  <c r="T63" i="2"/>
  <c r="T11" i="2"/>
  <c r="T407" i="2"/>
  <c r="T417" i="2"/>
  <c r="T328" i="2"/>
  <c r="T302" i="2"/>
  <c r="T32" i="2"/>
  <c r="T674" i="2"/>
  <c r="T136" i="2"/>
  <c r="T393" i="2"/>
  <c r="T531" i="2"/>
  <c r="T474" i="2"/>
  <c r="T58" i="2"/>
  <c r="T40" i="2"/>
  <c r="T270" i="2"/>
  <c r="T345" i="2"/>
  <c r="T727" i="2"/>
  <c r="T384" i="2"/>
  <c r="T466" i="2"/>
  <c r="T70" i="2"/>
  <c r="T197" i="2"/>
  <c r="T288" i="2"/>
  <c r="T16" i="2"/>
  <c r="T299" i="2"/>
  <c r="T241" i="2"/>
  <c r="T633" i="2"/>
  <c r="T423" i="2"/>
  <c r="T149" i="2"/>
  <c r="T239" i="2"/>
  <c r="T117" i="2"/>
  <c r="T415" i="2"/>
  <c r="T157" i="2"/>
  <c r="T300" i="2"/>
  <c r="T183" i="2"/>
  <c r="T24" i="2"/>
  <c r="T301" i="2"/>
  <c r="T690" i="2"/>
  <c r="T412" i="2"/>
  <c r="T303" i="2"/>
  <c r="T390" i="2"/>
  <c r="T697" i="2"/>
  <c r="T661" i="2"/>
  <c r="T295" i="2"/>
  <c r="T285" i="2"/>
  <c r="T549" i="2"/>
  <c r="T226" i="2"/>
  <c r="T388" i="2"/>
  <c r="T457" i="2"/>
  <c r="T657" i="2"/>
  <c r="T20" i="2"/>
  <c r="T21" i="2"/>
  <c r="T28" i="2"/>
  <c r="T271" i="2"/>
  <c r="T194" i="2"/>
  <c r="T228" i="2"/>
  <c r="T135" i="2"/>
  <c r="T259" i="2"/>
  <c r="T725" i="2"/>
  <c r="T280" i="2"/>
  <c r="T431" i="2"/>
  <c r="T459" i="2"/>
  <c r="T240" i="2"/>
  <c r="T442" i="2"/>
  <c r="T492" i="2"/>
  <c r="T593" i="2"/>
  <c r="T293" i="2"/>
  <c r="T225" i="2"/>
  <c r="T547" i="2"/>
  <c r="T646" i="2"/>
  <c r="T552" i="2"/>
  <c r="T506" i="2"/>
  <c r="T527" i="2"/>
  <c r="T618" i="2"/>
  <c r="T586" i="2"/>
  <c r="T215" i="2"/>
  <c r="T204" i="2"/>
  <c r="T315" i="2"/>
  <c r="T539" i="2"/>
  <c r="T580" i="2"/>
  <c r="T428" i="2"/>
  <c r="T675" i="2"/>
  <c r="T119" i="2"/>
  <c r="T471" i="2"/>
  <c r="T29" i="2"/>
  <c r="T67" i="2"/>
  <c r="T483" i="2"/>
  <c r="T628" i="2"/>
  <c r="T692" i="2"/>
  <c r="T229" i="2"/>
  <c r="T643" i="2"/>
  <c r="T5" i="2"/>
  <c r="T212" i="2"/>
  <c r="T168" i="2"/>
  <c r="T114" i="2"/>
  <c r="T641" i="2"/>
  <c r="T324" i="2"/>
  <c r="T309" i="2"/>
  <c r="T606" i="2"/>
  <c r="T625" i="2"/>
  <c r="T490" i="2"/>
  <c r="T84" i="2"/>
  <c r="T550" i="2"/>
  <c r="T443" i="2"/>
  <c r="T595" i="2"/>
  <c r="T341" i="2"/>
  <c r="T647" i="2"/>
  <c r="T396" i="2"/>
  <c r="T57" i="2"/>
  <c r="T275" i="2"/>
  <c r="T294" i="2"/>
  <c r="T559" i="2"/>
  <c r="T55" i="2"/>
  <c r="T51" i="2"/>
  <c r="T104" i="2"/>
  <c r="T418" i="2"/>
  <c r="T60" i="2"/>
  <c r="T256" i="2"/>
  <c r="T538" i="2"/>
  <c r="T173" i="2"/>
  <c r="T516" i="2"/>
  <c r="T180" i="2"/>
  <c r="T71" i="2"/>
  <c r="T535" i="2"/>
  <c r="T35" i="2"/>
  <c r="T562" i="2"/>
  <c r="T461" i="2"/>
  <c r="T10" i="2"/>
  <c r="T626" i="2"/>
  <c r="T127" i="2"/>
  <c r="T327" i="2"/>
  <c r="T146" i="2"/>
  <c r="T276" i="2"/>
  <c r="T441" i="2"/>
  <c r="T129" i="2"/>
  <c r="T522" i="2"/>
  <c r="T151" i="2"/>
  <c r="T332" i="2"/>
  <c r="T39" i="2"/>
  <c r="T666" i="2"/>
  <c r="T479" i="2"/>
  <c r="T385" i="2"/>
  <c r="T34" i="2"/>
  <c r="T354" i="2"/>
  <c r="T95" i="2"/>
  <c r="T82" i="2"/>
  <c r="T397" i="2"/>
  <c r="T404" i="2"/>
  <c r="T87" i="2"/>
  <c r="T537" i="2"/>
  <c r="T421" i="2"/>
  <c r="T368" i="2"/>
  <c r="T349" i="2"/>
  <c r="T318" i="2"/>
  <c r="T447" i="2"/>
  <c r="T557" i="2"/>
  <c r="T41" i="2"/>
  <c r="T46" i="2"/>
  <c r="T553" i="2"/>
  <c r="T699" i="2"/>
  <c r="T201" i="2"/>
  <c r="T665" i="2"/>
  <c r="T350" i="2"/>
  <c r="T713" i="2"/>
  <c r="T520" i="2"/>
  <c r="T605" i="2"/>
  <c r="T398" i="2"/>
  <c r="T340" i="2"/>
  <c r="T26" i="2"/>
  <c r="T227" i="2"/>
  <c r="T505" i="2"/>
  <c r="T470" i="2"/>
  <c r="T18" i="2"/>
  <c r="T493" i="2"/>
  <c r="T681" i="2"/>
  <c r="T440" i="2"/>
  <c r="T132" i="2"/>
  <c r="T467" i="2"/>
  <c r="T730" i="2"/>
  <c r="T379" i="2"/>
  <c r="T248" i="2"/>
  <c r="T454" i="2"/>
  <c r="T140" i="2"/>
  <c r="T438" i="2"/>
  <c r="T507" i="2"/>
  <c r="T410" i="2"/>
  <c r="T126" i="2"/>
  <c r="T115" i="2"/>
  <c r="T202" i="2"/>
  <c r="T3" i="2"/>
  <c r="T446" i="2"/>
  <c r="T66" i="2"/>
  <c r="T249" i="2"/>
  <c r="T430" i="2"/>
  <c r="T563" i="2"/>
  <c r="T109" i="2"/>
  <c r="T208" i="2"/>
  <c r="T435" i="2"/>
  <c r="T590" i="2"/>
  <c r="T72" i="2"/>
  <c r="T676" i="2"/>
  <c r="T165" i="2"/>
  <c r="T491" i="2"/>
  <c r="T196" i="2"/>
  <c r="T378" i="2"/>
  <c r="T159" i="2"/>
  <c r="T342" i="2"/>
  <c r="T255" i="2"/>
  <c r="T153" i="2"/>
  <c r="T207" i="2"/>
  <c r="T198" i="2"/>
  <c r="T282" i="2"/>
  <c r="T101" i="2"/>
  <c r="T76" i="2"/>
  <c r="T634" i="2"/>
  <c r="T610" i="2"/>
  <c r="T162" i="2"/>
  <c r="T372" i="2"/>
  <c r="T358" i="2"/>
  <c r="T658" i="2"/>
  <c r="T624" i="2"/>
  <c r="T481" i="2"/>
  <c r="T116" i="2"/>
  <c r="T36" i="2"/>
  <c r="T53" i="2"/>
  <c r="T343" i="2"/>
  <c r="T257" i="2"/>
  <c r="T200" i="2"/>
  <c r="T607" i="2"/>
  <c r="T69" i="2"/>
  <c r="T548" i="2"/>
  <c r="T88" i="2"/>
  <c r="T118" i="2"/>
  <c r="T268" i="2"/>
  <c r="T320" i="2"/>
  <c r="T510" i="2"/>
  <c r="T346" i="2"/>
  <c r="T512" i="2"/>
  <c r="T247" i="2"/>
  <c r="T494" i="2"/>
  <c r="T4" i="2"/>
  <c r="T367" i="2"/>
  <c r="T319" i="2"/>
  <c r="T323" i="2"/>
  <c r="T170" i="2"/>
  <c r="T68" i="2"/>
  <c r="T73" i="2"/>
  <c r="T108" i="2"/>
  <c r="T250" i="2"/>
  <c r="T728" i="2"/>
  <c r="T15" i="2"/>
  <c r="T637" i="2"/>
  <c r="T189" i="2"/>
  <c r="T47" i="2"/>
  <c r="T158" i="2"/>
  <c r="T160" i="2"/>
  <c r="T179" i="2"/>
  <c r="T38" i="2"/>
  <c r="T353" i="2"/>
  <c r="T528" i="2"/>
  <c r="T364" i="2"/>
  <c r="T216" i="2"/>
  <c r="T206" i="2"/>
  <c r="T687" i="2"/>
  <c r="T616" i="2"/>
  <c r="T678" i="2"/>
  <c r="T542" i="2"/>
  <c r="T205" i="2"/>
  <c r="T545" i="2"/>
  <c r="T181" i="2"/>
  <c r="T7" i="2"/>
  <c r="T137" i="2"/>
  <c r="T124" i="2"/>
  <c r="T219" i="2"/>
  <c r="T123" i="2"/>
  <c r="T110" i="2"/>
  <c r="T670" i="2"/>
  <c r="T2" i="2"/>
  <c r="T90" i="2"/>
  <c r="T554" i="2"/>
  <c r="T339" i="2"/>
  <c r="T44" i="2"/>
  <c r="T556" i="2"/>
  <c r="T138" i="2"/>
  <c r="T43" i="2"/>
  <c r="T380" i="2"/>
  <c r="T273" i="2"/>
  <c r="T511" i="2"/>
  <c r="T42" i="2"/>
  <c r="T305" i="2"/>
  <c r="T131" i="2"/>
  <c r="T468" i="2"/>
  <c r="T31" i="2"/>
  <c r="T671" i="2"/>
  <c r="T627" i="2"/>
  <c r="T425" i="2"/>
  <c r="T75" i="2"/>
  <c r="T112" i="2"/>
  <c r="T171" i="2"/>
  <c r="T536" i="2"/>
  <c r="T705" i="2"/>
  <c r="T551" i="2"/>
  <c r="T591" i="2"/>
  <c r="T25" i="2"/>
  <c r="T27" i="2"/>
  <c r="T267" i="2"/>
  <c r="T12" i="2"/>
  <c r="T619" i="2"/>
  <c r="T224" i="2"/>
  <c r="T469" i="2"/>
  <c r="T214" i="2"/>
  <c r="T19" i="2"/>
  <c r="T336" i="2"/>
  <c r="T386" i="2"/>
  <c r="T645" i="2"/>
  <c r="T465" i="2"/>
  <c r="T432" i="2"/>
  <c r="T399" i="2"/>
  <c r="T584" i="2"/>
  <c r="T186" i="2"/>
  <c r="T389" i="2"/>
  <c r="T223" i="2"/>
  <c r="T451" i="2"/>
  <c r="T472" i="2"/>
  <c r="T203" i="2"/>
  <c r="T65" i="2"/>
  <c r="T192" i="2"/>
  <c r="T235" i="2"/>
  <c r="T209" i="2"/>
  <c r="T509" i="2"/>
  <c r="T237" i="2"/>
  <c r="T14" i="2"/>
  <c r="T150" i="2"/>
  <c r="T698" i="2"/>
  <c r="T609" i="2"/>
  <c r="T251" i="2"/>
  <c r="T596" i="2"/>
  <c r="T195" i="2"/>
  <c r="T487" i="2"/>
  <c r="T182" i="2"/>
  <c r="T329" i="2"/>
  <c r="T9" i="2"/>
  <c r="T617" i="2"/>
  <c r="T17" i="2"/>
  <c r="T588" i="2"/>
  <c r="T370" i="2"/>
  <c r="T155" i="2"/>
  <c r="T77" i="2"/>
  <c r="T333" i="2"/>
  <c r="T729" i="2"/>
  <c r="T456" i="2"/>
  <c r="T445" i="2"/>
  <c r="T702" i="2"/>
  <c r="T233" i="2"/>
  <c r="T621" i="2"/>
  <c r="T79" i="2"/>
  <c r="T97" i="2"/>
  <c r="T61" i="2"/>
  <c r="T120" i="2"/>
  <c r="T326" i="2"/>
  <c r="T601" i="2"/>
  <c r="T583" i="2"/>
  <c r="T376" i="2"/>
  <c r="T321" i="2"/>
  <c r="T475" i="2"/>
  <c r="T648" i="2"/>
  <c r="T6" i="2"/>
  <c r="T426" i="2"/>
  <c r="T144" i="2"/>
  <c r="T148" i="2"/>
  <c r="T400" i="2"/>
  <c r="T578" i="2"/>
  <c r="T724" i="2"/>
  <c r="T496" i="2"/>
  <c r="T154" i="2"/>
  <c r="T695" i="2"/>
  <c r="T13" i="2"/>
  <c r="T269" i="2"/>
  <c r="T134" i="2"/>
  <c r="T308" i="2"/>
  <c r="T669" i="2"/>
  <c r="T230" i="2"/>
  <c r="T622" i="2"/>
  <c r="T700" i="2"/>
  <c r="T718" i="2"/>
  <c r="T656" i="2"/>
  <c r="T439" i="2"/>
  <c r="T497" i="2"/>
  <c r="T322" i="2"/>
  <c r="T175" i="2"/>
  <c r="T86" i="2"/>
  <c r="T290" i="2"/>
  <c r="T130" i="2"/>
  <c r="T369" i="2"/>
  <c r="T22" i="2"/>
  <c r="T94" i="2"/>
  <c r="T184" i="2"/>
  <c r="T660" i="2"/>
  <c r="T371" i="2"/>
  <c r="T555" i="2"/>
  <c r="T653" i="2"/>
  <c r="T331" i="2"/>
  <c r="T238" i="2"/>
  <c r="T98" i="2"/>
  <c r="T23" i="2"/>
  <c r="T561" i="2"/>
  <c r="T261" i="2"/>
  <c r="T30" i="2"/>
  <c r="T712" i="2"/>
  <c r="T572" i="2"/>
  <c r="T128" i="2"/>
  <c r="T508" i="2"/>
  <c r="T577" i="2"/>
  <c r="T52" i="2"/>
  <c r="T722" i="2"/>
  <c r="T424" i="2"/>
  <c r="T585" i="2"/>
  <c r="T517" i="2"/>
  <c r="T408" i="2"/>
  <c r="T629" i="2"/>
  <c r="T463" i="2"/>
  <c r="T375" i="2"/>
  <c r="T543" i="2"/>
  <c r="T373" i="2"/>
  <c r="T141" i="2"/>
  <c r="T279" i="2"/>
  <c r="T565" i="2"/>
  <c r="T246" i="2"/>
  <c r="T78" i="2"/>
  <c r="T374" i="2"/>
  <c r="T567" i="2"/>
  <c r="T45" i="2"/>
  <c r="T262" i="2"/>
  <c r="T278" i="2"/>
  <c r="T105" i="2"/>
  <c r="T193" i="2"/>
  <c r="T133" i="2"/>
  <c r="T598" i="2"/>
  <c r="T178" i="2"/>
  <c r="T564" i="2"/>
  <c r="T448" i="2"/>
  <c r="T401" i="2"/>
  <c r="T581" i="2"/>
  <c r="T473" i="2"/>
  <c r="T541" i="2"/>
  <c r="T436" i="2"/>
  <c r="T366" i="2"/>
  <c r="T99" i="2"/>
  <c r="T521" i="2"/>
  <c r="T582" i="2"/>
  <c r="T706" i="2"/>
  <c r="T102" i="2"/>
  <c r="T686" i="2"/>
  <c r="T707" i="2"/>
  <c r="T458" i="2"/>
  <c r="T715" i="2"/>
  <c r="T529" i="2"/>
  <c r="T444" i="2"/>
  <c r="T452" i="2"/>
  <c r="T476" i="2"/>
  <c r="T298" i="2"/>
  <c r="T391" i="2"/>
  <c r="T213" i="2"/>
  <c r="T81" i="2"/>
  <c r="T594" i="2"/>
  <c r="T612" i="2"/>
  <c r="T589" i="2"/>
  <c r="T732" i="2"/>
  <c r="T642" i="2"/>
  <c r="T449" i="2"/>
  <c r="T600" i="2"/>
  <c r="T365" i="2"/>
  <c r="T163" i="2"/>
  <c r="T313" i="2"/>
  <c r="T499" i="2"/>
  <c r="T164" i="2"/>
  <c r="T427" i="2"/>
  <c r="T478" i="2"/>
  <c r="T419" i="2"/>
  <c r="T316" i="2"/>
  <c r="T188" i="2"/>
  <c r="T48" i="2"/>
  <c r="T121" i="2"/>
  <c r="T573" i="2"/>
  <c r="T272" i="2"/>
  <c r="T92" i="2"/>
  <c r="T106" i="2"/>
  <c r="T650" i="2"/>
  <c r="T37" i="2"/>
  <c r="T394" i="2"/>
  <c r="T166" i="2"/>
  <c r="T575" i="2"/>
  <c r="T719" i="2"/>
  <c r="T100" i="2"/>
  <c r="T662" i="2"/>
  <c r="T236" i="2"/>
  <c r="T59" i="2"/>
  <c r="T504" i="2"/>
  <c r="T85" i="2"/>
  <c r="T292" i="2"/>
  <c r="T199" i="2"/>
  <c r="T64" i="2"/>
  <c r="T297" i="2"/>
  <c r="T639" i="2"/>
  <c r="T501" i="2"/>
  <c r="T608" i="2"/>
  <c r="T361" i="2"/>
  <c r="T568" i="2"/>
  <c r="T49" i="2"/>
  <c r="T482" i="2"/>
  <c r="T677" i="2"/>
  <c r="T344" i="2"/>
  <c r="T638" i="2"/>
  <c r="T381" i="2"/>
  <c r="T221" i="2"/>
  <c r="T576" i="2"/>
  <c r="T310" i="2"/>
  <c r="T652" i="2"/>
  <c r="T599" i="2"/>
  <c r="T286" i="2"/>
  <c r="T693" i="2"/>
  <c r="T211" i="2"/>
  <c r="T571" i="2"/>
  <c r="T147" i="2"/>
  <c r="T649" i="2"/>
  <c r="T234" i="2"/>
  <c r="T714" i="2"/>
  <c r="T62" i="2"/>
  <c r="T416" i="2"/>
  <c r="T266" i="2"/>
  <c r="T409" i="2"/>
  <c r="T107" i="2"/>
  <c r="T231" i="2"/>
  <c r="T429" i="2"/>
  <c r="T717" i="2"/>
  <c r="T644" i="2"/>
  <c r="T242" i="2"/>
  <c r="T304" i="2"/>
  <c r="T277" i="2"/>
  <c r="T558" i="2"/>
  <c r="T220" i="2"/>
  <c r="T33" i="2"/>
  <c r="T252" i="2"/>
  <c r="T682" i="2"/>
  <c r="T734" i="2"/>
  <c r="T142" i="2"/>
  <c r="T602" i="2"/>
  <c r="T525" i="2"/>
  <c r="T544" i="2"/>
  <c r="T113" i="2"/>
  <c r="T245" i="2"/>
  <c r="T620" i="2"/>
  <c r="T152" i="2"/>
  <c r="T708" i="2"/>
  <c r="T498" i="2"/>
  <c r="T291" i="2"/>
  <c r="T74" i="2"/>
  <c r="T283" i="2"/>
  <c r="T733" i="2"/>
  <c r="T190" i="2"/>
  <c r="T514" i="2"/>
  <c r="T477" i="2"/>
  <c r="T402" i="2"/>
  <c r="T726" i="2"/>
  <c r="T704" i="2"/>
  <c r="T489" i="2"/>
  <c r="T680" i="2"/>
  <c r="T480" i="2"/>
  <c r="T635" i="2"/>
  <c r="T597" i="2"/>
  <c r="T515" i="2"/>
  <c r="T668" i="2"/>
  <c r="T684" i="2"/>
  <c r="T325" i="2"/>
  <c r="T434" i="2"/>
  <c r="T258" i="2"/>
  <c r="T502" i="2"/>
  <c r="T357" i="2"/>
  <c r="T307" i="2"/>
  <c r="T89" i="2"/>
  <c r="T143" i="2"/>
  <c r="T244" i="2"/>
  <c r="T631" i="2"/>
  <c r="T254" i="2"/>
  <c r="T533" i="2"/>
  <c r="T382" i="2"/>
  <c r="T566" i="2"/>
  <c r="T614" i="2"/>
  <c r="T460" i="2"/>
  <c r="T210" i="2"/>
  <c r="T360" i="2"/>
  <c r="T306" i="2"/>
  <c r="T530" i="2"/>
  <c r="T615" i="2"/>
  <c r="T187" i="2"/>
  <c r="T579" i="2"/>
  <c r="T720" i="2"/>
  <c r="T314" i="2"/>
  <c r="T453" i="2"/>
  <c r="T377" i="2"/>
  <c r="T694" i="2"/>
  <c r="T524" i="2"/>
  <c r="T519" i="2"/>
  <c r="T518" i="2"/>
  <c r="T296" i="2"/>
  <c r="T613" i="2"/>
  <c r="T405" i="2"/>
  <c r="T696" i="2"/>
  <c r="T673" i="2"/>
  <c r="T253" i="2"/>
  <c r="T655" i="2"/>
  <c r="T337" i="2"/>
  <c r="T683" i="2"/>
  <c r="T710" i="2"/>
  <c r="T691" i="2"/>
  <c r="T667" i="2"/>
  <c r="T623" i="2"/>
  <c r="T731" i="2"/>
  <c r="T486" i="2"/>
  <c r="T703" i="2"/>
  <c r="T503" i="2"/>
  <c r="T659" i="2"/>
  <c r="T685" i="2"/>
  <c r="T663" i="2"/>
  <c r="T560" i="2"/>
  <c r="T689" i="2"/>
  <c r="T709" i="2"/>
  <c r="T679" i="2"/>
  <c r="T701" i="2"/>
  <c r="T723" i="2"/>
  <c r="T711" i="2"/>
  <c r="T604" i="2"/>
  <c r="T632" i="2"/>
  <c r="T721" i="2"/>
  <c r="T716" i="2"/>
  <c r="S640" i="2"/>
  <c r="S569" i="2"/>
  <c r="S540" i="2"/>
  <c r="S93" i="2"/>
  <c r="S287" i="2"/>
  <c r="S355" i="2"/>
  <c r="S455" i="2"/>
  <c r="S330" i="2"/>
  <c r="S574" i="2"/>
  <c r="S513" i="2"/>
  <c r="S387" i="2"/>
  <c r="S265" i="2"/>
  <c r="S139" i="2"/>
  <c r="S664" i="2"/>
  <c r="S111" i="2"/>
  <c r="S495" i="2"/>
  <c r="S570" i="2"/>
  <c r="S54" i="2"/>
  <c r="S636" i="2"/>
  <c r="S414" i="2"/>
  <c r="S422" i="2"/>
  <c r="S403" i="2"/>
  <c r="S523" i="2"/>
  <c r="S264" i="2"/>
  <c r="S274" i="2"/>
  <c r="S587" i="2"/>
  <c r="S450" i="2"/>
  <c r="S80" i="2"/>
  <c r="S654" i="2"/>
  <c r="S317" i="2"/>
  <c r="S592" i="2"/>
  <c r="S176" i="2"/>
  <c r="S688" i="2"/>
  <c r="S392" i="2"/>
  <c r="S8" i="2"/>
  <c r="S91" i="2"/>
  <c r="S420" i="2"/>
  <c r="S218" i="2"/>
  <c r="S260" i="2"/>
  <c r="S672" i="2"/>
  <c r="S172" i="2"/>
  <c r="S56" i="2"/>
  <c r="S534" i="2"/>
  <c r="S169" i="2"/>
  <c r="S484" i="2"/>
  <c r="S413" i="2"/>
  <c r="S222" i="2"/>
  <c r="S603" i="2"/>
  <c r="S263" i="2"/>
  <c r="S395" i="2"/>
  <c r="S526" i="2"/>
  <c r="S433" i="2"/>
  <c r="S351" i="2"/>
  <c r="S462" i="2"/>
  <c r="S217" i="2"/>
  <c r="S174" i="2"/>
  <c r="S347" i="2"/>
  <c r="S464" i="2"/>
  <c r="S177" i="2"/>
  <c r="S383" i="2"/>
  <c r="S485" i="2"/>
  <c r="S311" i="2"/>
  <c r="S185" i="2"/>
  <c r="S406" i="2"/>
  <c r="S338" i="2"/>
  <c r="S363" i="2"/>
  <c r="S362" i="2"/>
  <c r="S156" i="2"/>
  <c r="S488" i="2"/>
  <c r="S312" i="2"/>
  <c r="S352" i="2"/>
  <c r="S411" i="2"/>
  <c r="S359" i="2"/>
  <c r="S167" i="2"/>
  <c r="S191" i="2"/>
  <c r="S611" i="2"/>
  <c r="S243" i="2"/>
  <c r="S122" i="2"/>
  <c r="S334" i="2"/>
  <c r="S50" i="2"/>
  <c r="S161" i="2"/>
  <c r="S356" i="2"/>
  <c r="S532" i="2"/>
  <c r="S500" i="2"/>
  <c r="S335" i="2"/>
  <c r="S145" i="2"/>
  <c r="S546" i="2"/>
  <c r="S281" i="2"/>
  <c r="S96" i="2"/>
  <c r="S437" i="2"/>
  <c r="S348" i="2"/>
  <c r="S232" i="2"/>
  <c r="S83" i="2"/>
  <c r="S630" i="2"/>
  <c r="S284" i="2"/>
  <c r="S125" i="2"/>
  <c r="S289" i="2"/>
  <c r="S103" i="2"/>
  <c r="S651" i="2"/>
  <c r="S63" i="2"/>
  <c r="S11" i="2"/>
  <c r="S407" i="2"/>
  <c r="S417" i="2"/>
  <c r="S328" i="2"/>
  <c r="S302" i="2"/>
  <c r="S32" i="2"/>
  <c r="S674" i="2"/>
  <c r="S136" i="2"/>
  <c r="S393" i="2"/>
  <c r="S531" i="2"/>
  <c r="S474" i="2"/>
  <c r="S58" i="2"/>
  <c r="S40" i="2"/>
  <c r="S270" i="2"/>
  <c r="S345" i="2"/>
  <c r="S727" i="2"/>
  <c r="S384" i="2"/>
  <c r="S466" i="2"/>
  <c r="S70" i="2"/>
  <c r="S197" i="2"/>
  <c r="S288" i="2"/>
  <c r="S16" i="2"/>
  <c r="S299" i="2"/>
  <c r="S241" i="2"/>
  <c r="S633" i="2"/>
  <c r="S423" i="2"/>
  <c r="S149" i="2"/>
  <c r="S239" i="2"/>
  <c r="S117" i="2"/>
  <c r="S415" i="2"/>
  <c r="S157" i="2"/>
  <c r="S300" i="2"/>
  <c r="S183" i="2"/>
  <c r="S24" i="2"/>
  <c r="S301" i="2"/>
  <c r="S690" i="2"/>
  <c r="S412" i="2"/>
  <c r="S303" i="2"/>
  <c r="S390" i="2"/>
  <c r="S697" i="2"/>
  <c r="S661" i="2"/>
  <c r="S295" i="2"/>
  <c r="S285" i="2"/>
  <c r="S549" i="2"/>
  <c r="S226" i="2"/>
  <c r="S388" i="2"/>
  <c r="S457" i="2"/>
  <c r="S657" i="2"/>
  <c r="S20" i="2"/>
  <c r="S21" i="2"/>
  <c r="S28" i="2"/>
  <c r="S271" i="2"/>
  <c r="S194" i="2"/>
  <c r="S228" i="2"/>
  <c r="S135" i="2"/>
  <c r="S259" i="2"/>
  <c r="S725" i="2"/>
  <c r="S280" i="2"/>
  <c r="S431" i="2"/>
  <c r="S459" i="2"/>
  <c r="S240" i="2"/>
  <c r="S442" i="2"/>
  <c r="S492" i="2"/>
  <c r="S593" i="2"/>
  <c r="S293" i="2"/>
  <c r="S225" i="2"/>
  <c r="S547" i="2"/>
  <c r="S646" i="2"/>
  <c r="S552" i="2"/>
  <c r="S506" i="2"/>
  <c r="S527" i="2"/>
  <c r="S618" i="2"/>
  <c r="S586" i="2"/>
  <c r="S215" i="2"/>
  <c r="S204" i="2"/>
  <c r="S315" i="2"/>
  <c r="S539" i="2"/>
  <c r="S580" i="2"/>
  <c r="S428" i="2"/>
  <c r="S675" i="2"/>
  <c r="S119" i="2"/>
  <c r="S471" i="2"/>
  <c r="S29" i="2"/>
  <c r="S67" i="2"/>
  <c r="S483" i="2"/>
  <c r="S628" i="2"/>
  <c r="S692" i="2"/>
  <c r="S229" i="2"/>
  <c r="S643" i="2"/>
  <c r="S5" i="2"/>
  <c r="S212" i="2"/>
  <c r="S168" i="2"/>
  <c r="S114" i="2"/>
  <c r="S641" i="2"/>
  <c r="S324" i="2"/>
  <c r="S309" i="2"/>
  <c r="S606" i="2"/>
  <c r="S625" i="2"/>
  <c r="S490" i="2"/>
  <c r="S84" i="2"/>
  <c r="S550" i="2"/>
  <c r="S443" i="2"/>
  <c r="S595" i="2"/>
  <c r="S341" i="2"/>
  <c r="S647" i="2"/>
  <c r="S396" i="2"/>
  <c r="S57" i="2"/>
  <c r="S275" i="2"/>
  <c r="S294" i="2"/>
  <c r="S559" i="2"/>
  <c r="S55" i="2"/>
  <c r="S51" i="2"/>
  <c r="S104" i="2"/>
  <c r="S418" i="2"/>
  <c r="S60" i="2"/>
  <c r="S256" i="2"/>
  <c r="S538" i="2"/>
  <c r="S173" i="2"/>
  <c r="S516" i="2"/>
  <c r="S180" i="2"/>
  <c r="S71" i="2"/>
  <c r="S535" i="2"/>
  <c r="S35" i="2"/>
  <c r="S562" i="2"/>
  <c r="S461" i="2"/>
  <c r="S10" i="2"/>
  <c r="S626" i="2"/>
  <c r="S127" i="2"/>
  <c r="S327" i="2"/>
  <c r="S146" i="2"/>
  <c r="S276" i="2"/>
  <c r="S441" i="2"/>
  <c r="S129" i="2"/>
  <c r="S522" i="2"/>
  <c r="S151" i="2"/>
  <c r="S332" i="2"/>
  <c r="S39" i="2"/>
  <c r="S666" i="2"/>
  <c r="S479" i="2"/>
  <c r="S385" i="2"/>
  <c r="S34" i="2"/>
  <c r="S354" i="2"/>
  <c r="S95" i="2"/>
  <c r="S82" i="2"/>
  <c r="S397" i="2"/>
  <c r="S404" i="2"/>
  <c r="S87" i="2"/>
  <c r="S537" i="2"/>
  <c r="S421" i="2"/>
  <c r="S368" i="2"/>
  <c r="S349" i="2"/>
  <c r="S318" i="2"/>
  <c r="S447" i="2"/>
  <c r="S557" i="2"/>
  <c r="S41" i="2"/>
  <c r="S46" i="2"/>
  <c r="S553" i="2"/>
  <c r="S699" i="2"/>
  <c r="S201" i="2"/>
  <c r="S665" i="2"/>
  <c r="S350" i="2"/>
  <c r="S713" i="2"/>
  <c r="S520" i="2"/>
  <c r="S605" i="2"/>
  <c r="S398" i="2"/>
  <c r="S340" i="2"/>
  <c r="S26" i="2"/>
  <c r="S227" i="2"/>
  <c r="S505" i="2"/>
  <c r="S470" i="2"/>
  <c r="S18" i="2"/>
  <c r="S493" i="2"/>
  <c r="S681" i="2"/>
  <c r="S440" i="2"/>
  <c r="S132" i="2"/>
  <c r="S467" i="2"/>
  <c r="S730" i="2"/>
  <c r="S379" i="2"/>
  <c r="S248" i="2"/>
  <c r="S454" i="2"/>
  <c r="S140" i="2"/>
  <c r="S438" i="2"/>
  <c r="S507" i="2"/>
  <c r="S410" i="2"/>
  <c r="S126" i="2"/>
  <c r="S115" i="2"/>
  <c r="S202" i="2"/>
  <c r="S3" i="2"/>
  <c r="S446" i="2"/>
  <c r="S66" i="2"/>
  <c r="S249" i="2"/>
  <c r="S430" i="2"/>
  <c r="S563" i="2"/>
  <c r="S109" i="2"/>
  <c r="S208" i="2"/>
  <c r="S435" i="2"/>
  <c r="S590" i="2"/>
  <c r="S72" i="2"/>
  <c r="S676" i="2"/>
  <c r="S165" i="2"/>
  <c r="S491" i="2"/>
  <c r="S196" i="2"/>
  <c r="S378" i="2"/>
  <c r="S159" i="2"/>
  <c r="S342" i="2"/>
  <c r="S255" i="2"/>
  <c r="S153" i="2"/>
  <c r="S207" i="2"/>
  <c r="S198" i="2"/>
  <c r="S282" i="2"/>
  <c r="S101" i="2"/>
  <c r="S76" i="2"/>
  <c r="S634" i="2"/>
  <c r="S610" i="2"/>
  <c r="S162" i="2"/>
  <c r="S372" i="2"/>
  <c r="S358" i="2"/>
  <c r="S658" i="2"/>
  <c r="S624" i="2"/>
  <c r="S481" i="2"/>
  <c r="S116" i="2"/>
  <c r="S36" i="2"/>
  <c r="S53" i="2"/>
  <c r="S343" i="2"/>
  <c r="S257" i="2"/>
  <c r="S200" i="2"/>
  <c r="S607" i="2"/>
  <c r="S69" i="2"/>
  <c r="S548" i="2"/>
  <c r="S88" i="2"/>
  <c r="S118" i="2"/>
  <c r="S268" i="2"/>
  <c r="S320" i="2"/>
  <c r="S510" i="2"/>
  <c r="S346" i="2"/>
  <c r="S512" i="2"/>
  <c r="S247" i="2"/>
  <c r="S494" i="2"/>
  <c r="S4" i="2"/>
  <c r="S367" i="2"/>
  <c r="S319" i="2"/>
  <c r="S323" i="2"/>
  <c r="S170" i="2"/>
  <c r="S68" i="2"/>
  <c r="S73" i="2"/>
  <c r="S108" i="2"/>
  <c r="S250" i="2"/>
  <c r="S728" i="2"/>
  <c r="S15" i="2"/>
  <c r="S637" i="2"/>
  <c r="S189" i="2"/>
  <c r="S47" i="2"/>
  <c r="S158" i="2"/>
  <c r="S160" i="2"/>
  <c r="S179" i="2"/>
  <c r="S38" i="2"/>
  <c r="S353" i="2"/>
  <c r="S528" i="2"/>
  <c r="S364" i="2"/>
  <c r="S216" i="2"/>
  <c r="S206" i="2"/>
  <c r="S687" i="2"/>
  <c r="S616" i="2"/>
  <c r="S678" i="2"/>
  <c r="S542" i="2"/>
  <c r="S205" i="2"/>
  <c r="S545" i="2"/>
  <c r="S181" i="2"/>
  <c r="S7" i="2"/>
  <c r="S137" i="2"/>
  <c r="S124" i="2"/>
  <c r="S219" i="2"/>
  <c r="S123" i="2"/>
  <c r="S110" i="2"/>
  <c r="S670" i="2"/>
  <c r="S2" i="2"/>
  <c r="S90" i="2"/>
  <c r="S554" i="2"/>
  <c r="S339" i="2"/>
  <c r="S44" i="2"/>
  <c r="S556" i="2"/>
  <c r="S138" i="2"/>
  <c r="S43" i="2"/>
  <c r="S380" i="2"/>
  <c r="S273" i="2"/>
  <c r="S511" i="2"/>
  <c r="S42" i="2"/>
  <c r="S305" i="2"/>
  <c r="S131" i="2"/>
  <c r="S468" i="2"/>
  <c r="S31" i="2"/>
  <c r="S671" i="2"/>
  <c r="S627" i="2"/>
  <c r="S425" i="2"/>
  <c r="S75" i="2"/>
  <c r="S112" i="2"/>
  <c r="S171" i="2"/>
  <c r="S536" i="2"/>
  <c r="S705" i="2"/>
  <c r="S551" i="2"/>
  <c r="S591" i="2"/>
  <c r="S25" i="2"/>
  <c r="S27" i="2"/>
  <c r="S267" i="2"/>
  <c r="S12" i="2"/>
  <c r="S619" i="2"/>
  <c r="S224" i="2"/>
  <c r="S469" i="2"/>
  <c r="S214" i="2"/>
  <c r="S19" i="2"/>
  <c r="S336" i="2"/>
  <c r="S386" i="2"/>
  <c r="S645" i="2"/>
  <c r="S465" i="2"/>
  <c r="S432" i="2"/>
  <c r="S399" i="2"/>
  <c r="S584" i="2"/>
  <c r="S186" i="2"/>
  <c r="S389" i="2"/>
  <c r="S223" i="2"/>
  <c r="S451" i="2"/>
  <c r="S472" i="2"/>
  <c r="S203" i="2"/>
  <c r="S65" i="2"/>
  <c r="S192" i="2"/>
  <c r="S235" i="2"/>
  <c r="S209" i="2"/>
  <c r="S509" i="2"/>
  <c r="S237" i="2"/>
  <c r="S14" i="2"/>
  <c r="S150" i="2"/>
  <c r="S698" i="2"/>
  <c r="S609" i="2"/>
  <c r="S251" i="2"/>
  <c r="S596" i="2"/>
  <c r="S195" i="2"/>
  <c r="S487" i="2"/>
  <c r="S182" i="2"/>
  <c r="S329" i="2"/>
  <c r="S9" i="2"/>
  <c r="S617" i="2"/>
  <c r="S17" i="2"/>
  <c r="S588" i="2"/>
  <c r="S370" i="2"/>
  <c r="S155" i="2"/>
  <c r="S77" i="2"/>
  <c r="S333" i="2"/>
  <c r="S729" i="2"/>
  <c r="S456" i="2"/>
  <c r="S445" i="2"/>
  <c r="S702" i="2"/>
  <c r="S233" i="2"/>
  <c r="S621" i="2"/>
  <c r="S79" i="2"/>
  <c r="S97" i="2"/>
  <c r="S61" i="2"/>
  <c r="S120" i="2"/>
  <c r="S326" i="2"/>
  <c r="S601" i="2"/>
  <c r="S583" i="2"/>
  <c r="S376" i="2"/>
  <c r="S321" i="2"/>
  <c r="S475" i="2"/>
  <c r="S648" i="2"/>
  <c r="S6" i="2"/>
  <c r="S426" i="2"/>
  <c r="S144" i="2"/>
  <c r="S148" i="2"/>
  <c r="S400" i="2"/>
  <c r="S578" i="2"/>
  <c r="S724" i="2"/>
  <c r="S496" i="2"/>
  <c r="S154" i="2"/>
  <c r="S695" i="2"/>
  <c r="S13" i="2"/>
  <c r="S269" i="2"/>
  <c r="S134" i="2"/>
  <c r="S308" i="2"/>
  <c r="S669" i="2"/>
  <c r="S230" i="2"/>
  <c r="S622" i="2"/>
  <c r="S700" i="2"/>
  <c r="S718" i="2"/>
  <c r="S656" i="2"/>
  <c r="S439" i="2"/>
  <c r="S497" i="2"/>
  <c r="S322" i="2"/>
  <c r="S175" i="2"/>
  <c r="S86" i="2"/>
  <c r="S290" i="2"/>
  <c r="S130" i="2"/>
  <c r="S369" i="2"/>
  <c r="S22" i="2"/>
  <c r="S94" i="2"/>
  <c r="S184" i="2"/>
  <c r="S660" i="2"/>
  <c r="S371" i="2"/>
  <c r="S555" i="2"/>
  <c r="S653" i="2"/>
  <c r="S331" i="2"/>
  <c r="S238" i="2"/>
  <c r="S98" i="2"/>
  <c r="S23" i="2"/>
  <c r="S561" i="2"/>
  <c r="S261" i="2"/>
  <c r="S30" i="2"/>
  <c r="S712" i="2"/>
  <c r="S572" i="2"/>
  <c r="S128" i="2"/>
  <c r="S508" i="2"/>
  <c r="S577" i="2"/>
  <c r="S52" i="2"/>
  <c r="S722" i="2"/>
  <c r="S424" i="2"/>
  <c r="S585" i="2"/>
  <c r="S517" i="2"/>
  <c r="S408" i="2"/>
  <c r="S629" i="2"/>
  <c r="S463" i="2"/>
  <c r="S375" i="2"/>
  <c r="S543" i="2"/>
  <c r="S373" i="2"/>
  <c r="S141" i="2"/>
  <c r="S279" i="2"/>
  <c r="S565" i="2"/>
  <c r="S246" i="2"/>
  <c r="S78" i="2"/>
  <c r="S374" i="2"/>
  <c r="S567" i="2"/>
  <c r="S45" i="2"/>
  <c r="S262" i="2"/>
  <c r="S278" i="2"/>
  <c r="S105" i="2"/>
  <c r="S193" i="2"/>
  <c r="S133" i="2"/>
  <c r="S598" i="2"/>
  <c r="S178" i="2"/>
  <c r="S564" i="2"/>
  <c r="S448" i="2"/>
  <c r="S401" i="2"/>
  <c r="S581" i="2"/>
  <c r="S473" i="2"/>
  <c r="S541" i="2"/>
  <c r="S436" i="2"/>
  <c r="S366" i="2"/>
  <c r="S99" i="2"/>
  <c r="S521" i="2"/>
  <c r="S582" i="2"/>
  <c r="S706" i="2"/>
  <c r="S102" i="2"/>
  <c r="S686" i="2"/>
  <c r="S707" i="2"/>
  <c r="S458" i="2"/>
  <c r="S715" i="2"/>
  <c r="S529" i="2"/>
  <c r="S444" i="2"/>
  <c r="S452" i="2"/>
  <c r="S476" i="2"/>
  <c r="S298" i="2"/>
  <c r="S391" i="2"/>
  <c r="S213" i="2"/>
  <c r="S81" i="2"/>
  <c r="S594" i="2"/>
  <c r="S612" i="2"/>
  <c r="S589" i="2"/>
  <c r="S732" i="2"/>
  <c r="S642" i="2"/>
  <c r="S449" i="2"/>
  <c r="S600" i="2"/>
  <c r="S365" i="2"/>
  <c r="S163" i="2"/>
  <c r="S313" i="2"/>
  <c r="S499" i="2"/>
  <c r="S164" i="2"/>
  <c r="S427" i="2"/>
  <c r="S478" i="2"/>
  <c r="S419" i="2"/>
  <c r="S316" i="2"/>
  <c r="S188" i="2"/>
  <c r="S48" i="2"/>
  <c r="S121" i="2"/>
  <c r="S573" i="2"/>
  <c r="S272" i="2"/>
  <c r="S92" i="2"/>
  <c r="S106" i="2"/>
  <c r="S650" i="2"/>
  <c r="S37" i="2"/>
  <c r="S394" i="2"/>
  <c r="S166" i="2"/>
  <c r="S575" i="2"/>
  <c r="S719" i="2"/>
  <c r="S100" i="2"/>
  <c r="S662" i="2"/>
  <c r="S236" i="2"/>
  <c r="S59" i="2"/>
  <c r="S504" i="2"/>
  <c r="S85" i="2"/>
  <c r="S292" i="2"/>
  <c r="S199" i="2"/>
  <c r="S64" i="2"/>
  <c r="S297" i="2"/>
  <c r="S639" i="2"/>
  <c r="S501" i="2"/>
  <c r="S608" i="2"/>
  <c r="S361" i="2"/>
  <c r="S568" i="2"/>
  <c r="S49" i="2"/>
  <c r="S482" i="2"/>
  <c r="S677" i="2"/>
  <c r="S344" i="2"/>
  <c r="S638" i="2"/>
  <c r="S381" i="2"/>
  <c r="S221" i="2"/>
  <c r="S576" i="2"/>
  <c r="S310" i="2"/>
  <c r="S652" i="2"/>
  <c r="S599" i="2"/>
  <c r="S286" i="2"/>
  <c r="S693" i="2"/>
  <c r="S211" i="2"/>
  <c r="S571" i="2"/>
  <c r="S147" i="2"/>
  <c r="S649" i="2"/>
  <c r="S234" i="2"/>
  <c r="S714" i="2"/>
  <c r="S62" i="2"/>
  <c r="S416" i="2"/>
  <c r="S266" i="2"/>
  <c r="S409" i="2"/>
  <c r="S107" i="2"/>
  <c r="S231" i="2"/>
  <c r="S429" i="2"/>
  <c r="S717" i="2"/>
  <c r="S644" i="2"/>
  <c r="S242" i="2"/>
  <c r="S304" i="2"/>
  <c r="S277" i="2"/>
  <c r="S558" i="2"/>
  <c r="S220" i="2"/>
  <c r="S33" i="2"/>
  <c r="S252" i="2"/>
  <c r="S682" i="2"/>
  <c r="S734" i="2"/>
  <c r="S142" i="2"/>
  <c r="S602" i="2"/>
  <c r="S525" i="2"/>
  <c r="S544" i="2"/>
  <c r="S113" i="2"/>
  <c r="S245" i="2"/>
  <c r="S620" i="2"/>
  <c r="S152" i="2"/>
  <c r="S708" i="2"/>
  <c r="S498" i="2"/>
  <c r="S291" i="2"/>
  <c r="S74" i="2"/>
  <c r="S283" i="2"/>
  <c r="S733" i="2"/>
  <c r="S190" i="2"/>
  <c r="S514" i="2"/>
  <c r="S477" i="2"/>
  <c r="S402" i="2"/>
  <c r="S726" i="2"/>
  <c r="S704" i="2"/>
  <c r="S489" i="2"/>
  <c r="S680" i="2"/>
  <c r="S480" i="2"/>
  <c r="S635" i="2"/>
  <c r="S597" i="2"/>
  <c r="S515" i="2"/>
  <c r="S668" i="2"/>
  <c r="S684" i="2"/>
  <c r="S325" i="2"/>
  <c r="S434" i="2"/>
  <c r="S258" i="2"/>
  <c r="S502" i="2"/>
  <c r="S357" i="2"/>
  <c r="S307" i="2"/>
  <c r="S89" i="2"/>
  <c r="S143" i="2"/>
  <c r="S244" i="2"/>
  <c r="S631" i="2"/>
  <c r="S254" i="2"/>
  <c r="S533" i="2"/>
  <c r="S382" i="2"/>
  <c r="S566" i="2"/>
  <c r="S614" i="2"/>
  <c r="S460" i="2"/>
  <c r="S210" i="2"/>
  <c r="S360" i="2"/>
  <c r="S306" i="2"/>
  <c r="S530" i="2"/>
  <c r="S615" i="2"/>
  <c r="S187" i="2"/>
  <c r="S579" i="2"/>
  <c r="S720" i="2"/>
  <c r="S314" i="2"/>
  <c r="S453" i="2"/>
  <c r="S377" i="2"/>
  <c r="S694" i="2"/>
  <c r="S524" i="2"/>
  <c r="S519" i="2"/>
  <c r="S518" i="2"/>
  <c r="S296" i="2"/>
  <c r="S613" i="2"/>
  <c r="S405" i="2"/>
  <c r="S696" i="2"/>
  <c r="S673" i="2"/>
  <c r="S253" i="2"/>
  <c r="S655" i="2"/>
  <c r="S337" i="2"/>
  <c r="S683" i="2"/>
  <c r="S710" i="2"/>
  <c r="S691" i="2"/>
  <c r="S667" i="2"/>
  <c r="S623" i="2"/>
  <c r="S731" i="2"/>
  <c r="S486" i="2"/>
  <c r="S703" i="2"/>
  <c r="S503" i="2"/>
  <c r="S659" i="2"/>
  <c r="S685" i="2"/>
  <c r="S663" i="2"/>
  <c r="S560" i="2"/>
  <c r="S689" i="2"/>
  <c r="S709" i="2"/>
  <c r="S679" i="2"/>
  <c r="S701" i="2"/>
  <c r="S723" i="2"/>
  <c r="S711" i="2"/>
  <c r="S604" i="2"/>
  <c r="S632" i="2"/>
  <c r="S721" i="2"/>
  <c r="S716" i="2"/>
  <c r="N640" i="2"/>
  <c r="N569" i="2"/>
  <c r="N540" i="2"/>
  <c r="N93" i="2"/>
  <c r="N287" i="2"/>
  <c r="N355" i="2"/>
  <c r="N455" i="2"/>
  <c r="N330" i="2"/>
  <c r="N574" i="2"/>
  <c r="N513" i="2"/>
  <c r="N387" i="2"/>
  <c r="N265" i="2"/>
  <c r="N139" i="2"/>
  <c r="N664" i="2"/>
  <c r="N111" i="2"/>
  <c r="N495" i="2"/>
  <c r="N570" i="2"/>
  <c r="N54" i="2"/>
  <c r="N636" i="2"/>
  <c r="N414" i="2"/>
  <c r="N422" i="2"/>
  <c r="N403" i="2"/>
  <c r="N523" i="2"/>
  <c r="N264" i="2"/>
  <c r="N274" i="2"/>
  <c r="N587" i="2"/>
  <c r="N450" i="2"/>
  <c r="N80" i="2"/>
  <c r="N654" i="2"/>
  <c r="N317" i="2"/>
  <c r="N592" i="2"/>
  <c r="N176" i="2"/>
  <c r="N688" i="2"/>
  <c r="N392" i="2"/>
  <c r="N8" i="2"/>
  <c r="N91" i="2"/>
  <c r="N420" i="2"/>
  <c r="N218" i="2"/>
  <c r="N260" i="2"/>
  <c r="N672" i="2"/>
  <c r="N172" i="2"/>
  <c r="N56" i="2"/>
  <c r="N534" i="2"/>
  <c r="N169" i="2"/>
  <c r="N484" i="2"/>
  <c r="N413" i="2"/>
  <c r="N222" i="2"/>
  <c r="N603" i="2"/>
  <c r="N263" i="2"/>
  <c r="N395" i="2"/>
  <c r="N526" i="2"/>
  <c r="N433" i="2"/>
  <c r="N351" i="2"/>
  <c r="N462" i="2"/>
  <c r="N217" i="2"/>
  <c r="N174" i="2"/>
  <c r="N347" i="2"/>
  <c r="N464" i="2"/>
  <c r="N177" i="2"/>
  <c r="N383" i="2"/>
  <c r="N485" i="2"/>
  <c r="N311" i="2"/>
  <c r="N185" i="2"/>
  <c r="N406" i="2"/>
  <c r="N338" i="2"/>
  <c r="N363" i="2"/>
  <c r="N362" i="2"/>
  <c r="N156" i="2"/>
  <c r="N488" i="2"/>
  <c r="N312" i="2"/>
  <c r="N352" i="2"/>
  <c r="N411" i="2"/>
  <c r="N359" i="2"/>
  <c r="N167" i="2"/>
  <c r="N191" i="2"/>
  <c r="N611" i="2"/>
  <c r="N243" i="2"/>
  <c r="N122" i="2"/>
  <c r="N334" i="2"/>
  <c r="N50" i="2"/>
  <c r="N161" i="2"/>
  <c r="N356" i="2"/>
  <c r="N532" i="2"/>
  <c r="N500" i="2"/>
  <c r="N335" i="2"/>
  <c r="N145" i="2"/>
  <c r="N546" i="2"/>
  <c r="N281" i="2"/>
  <c r="N96" i="2"/>
  <c r="N437" i="2"/>
  <c r="N348" i="2"/>
  <c r="N232" i="2"/>
  <c r="N83" i="2"/>
  <c r="N630" i="2"/>
  <c r="N284" i="2"/>
  <c r="N125" i="2"/>
  <c r="N289" i="2"/>
  <c r="N103" i="2"/>
  <c r="N651" i="2"/>
  <c r="N63" i="2"/>
  <c r="N11" i="2"/>
  <c r="N407" i="2"/>
  <c r="N417" i="2"/>
  <c r="N328" i="2"/>
  <c r="N302" i="2"/>
  <c r="N32" i="2"/>
  <c r="N674" i="2"/>
  <c r="N136" i="2"/>
  <c r="N393" i="2"/>
  <c r="N531" i="2"/>
  <c r="N474" i="2"/>
  <c r="N58" i="2"/>
  <c r="N40" i="2"/>
  <c r="N270" i="2"/>
  <c r="N345" i="2"/>
  <c r="N727" i="2"/>
  <c r="N384" i="2"/>
  <c r="N466" i="2"/>
  <c r="N70" i="2"/>
  <c r="N197" i="2"/>
  <c r="N288" i="2"/>
  <c r="N16" i="2"/>
  <c r="N299" i="2"/>
  <c r="N241" i="2"/>
  <c r="N633" i="2"/>
  <c r="N423" i="2"/>
  <c r="N149" i="2"/>
  <c r="N239" i="2"/>
  <c r="N117" i="2"/>
  <c r="N415" i="2"/>
  <c r="N157" i="2"/>
  <c r="N300" i="2"/>
  <c r="N183" i="2"/>
  <c r="N24" i="2"/>
  <c r="N301" i="2"/>
  <c r="N690" i="2"/>
  <c r="N412" i="2"/>
  <c r="N303" i="2"/>
  <c r="N390" i="2"/>
  <c r="N697" i="2"/>
  <c r="N661" i="2"/>
  <c r="N295" i="2"/>
  <c r="N285" i="2"/>
  <c r="N549" i="2"/>
  <c r="N226" i="2"/>
  <c r="N388" i="2"/>
  <c r="N457" i="2"/>
  <c r="N657" i="2"/>
  <c r="N20" i="2"/>
  <c r="N21" i="2"/>
  <c r="N28" i="2"/>
  <c r="N271" i="2"/>
  <c r="N194" i="2"/>
  <c r="N228" i="2"/>
  <c r="N135" i="2"/>
  <c r="N259" i="2"/>
  <c r="N725" i="2"/>
  <c r="N280" i="2"/>
  <c r="N431" i="2"/>
  <c r="N459" i="2"/>
  <c r="N240" i="2"/>
  <c r="N442" i="2"/>
  <c r="N492" i="2"/>
  <c r="N593" i="2"/>
  <c r="N293" i="2"/>
  <c r="N225" i="2"/>
  <c r="N547" i="2"/>
  <c r="N646" i="2"/>
  <c r="N552" i="2"/>
  <c r="N506" i="2"/>
  <c r="N527" i="2"/>
  <c r="N618" i="2"/>
  <c r="N586" i="2"/>
  <c r="N215" i="2"/>
  <c r="N204" i="2"/>
  <c r="N315" i="2"/>
  <c r="N539" i="2"/>
  <c r="N580" i="2"/>
  <c r="N428" i="2"/>
  <c r="N675" i="2"/>
  <c r="N119" i="2"/>
  <c r="N471" i="2"/>
  <c r="N29" i="2"/>
  <c r="N67" i="2"/>
  <c r="N483" i="2"/>
  <c r="N628" i="2"/>
  <c r="N692" i="2"/>
  <c r="N229" i="2"/>
  <c r="N643" i="2"/>
  <c r="N5" i="2"/>
  <c r="N212" i="2"/>
  <c r="N168" i="2"/>
  <c r="N114" i="2"/>
  <c r="N641" i="2"/>
  <c r="N324" i="2"/>
  <c r="N309" i="2"/>
  <c r="N606" i="2"/>
  <c r="N625" i="2"/>
  <c r="N490" i="2"/>
  <c r="N84" i="2"/>
  <c r="N550" i="2"/>
  <c r="N443" i="2"/>
  <c r="N595" i="2"/>
  <c r="N341" i="2"/>
  <c r="N647" i="2"/>
  <c r="N396" i="2"/>
  <c r="N57" i="2"/>
  <c r="N275" i="2"/>
  <c r="N294" i="2"/>
  <c r="N559" i="2"/>
  <c r="N55" i="2"/>
  <c r="N51" i="2"/>
  <c r="N104" i="2"/>
  <c r="N418" i="2"/>
  <c r="N60" i="2"/>
  <c r="N256" i="2"/>
  <c r="N538" i="2"/>
  <c r="N173" i="2"/>
  <c r="N516" i="2"/>
  <c r="N180" i="2"/>
  <c r="N71" i="2"/>
  <c r="N535" i="2"/>
  <c r="N35" i="2"/>
  <c r="N562" i="2"/>
  <c r="N461" i="2"/>
  <c r="N10" i="2"/>
  <c r="N626" i="2"/>
  <c r="N127" i="2"/>
  <c r="N327" i="2"/>
  <c r="N146" i="2"/>
  <c r="N276" i="2"/>
  <c r="N441" i="2"/>
  <c r="N129" i="2"/>
  <c r="N522" i="2"/>
  <c r="N151" i="2"/>
  <c r="N332" i="2"/>
  <c r="N39" i="2"/>
  <c r="N666" i="2"/>
  <c r="N479" i="2"/>
  <c r="N385" i="2"/>
  <c r="N34" i="2"/>
  <c r="N354" i="2"/>
  <c r="N95" i="2"/>
  <c r="N82" i="2"/>
  <c r="N397" i="2"/>
  <c r="N404" i="2"/>
  <c r="N87" i="2"/>
  <c r="N537" i="2"/>
  <c r="N421" i="2"/>
  <c r="N368" i="2"/>
  <c r="N349" i="2"/>
  <c r="N318" i="2"/>
  <c r="N447" i="2"/>
  <c r="N557" i="2"/>
  <c r="N41" i="2"/>
  <c r="N46" i="2"/>
  <c r="N553" i="2"/>
  <c r="N699" i="2"/>
  <c r="N201" i="2"/>
  <c r="N665" i="2"/>
  <c r="N350" i="2"/>
  <c r="N713" i="2"/>
  <c r="N520" i="2"/>
  <c r="N605" i="2"/>
  <c r="N398" i="2"/>
  <c r="N340" i="2"/>
  <c r="N26" i="2"/>
  <c r="N227" i="2"/>
  <c r="N505" i="2"/>
  <c r="N470" i="2"/>
  <c r="N18" i="2"/>
  <c r="N493" i="2"/>
  <c r="N681" i="2"/>
  <c r="N440" i="2"/>
  <c r="N132" i="2"/>
  <c r="N467" i="2"/>
  <c r="N730" i="2"/>
  <c r="N379" i="2"/>
  <c r="N248" i="2"/>
  <c r="N454" i="2"/>
  <c r="N140" i="2"/>
  <c r="N438" i="2"/>
  <c r="N507" i="2"/>
  <c r="N410" i="2"/>
  <c r="N126" i="2"/>
  <c r="N115" i="2"/>
  <c r="N202" i="2"/>
  <c r="N3" i="2"/>
  <c r="N446" i="2"/>
  <c r="N66" i="2"/>
  <c r="N249" i="2"/>
  <c r="N430" i="2"/>
  <c r="N563" i="2"/>
  <c r="N109" i="2"/>
  <c r="N208" i="2"/>
  <c r="N435" i="2"/>
  <c r="N590" i="2"/>
  <c r="N72" i="2"/>
  <c r="N676" i="2"/>
  <c r="N165" i="2"/>
  <c r="N491" i="2"/>
  <c r="N196" i="2"/>
  <c r="N378" i="2"/>
  <c r="N159" i="2"/>
  <c r="N342" i="2"/>
  <c r="N255" i="2"/>
  <c r="N153" i="2"/>
  <c r="N207" i="2"/>
  <c r="N198" i="2"/>
  <c r="N282" i="2"/>
  <c r="N101" i="2"/>
  <c r="N76" i="2"/>
  <c r="N634" i="2"/>
  <c r="N610" i="2"/>
  <c r="N162" i="2"/>
  <c r="N372" i="2"/>
  <c r="N358" i="2"/>
  <c r="N658" i="2"/>
  <c r="N624" i="2"/>
  <c r="N481" i="2"/>
  <c r="N116" i="2"/>
  <c r="N36" i="2"/>
  <c r="N53" i="2"/>
  <c r="N343" i="2"/>
  <c r="N257" i="2"/>
  <c r="N200" i="2"/>
  <c r="N607" i="2"/>
  <c r="N69" i="2"/>
  <c r="N548" i="2"/>
  <c r="N88" i="2"/>
  <c r="N118" i="2"/>
  <c r="N268" i="2"/>
  <c r="N320" i="2"/>
  <c r="N510" i="2"/>
  <c r="N346" i="2"/>
  <c r="N512" i="2"/>
  <c r="N247" i="2"/>
  <c r="N494" i="2"/>
  <c r="N4" i="2"/>
  <c r="N367" i="2"/>
  <c r="N319" i="2"/>
  <c r="N323" i="2"/>
  <c r="N170" i="2"/>
  <c r="N68" i="2"/>
  <c r="N73" i="2"/>
  <c r="N108" i="2"/>
  <c r="N250" i="2"/>
  <c r="N728" i="2"/>
  <c r="N15" i="2"/>
  <c r="N637" i="2"/>
  <c r="N189" i="2"/>
  <c r="N47" i="2"/>
  <c r="N158" i="2"/>
  <c r="N160" i="2"/>
  <c r="N179" i="2"/>
  <c r="N38" i="2"/>
  <c r="N353" i="2"/>
  <c r="N528" i="2"/>
  <c r="N364" i="2"/>
  <c r="N216" i="2"/>
  <c r="N206" i="2"/>
  <c r="N687" i="2"/>
  <c r="N616" i="2"/>
  <c r="N678" i="2"/>
  <c r="N542" i="2"/>
  <c r="N205" i="2"/>
  <c r="N545" i="2"/>
  <c r="N181" i="2"/>
  <c r="N7" i="2"/>
  <c r="N137" i="2"/>
  <c r="N124" i="2"/>
  <c r="N219" i="2"/>
  <c r="N123" i="2"/>
  <c r="N110" i="2"/>
  <c r="N670" i="2"/>
  <c r="N2" i="2"/>
  <c r="N90" i="2"/>
  <c r="N554" i="2"/>
  <c r="N339" i="2"/>
  <c r="N44" i="2"/>
  <c r="N556" i="2"/>
  <c r="N138" i="2"/>
  <c r="N43" i="2"/>
  <c r="N380" i="2"/>
  <c r="N273" i="2"/>
  <c r="N511" i="2"/>
  <c r="N42" i="2"/>
  <c r="N305" i="2"/>
  <c r="N131" i="2"/>
  <c r="N468" i="2"/>
  <c r="N31" i="2"/>
  <c r="N671" i="2"/>
  <c r="N627" i="2"/>
  <c r="N425" i="2"/>
  <c r="N75" i="2"/>
  <c r="N112" i="2"/>
  <c r="N171" i="2"/>
  <c r="N536" i="2"/>
  <c r="N705" i="2"/>
  <c r="N551" i="2"/>
  <c r="N591" i="2"/>
  <c r="N25" i="2"/>
  <c r="N27" i="2"/>
  <c r="N267" i="2"/>
  <c r="N12" i="2"/>
  <c r="N619" i="2"/>
  <c r="N224" i="2"/>
  <c r="N469" i="2"/>
  <c r="N214" i="2"/>
  <c r="N19" i="2"/>
  <c r="N336" i="2"/>
  <c r="N386" i="2"/>
  <c r="N645" i="2"/>
  <c r="N465" i="2"/>
  <c r="N432" i="2"/>
  <c r="N399" i="2"/>
  <c r="N584" i="2"/>
  <c r="N186" i="2"/>
  <c r="N389" i="2"/>
  <c r="N223" i="2"/>
  <c r="N451" i="2"/>
  <c r="N472" i="2"/>
  <c r="N203" i="2"/>
  <c r="N65" i="2"/>
  <c r="N192" i="2"/>
  <c r="N235" i="2"/>
  <c r="N209" i="2"/>
  <c r="N509" i="2"/>
  <c r="N237" i="2"/>
  <c r="N14" i="2"/>
  <c r="N150" i="2"/>
  <c r="N698" i="2"/>
  <c r="N609" i="2"/>
  <c r="N251" i="2"/>
  <c r="N596" i="2"/>
  <c r="N195" i="2"/>
  <c r="N487" i="2"/>
  <c r="N182" i="2"/>
  <c r="N329" i="2"/>
  <c r="N9" i="2"/>
  <c r="N617" i="2"/>
  <c r="N17" i="2"/>
  <c r="N588" i="2"/>
  <c r="N370" i="2"/>
  <c r="N155" i="2"/>
  <c r="N77" i="2"/>
  <c r="N333" i="2"/>
  <c r="N729" i="2"/>
  <c r="N456" i="2"/>
  <c r="N445" i="2"/>
  <c r="N702" i="2"/>
  <c r="N233" i="2"/>
  <c r="N621" i="2"/>
  <c r="N79" i="2"/>
  <c r="N97" i="2"/>
  <c r="N61" i="2"/>
  <c r="N120" i="2"/>
  <c r="N326" i="2"/>
  <c r="N601" i="2"/>
  <c r="N583" i="2"/>
  <c r="N376" i="2"/>
  <c r="N321" i="2"/>
  <c r="N475" i="2"/>
  <c r="N648" i="2"/>
  <c r="N6" i="2"/>
  <c r="N426" i="2"/>
  <c r="N144" i="2"/>
  <c r="N148" i="2"/>
  <c r="N400" i="2"/>
  <c r="N578" i="2"/>
  <c r="N724" i="2"/>
  <c r="N496" i="2"/>
  <c r="N154" i="2"/>
  <c r="N695" i="2"/>
  <c r="N13" i="2"/>
  <c r="N269" i="2"/>
  <c r="N134" i="2"/>
  <c r="N308" i="2"/>
  <c r="N669" i="2"/>
  <c r="N230" i="2"/>
  <c r="N622" i="2"/>
  <c r="N700" i="2"/>
  <c r="N718" i="2"/>
  <c r="N656" i="2"/>
  <c r="N439" i="2"/>
  <c r="N497" i="2"/>
  <c r="N322" i="2"/>
  <c r="N175" i="2"/>
  <c r="N86" i="2"/>
  <c r="N290" i="2"/>
  <c r="N130" i="2"/>
  <c r="N369" i="2"/>
  <c r="N22" i="2"/>
  <c r="N94" i="2"/>
  <c r="N184" i="2"/>
  <c r="N660" i="2"/>
  <c r="N371" i="2"/>
  <c r="N555" i="2"/>
  <c r="N653" i="2"/>
  <c r="N331" i="2"/>
  <c r="N238" i="2"/>
  <c r="N98" i="2"/>
  <c r="N23" i="2"/>
  <c r="N561" i="2"/>
  <c r="N261" i="2"/>
  <c r="N30" i="2"/>
  <c r="N712" i="2"/>
  <c r="N572" i="2"/>
  <c r="N128" i="2"/>
  <c r="N508" i="2"/>
  <c r="N577" i="2"/>
  <c r="N52" i="2"/>
  <c r="N722" i="2"/>
  <c r="N424" i="2"/>
  <c r="N585" i="2"/>
  <c r="N517" i="2"/>
  <c r="N408" i="2"/>
  <c r="N629" i="2"/>
  <c r="N463" i="2"/>
  <c r="N375" i="2"/>
  <c r="N543" i="2"/>
  <c r="N373" i="2"/>
  <c r="N141" i="2"/>
  <c r="N279" i="2"/>
  <c r="N565" i="2"/>
  <c r="N246" i="2"/>
  <c r="N78" i="2"/>
  <c r="N374" i="2"/>
  <c r="N567" i="2"/>
  <c r="N45" i="2"/>
  <c r="N262" i="2"/>
  <c r="N278" i="2"/>
  <c r="N105" i="2"/>
  <c r="N193" i="2"/>
  <c r="N133" i="2"/>
  <c r="N598" i="2"/>
  <c r="N178" i="2"/>
  <c r="N564" i="2"/>
  <c r="N448" i="2"/>
  <c r="N401" i="2"/>
  <c r="N581" i="2"/>
  <c r="N473" i="2"/>
  <c r="N541" i="2"/>
  <c r="N436" i="2"/>
  <c r="N366" i="2"/>
  <c r="N99" i="2"/>
  <c r="N521" i="2"/>
  <c r="N582" i="2"/>
  <c r="N706" i="2"/>
  <c r="N102" i="2"/>
  <c r="N686" i="2"/>
  <c r="N707" i="2"/>
  <c r="N458" i="2"/>
  <c r="N715" i="2"/>
  <c r="N529" i="2"/>
  <c r="N444" i="2"/>
  <c r="N452" i="2"/>
  <c r="N476" i="2"/>
  <c r="N298" i="2"/>
  <c r="N391" i="2"/>
  <c r="N213" i="2"/>
  <c r="N81" i="2"/>
  <c r="N594" i="2"/>
  <c r="N612" i="2"/>
  <c r="N589" i="2"/>
  <c r="N732" i="2"/>
  <c r="N642" i="2"/>
  <c r="N449" i="2"/>
  <c r="N600" i="2"/>
  <c r="N365" i="2"/>
  <c r="N163" i="2"/>
  <c r="N313" i="2"/>
  <c r="N499" i="2"/>
  <c r="N164" i="2"/>
  <c r="N427" i="2"/>
  <c r="N478" i="2"/>
  <c r="N419" i="2"/>
  <c r="N316" i="2"/>
  <c r="N188" i="2"/>
  <c r="N48" i="2"/>
  <c r="N121" i="2"/>
  <c r="N573" i="2"/>
  <c r="N272" i="2"/>
  <c r="N92" i="2"/>
  <c r="N106" i="2"/>
  <c r="N650" i="2"/>
  <c r="N37" i="2"/>
  <c r="N394" i="2"/>
  <c r="N166" i="2"/>
  <c r="N575" i="2"/>
  <c r="N719" i="2"/>
  <c r="N100" i="2"/>
  <c r="N662" i="2"/>
  <c r="N236" i="2"/>
  <c r="N59" i="2"/>
  <c r="N504" i="2"/>
  <c r="N85" i="2"/>
  <c r="N292" i="2"/>
  <c r="N199" i="2"/>
  <c r="N64" i="2"/>
  <c r="N297" i="2"/>
  <c r="N639" i="2"/>
  <c r="N501" i="2"/>
  <c r="N608" i="2"/>
  <c r="N361" i="2"/>
  <c r="N568" i="2"/>
  <c r="N49" i="2"/>
  <c r="N482" i="2"/>
  <c r="N677" i="2"/>
  <c r="N344" i="2"/>
  <c r="N638" i="2"/>
  <c r="N381" i="2"/>
  <c r="N221" i="2"/>
  <c r="N576" i="2"/>
  <c r="N310" i="2"/>
  <c r="N652" i="2"/>
  <c r="N599" i="2"/>
  <c r="N286" i="2"/>
  <c r="N693" i="2"/>
  <c r="N211" i="2"/>
  <c r="N571" i="2"/>
  <c r="N147" i="2"/>
  <c r="N649" i="2"/>
  <c r="N234" i="2"/>
  <c r="N714" i="2"/>
  <c r="N62" i="2"/>
  <c r="N416" i="2"/>
  <c r="N266" i="2"/>
  <c r="N409" i="2"/>
  <c r="N107" i="2"/>
  <c r="N231" i="2"/>
  <c r="N429" i="2"/>
  <c r="N717" i="2"/>
  <c r="N644" i="2"/>
  <c r="N242" i="2"/>
  <c r="N304" i="2"/>
  <c r="N277" i="2"/>
  <c r="N558" i="2"/>
  <c r="N220" i="2"/>
  <c r="N33" i="2"/>
  <c r="N252" i="2"/>
  <c r="N682" i="2"/>
  <c r="N734" i="2"/>
  <c r="N142" i="2"/>
  <c r="N602" i="2"/>
  <c r="N525" i="2"/>
  <c r="N544" i="2"/>
  <c r="N113" i="2"/>
  <c r="N245" i="2"/>
  <c r="N620" i="2"/>
  <c r="N152" i="2"/>
  <c r="N708" i="2"/>
  <c r="N498" i="2"/>
  <c r="N291" i="2"/>
  <c r="N74" i="2"/>
  <c r="N283" i="2"/>
  <c r="N733" i="2"/>
  <c r="N190" i="2"/>
  <c r="N514" i="2"/>
  <c r="N477" i="2"/>
  <c r="N402" i="2"/>
  <c r="N726" i="2"/>
  <c r="N704" i="2"/>
  <c r="N489" i="2"/>
  <c r="N680" i="2"/>
  <c r="N480" i="2"/>
  <c r="N635" i="2"/>
  <c r="N597" i="2"/>
  <c r="N515" i="2"/>
  <c r="N668" i="2"/>
  <c r="N684" i="2"/>
  <c r="N325" i="2"/>
  <c r="N434" i="2"/>
  <c r="N258" i="2"/>
  <c r="N502" i="2"/>
  <c r="N357" i="2"/>
  <c r="N307" i="2"/>
  <c r="N89" i="2"/>
  <c r="N143" i="2"/>
  <c r="N244" i="2"/>
  <c r="N631" i="2"/>
  <c r="N254" i="2"/>
  <c r="N533" i="2"/>
  <c r="N382" i="2"/>
  <c r="N566" i="2"/>
  <c r="N614" i="2"/>
  <c r="N460" i="2"/>
  <c r="N210" i="2"/>
  <c r="N360" i="2"/>
  <c r="N306" i="2"/>
  <c r="N530" i="2"/>
  <c r="N615" i="2"/>
  <c r="N187" i="2"/>
  <c r="N579" i="2"/>
  <c r="N720" i="2"/>
  <c r="N314" i="2"/>
  <c r="N453" i="2"/>
  <c r="N377" i="2"/>
  <c r="N694" i="2"/>
  <c r="N524" i="2"/>
  <c r="N519" i="2"/>
  <c r="N518" i="2"/>
  <c r="N296" i="2"/>
  <c r="N613" i="2"/>
  <c r="N405" i="2"/>
  <c r="N696" i="2"/>
  <c r="N673" i="2"/>
  <c r="N253" i="2"/>
  <c r="N655" i="2"/>
  <c r="N337" i="2"/>
  <c r="N683" i="2"/>
  <c r="N710" i="2"/>
  <c r="N691" i="2"/>
  <c r="N667" i="2"/>
  <c r="N623" i="2"/>
  <c r="N731" i="2"/>
  <c r="N486" i="2"/>
  <c r="N703" i="2"/>
  <c r="N503" i="2"/>
  <c r="N659" i="2"/>
  <c r="N685" i="2"/>
  <c r="N663" i="2"/>
  <c r="N560" i="2"/>
  <c r="N689" i="2"/>
  <c r="N709" i="2"/>
  <c r="N679" i="2"/>
  <c r="N701" i="2"/>
  <c r="N723" i="2"/>
  <c r="N711" i="2"/>
  <c r="N604" i="2"/>
  <c r="N632" i="2"/>
  <c r="N721" i="2"/>
  <c r="N716" i="2"/>
  <c r="L640" i="2"/>
  <c r="L569" i="2"/>
  <c r="L540" i="2"/>
  <c r="L93" i="2"/>
  <c r="L287" i="2"/>
  <c r="L355" i="2"/>
  <c r="L455" i="2"/>
  <c r="L330" i="2"/>
  <c r="L574" i="2"/>
  <c r="L513" i="2"/>
  <c r="L387" i="2"/>
  <c r="L265" i="2"/>
  <c r="L139" i="2"/>
  <c r="L664" i="2"/>
  <c r="L111" i="2"/>
  <c r="L495" i="2"/>
  <c r="L570" i="2"/>
  <c r="L54" i="2"/>
  <c r="L636" i="2"/>
  <c r="L414" i="2"/>
  <c r="L422" i="2"/>
  <c r="L403" i="2"/>
  <c r="L523" i="2"/>
  <c r="L264" i="2"/>
  <c r="L274" i="2"/>
  <c r="L587" i="2"/>
  <c r="L450" i="2"/>
  <c r="L80" i="2"/>
  <c r="L654" i="2"/>
  <c r="L317" i="2"/>
  <c r="L592" i="2"/>
  <c r="L176" i="2"/>
  <c r="L688" i="2"/>
  <c r="L392" i="2"/>
  <c r="L8" i="2"/>
  <c r="L91" i="2"/>
  <c r="L420" i="2"/>
  <c r="L218" i="2"/>
  <c r="L260" i="2"/>
  <c r="L672" i="2"/>
  <c r="L172" i="2"/>
  <c r="L56" i="2"/>
  <c r="L534" i="2"/>
  <c r="L169" i="2"/>
  <c r="L484" i="2"/>
  <c r="L413" i="2"/>
  <c r="L222" i="2"/>
  <c r="L603" i="2"/>
  <c r="L263" i="2"/>
  <c r="L395" i="2"/>
  <c r="L526" i="2"/>
  <c r="L433" i="2"/>
  <c r="L351" i="2"/>
  <c r="L462" i="2"/>
  <c r="L217" i="2"/>
  <c r="L174" i="2"/>
  <c r="L347" i="2"/>
  <c r="L464" i="2"/>
  <c r="L177" i="2"/>
  <c r="L383" i="2"/>
  <c r="L485" i="2"/>
  <c r="L311" i="2"/>
  <c r="L185" i="2"/>
  <c r="L406" i="2"/>
  <c r="L338" i="2"/>
  <c r="L363" i="2"/>
  <c r="L362" i="2"/>
  <c r="L156" i="2"/>
  <c r="L488" i="2"/>
  <c r="L312" i="2"/>
  <c r="L352" i="2"/>
  <c r="L411" i="2"/>
  <c r="L359" i="2"/>
  <c r="L167" i="2"/>
  <c r="L191" i="2"/>
  <c r="L611" i="2"/>
  <c r="L243" i="2"/>
  <c r="L122" i="2"/>
  <c r="L334" i="2"/>
  <c r="L50" i="2"/>
  <c r="L161" i="2"/>
  <c r="L356" i="2"/>
  <c r="L532" i="2"/>
  <c r="L500" i="2"/>
  <c r="L335" i="2"/>
  <c r="L145" i="2"/>
  <c r="L546" i="2"/>
  <c r="L281" i="2"/>
  <c r="L96" i="2"/>
  <c r="L437" i="2"/>
  <c r="L348" i="2"/>
  <c r="L232" i="2"/>
  <c r="L83" i="2"/>
  <c r="L630" i="2"/>
  <c r="L284" i="2"/>
  <c r="L125" i="2"/>
  <c r="L289" i="2"/>
  <c r="L103" i="2"/>
  <c r="L651" i="2"/>
  <c r="L63" i="2"/>
  <c r="L11" i="2"/>
  <c r="L407" i="2"/>
  <c r="L417" i="2"/>
  <c r="L328" i="2"/>
  <c r="L302" i="2"/>
  <c r="L32" i="2"/>
  <c r="L674" i="2"/>
  <c r="L136" i="2"/>
  <c r="L393" i="2"/>
  <c r="L531" i="2"/>
  <c r="L474" i="2"/>
  <c r="L58" i="2"/>
  <c r="L40" i="2"/>
  <c r="L270" i="2"/>
  <c r="L345" i="2"/>
  <c r="L727" i="2"/>
  <c r="L384" i="2"/>
  <c r="L466" i="2"/>
  <c r="L70" i="2"/>
  <c r="L197" i="2"/>
  <c r="L288" i="2"/>
  <c r="L16" i="2"/>
  <c r="L299" i="2"/>
  <c r="L241" i="2"/>
  <c r="L633" i="2"/>
  <c r="L423" i="2"/>
  <c r="L149" i="2"/>
  <c r="L239" i="2"/>
  <c r="L117" i="2"/>
  <c r="L415" i="2"/>
  <c r="L157" i="2"/>
  <c r="L300" i="2"/>
  <c r="L183" i="2"/>
  <c r="L24" i="2"/>
  <c r="L301" i="2"/>
  <c r="L690" i="2"/>
  <c r="L412" i="2"/>
  <c r="L303" i="2"/>
  <c r="L390" i="2"/>
  <c r="L697" i="2"/>
  <c r="L661" i="2"/>
  <c r="L295" i="2"/>
  <c r="L285" i="2"/>
  <c r="L549" i="2"/>
  <c r="L226" i="2"/>
  <c r="L388" i="2"/>
  <c r="L457" i="2"/>
  <c r="L657" i="2"/>
  <c r="L20" i="2"/>
  <c r="L21" i="2"/>
  <c r="L28" i="2"/>
  <c r="L271" i="2"/>
  <c r="L194" i="2"/>
  <c r="L228" i="2"/>
  <c r="L135" i="2"/>
  <c r="L259" i="2"/>
  <c r="L725" i="2"/>
  <c r="L280" i="2"/>
  <c r="L431" i="2"/>
  <c r="L459" i="2"/>
  <c r="L240" i="2"/>
  <c r="L442" i="2"/>
  <c r="L492" i="2"/>
  <c r="L593" i="2"/>
  <c r="L293" i="2"/>
  <c r="L225" i="2"/>
  <c r="L547" i="2"/>
  <c r="L646" i="2"/>
  <c r="L552" i="2"/>
  <c r="L506" i="2"/>
  <c r="L527" i="2"/>
  <c r="L618" i="2"/>
  <c r="L586" i="2"/>
  <c r="L215" i="2"/>
  <c r="L204" i="2"/>
  <c r="L315" i="2"/>
  <c r="L539" i="2"/>
  <c r="L580" i="2"/>
  <c r="L428" i="2"/>
  <c r="L675" i="2"/>
  <c r="L119" i="2"/>
  <c r="L471" i="2"/>
  <c r="L29" i="2"/>
  <c r="L67" i="2"/>
  <c r="L483" i="2"/>
  <c r="L628" i="2"/>
  <c r="L692" i="2"/>
  <c r="L229" i="2"/>
  <c r="L643" i="2"/>
  <c r="L5" i="2"/>
  <c r="L212" i="2"/>
  <c r="L168" i="2"/>
  <c r="L114" i="2"/>
  <c r="L641" i="2"/>
  <c r="L324" i="2"/>
  <c r="L309" i="2"/>
  <c r="L606" i="2"/>
  <c r="L625" i="2"/>
  <c r="L490" i="2"/>
  <c r="L84" i="2"/>
  <c r="L550" i="2"/>
  <c r="L443" i="2"/>
  <c r="L595" i="2"/>
  <c r="L341" i="2"/>
  <c r="L647" i="2"/>
  <c r="L396" i="2"/>
  <c r="L57" i="2"/>
  <c r="L275" i="2"/>
  <c r="L294" i="2"/>
  <c r="L559" i="2"/>
  <c r="L55" i="2"/>
  <c r="L51" i="2"/>
  <c r="L104" i="2"/>
  <c r="L418" i="2"/>
  <c r="L60" i="2"/>
  <c r="L256" i="2"/>
  <c r="L538" i="2"/>
  <c r="L173" i="2"/>
  <c r="L516" i="2"/>
  <c r="L180" i="2"/>
  <c r="L71" i="2"/>
  <c r="L535" i="2"/>
  <c r="L35" i="2"/>
  <c r="L562" i="2"/>
  <c r="L461" i="2"/>
  <c r="L10" i="2"/>
  <c r="L626" i="2"/>
  <c r="L127" i="2"/>
  <c r="L327" i="2"/>
  <c r="L146" i="2"/>
  <c r="L276" i="2"/>
  <c r="L441" i="2"/>
  <c r="L129" i="2"/>
  <c r="L522" i="2"/>
  <c r="L151" i="2"/>
  <c r="L332" i="2"/>
  <c r="L39" i="2"/>
  <c r="L666" i="2"/>
  <c r="L479" i="2"/>
  <c r="L385" i="2"/>
  <c r="L34" i="2"/>
  <c r="L354" i="2"/>
  <c r="L95" i="2"/>
  <c r="L82" i="2"/>
  <c r="L397" i="2"/>
  <c r="L404" i="2"/>
  <c r="L87" i="2"/>
  <c r="L537" i="2"/>
  <c r="L421" i="2"/>
  <c r="L368" i="2"/>
  <c r="L349" i="2"/>
  <c r="L318" i="2"/>
  <c r="L447" i="2"/>
  <c r="L557" i="2"/>
  <c r="L41" i="2"/>
  <c r="L46" i="2"/>
  <c r="L553" i="2"/>
  <c r="L699" i="2"/>
  <c r="L201" i="2"/>
  <c r="L665" i="2"/>
  <c r="L350" i="2"/>
  <c r="L713" i="2"/>
  <c r="L520" i="2"/>
  <c r="L605" i="2"/>
  <c r="L398" i="2"/>
  <c r="L340" i="2"/>
  <c r="L26" i="2"/>
  <c r="L227" i="2"/>
  <c r="L505" i="2"/>
  <c r="L470" i="2"/>
  <c r="L18" i="2"/>
  <c r="L493" i="2"/>
  <c r="L681" i="2"/>
  <c r="L440" i="2"/>
  <c r="L132" i="2"/>
  <c r="L467" i="2"/>
  <c r="L730" i="2"/>
  <c r="L379" i="2"/>
  <c r="L248" i="2"/>
  <c r="L454" i="2"/>
  <c r="L140" i="2"/>
  <c r="L438" i="2"/>
  <c r="L507" i="2"/>
  <c r="L410" i="2"/>
  <c r="L126" i="2"/>
  <c r="L115" i="2"/>
  <c r="L202" i="2"/>
  <c r="L3" i="2"/>
  <c r="L446" i="2"/>
  <c r="L66" i="2"/>
  <c r="L249" i="2"/>
  <c r="L430" i="2"/>
  <c r="L563" i="2"/>
  <c r="L109" i="2"/>
  <c r="L208" i="2"/>
  <c r="L435" i="2"/>
  <c r="L590" i="2"/>
  <c r="L72" i="2"/>
  <c r="L676" i="2"/>
  <c r="L165" i="2"/>
  <c r="L491" i="2"/>
  <c r="L196" i="2"/>
  <c r="L378" i="2"/>
  <c r="L159" i="2"/>
  <c r="L342" i="2"/>
  <c r="L255" i="2"/>
  <c r="L153" i="2"/>
  <c r="L207" i="2"/>
  <c r="L198" i="2"/>
  <c r="L282" i="2"/>
  <c r="L101" i="2"/>
  <c r="L76" i="2"/>
  <c r="L634" i="2"/>
  <c r="L610" i="2"/>
  <c r="L162" i="2"/>
  <c r="L372" i="2"/>
  <c r="L358" i="2"/>
  <c r="L658" i="2"/>
  <c r="L624" i="2"/>
  <c r="L481" i="2"/>
  <c r="L116" i="2"/>
  <c r="L36" i="2"/>
  <c r="L53" i="2"/>
  <c r="L343" i="2"/>
  <c r="L257" i="2"/>
  <c r="L200" i="2"/>
  <c r="L607" i="2"/>
  <c r="L69" i="2"/>
  <c r="L548" i="2"/>
  <c r="L88" i="2"/>
  <c r="L118" i="2"/>
  <c r="L268" i="2"/>
  <c r="L320" i="2"/>
  <c r="L510" i="2"/>
  <c r="L346" i="2"/>
  <c r="L512" i="2"/>
  <c r="L247" i="2"/>
  <c r="L494" i="2"/>
  <c r="L4" i="2"/>
  <c r="L367" i="2"/>
  <c r="L319" i="2"/>
  <c r="L323" i="2"/>
  <c r="L170" i="2"/>
  <c r="L68" i="2"/>
  <c r="L73" i="2"/>
  <c r="L108" i="2"/>
  <c r="L250" i="2"/>
  <c r="L728" i="2"/>
  <c r="L15" i="2"/>
  <c r="L637" i="2"/>
  <c r="L189" i="2"/>
  <c r="L47" i="2"/>
  <c r="L158" i="2"/>
  <c r="L160" i="2"/>
  <c r="L179" i="2"/>
  <c r="L38" i="2"/>
  <c r="L353" i="2"/>
  <c r="L528" i="2"/>
  <c r="L364" i="2"/>
  <c r="L216" i="2"/>
  <c r="L206" i="2"/>
  <c r="L687" i="2"/>
  <c r="L616" i="2"/>
  <c r="L678" i="2"/>
  <c r="L542" i="2"/>
  <c r="L205" i="2"/>
  <c r="L545" i="2"/>
  <c r="L181" i="2"/>
  <c r="L7" i="2"/>
  <c r="L137" i="2"/>
  <c r="L124" i="2"/>
  <c r="L219" i="2"/>
  <c r="L123" i="2"/>
  <c r="L110" i="2"/>
  <c r="L670" i="2"/>
  <c r="L2" i="2"/>
  <c r="L90" i="2"/>
  <c r="L554" i="2"/>
  <c r="L339" i="2"/>
  <c r="L44" i="2"/>
  <c r="L556" i="2"/>
  <c r="L138" i="2"/>
  <c r="L43" i="2"/>
  <c r="L380" i="2"/>
  <c r="L273" i="2"/>
  <c r="L511" i="2"/>
  <c r="L42" i="2"/>
  <c r="L305" i="2"/>
  <c r="L131" i="2"/>
  <c r="L468" i="2"/>
  <c r="L31" i="2"/>
  <c r="L671" i="2"/>
  <c r="L627" i="2"/>
  <c r="L425" i="2"/>
  <c r="L75" i="2"/>
  <c r="L112" i="2"/>
  <c r="L171" i="2"/>
  <c r="L536" i="2"/>
  <c r="L705" i="2"/>
  <c r="L551" i="2"/>
  <c r="L591" i="2"/>
  <c r="L25" i="2"/>
  <c r="L27" i="2"/>
  <c r="L267" i="2"/>
  <c r="L12" i="2"/>
  <c r="L619" i="2"/>
  <c r="L224" i="2"/>
  <c r="L469" i="2"/>
  <c r="L214" i="2"/>
  <c r="L19" i="2"/>
  <c r="L336" i="2"/>
  <c r="L386" i="2"/>
  <c r="L645" i="2"/>
  <c r="L465" i="2"/>
  <c r="L432" i="2"/>
  <c r="L399" i="2"/>
  <c r="L584" i="2"/>
  <c r="L186" i="2"/>
  <c r="L389" i="2"/>
  <c r="L223" i="2"/>
  <c r="L451" i="2"/>
  <c r="L472" i="2"/>
  <c r="L203" i="2"/>
  <c r="L65" i="2"/>
  <c r="L192" i="2"/>
  <c r="L235" i="2"/>
  <c r="L209" i="2"/>
  <c r="L509" i="2"/>
  <c r="L237" i="2"/>
  <c r="L14" i="2"/>
  <c r="L150" i="2"/>
  <c r="L698" i="2"/>
  <c r="L609" i="2"/>
  <c r="L251" i="2"/>
  <c r="L596" i="2"/>
  <c r="L195" i="2"/>
  <c r="L487" i="2"/>
  <c r="L182" i="2"/>
  <c r="L329" i="2"/>
  <c r="L9" i="2"/>
  <c r="L617" i="2"/>
  <c r="L17" i="2"/>
  <c r="L588" i="2"/>
  <c r="L370" i="2"/>
  <c r="L155" i="2"/>
  <c r="L77" i="2"/>
  <c r="L333" i="2"/>
  <c r="L729" i="2"/>
  <c r="L456" i="2"/>
  <c r="L445" i="2"/>
  <c r="L702" i="2"/>
  <c r="L233" i="2"/>
  <c r="L621" i="2"/>
  <c r="L79" i="2"/>
  <c r="L97" i="2"/>
  <c r="L61" i="2"/>
  <c r="L120" i="2"/>
  <c r="L326" i="2"/>
  <c r="L601" i="2"/>
  <c r="L583" i="2"/>
  <c r="L376" i="2"/>
  <c r="L321" i="2"/>
  <c r="L475" i="2"/>
  <c r="L648" i="2"/>
  <c r="L6" i="2"/>
  <c r="L426" i="2"/>
  <c r="L144" i="2"/>
  <c r="L148" i="2"/>
  <c r="L400" i="2"/>
  <c r="L578" i="2"/>
  <c r="L724" i="2"/>
  <c r="L496" i="2"/>
  <c r="L154" i="2"/>
  <c r="L695" i="2"/>
  <c r="L13" i="2"/>
  <c r="L269" i="2"/>
  <c r="L134" i="2"/>
  <c r="L308" i="2"/>
  <c r="L669" i="2"/>
  <c r="L230" i="2"/>
  <c r="L622" i="2"/>
  <c r="L700" i="2"/>
  <c r="L718" i="2"/>
  <c r="L656" i="2"/>
  <c r="L439" i="2"/>
  <c r="L497" i="2"/>
  <c r="L322" i="2"/>
  <c r="L175" i="2"/>
  <c r="L86" i="2"/>
  <c r="L290" i="2"/>
  <c r="L130" i="2"/>
  <c r="L369" i="2"/>
  <c r="L22" i="2"/>
  <c r="L94" i="2"/>
  <c r="L184" i="2"/>
  <c r="L660" i="2"/>
  <c r="L371" i="2"/>
  <c r="L555" i="2"/>
  <c r="L653" i="2"/>
  <c r="L331" i="2"/>
  <c r="L238" i="2"/>
  <c r="L98" i="2"/>
  <c r="L23" i="2"/>
  <c r="L561" i="2"/>
  <c r="L261" i="2"/>
  <c r="L30" i="2"/>
  <c r="L712" i="2"/>
  <c r="L572" i="2"/>
  <c r="L128" i="2"/>
  <c r="L508" i="2"/>
  <c r="L577" i="2"/>
  <c r="L52" i="2"/>
  <c r="L722" i="2"/>
  <c r="L424" i="2"/>
  <c r="L585" i="2"/>
  <c r="L517" i="2"/>
  <c r="L408" i="2"/>
  <c r="L629" i="2"/>
  <c r="L463" i="2"/>
  <c r="L375" i="2"/>
  <c r="L543" i="2"/>
  <c r="L373" i="2"/>
  <c r="L141" i="2"/>
  <c r="L279" i="2"/>
  <c r="L565" i="2"/>
  <c r="L246" i="2"/>
  <c r="L78" i="2"/>
  <c r="L374" i="2"/>
  <c r="L567" i="2"/>
  <c r="L45" i="2"/>
  <c r="L262" i="2"/>
  <c r="L278" i="2"/>
  <c r="L105" i="2"/>
  <c r="L193" i="2"/>
  <c r="L133" i="2"/>
  <c r="L598" i="2"/>
  <c r="L178" i="2"/>
  <c r="L564" i="2"/>
  <c r="L448" i="2"/>
  <c r="L401" i="2"/>
  <c r="L581" i="2"/>
  <c r="L473" i="2"/>
  <c r="L541" i="2"/>
  <c r="L436" i="2"/>
  <c r="L366" i="2"/>
  <c r="L99" i="2"/>
  <c r="L521" i="2"/>
  <c r="L582" i="2"/>
  <c r="L706" i="2"/>
  <c r="L102" i="2"/>
  <c r="L686" i="2"/>
  <c r="L707" i="2"/>
  <c r="L458" i="2"/>
  <c r="L715" i="2"/>
  <c r="L529" i="2"/>
  <c r="L444" i="2"/>
  <c r="L452" i="2"/>
  <c r="L476" i="2"/>
  <c r="L298" i="2"/>
  <c r="L391" i="2"/>
  <c r="L213" i="2"/>
  <c r="L81" i="2"/>
  <c r="L594" i="2"/>
  <c r="L612" i="2"/>
  <c r="L589" i="2"/>
  <c r="L732" i="2"/>
  <c r="L642" i="2"/>
  <c r="L449" i="2"/>
  <c r="L600" i="2"/>
  <c r="L365" i="2"/>
  <c r="L163" i="2"/>
  <c r="L313" i="2"/>
  <c r="L499" i="2"/>
  <c r="L164" i="2"/>
  <c r="L427" i="2"/>
  <c r="L478" i="2"/>
  <c r="L419" i="2"/>
  <c r="L316" i="2"/>
  <c r="L188" i="2"/>
  <c r="L48" i="2"/>
  <c r="L121" i="2"/>
  <c r="L573" i="2"/>
  <c r="L272" i="2"/>
  <c r="L92" i="2"/>
  <c r="L106" i="2"/>
  <c r="L650" i="2"/>
  <c r="L37" i="2"/>
  <c r="L394" i="2"/>
  <c r="L166" i="2"/>
  <c r="L575" i="2"/>
  <c r="L719" i="2"/>
  <c r="L100" i="2"/>
  <c r="L662" i="2"/>
  <c r="L236" i="2"/>
  <c r="L59" i="2"/>
  <c r="L504" i="2"/>
  <c r="L85" i="2"/>
  <c r="L292" i="2"/>
  <c r="L199" i="2"/>
  <c r="L64" i="2"/>
  <c r="L297" i="2"/>
  <c r="L639" i="2"/>
  <c r="L501" i="2"/>
  <c r="L608" i="2"/>
  <c r="L361" i="2"/>
  <c r="L568" i="2"/>
  <c r="L49" i="2"/>
  <c r="L482" i="2"/>
  <c r="L677" i="2"/>
  <c r="L344" i="2"/>
  <c r="L638" i="2"/>
  <c r="L381" i="2"/>
  <c r="L221" i="2"/>
  <c r="L576" i="2"/>
  <c r="L310" i="2"/>
  <c r="L652" i="2"/>
  <c r="L599" i="2"/>
  <c r="L286" i="2"/>
  <c r="L693" i="2"/>
  <c r="L211" i="2"/>
  <c r="L571" i="2"/>
  <c r="L147" i="2"/>
  <c r="L649" i="2"/>
  <c r="L234" i="2"/>
  <c r="L714" i="2"/>
  <c r="L62" i="2"/>
  <c r="L416" i="2"/>
  <c r="L266" i="2"/>
  <c r="L409" i="2"/>
  <c r="L107" i="2"/>
  <c r="L231" i="2"/>
  <c r="L429" i="2"/>
  <c r="L717" i="2"/>
  <c r="L644" i="2"/>
  <c r="L242" i="2"/>
  <c r="L304" i="2"/>
  <c r="L277" i="2"/>
  <c r="L558" i="2"/>
  <c r="L220" i="2"/>
  <c r="L33" i="2"/>
  <c r="L252" i="2"/>
  <c r="L682" i="2"/>
  <c r="L734" i="2"/>
  <c r="L142" i="2"/>
  <c r="L602" i="2"/>
  <c r="L525" i="2"/>
  <c r="L544" i="2"/>
  <c r="L113" i="2"/>
  <c r="L245" i="2"/>
  <c r="L620" i="2"/>
  <c r="L152" i="2"/>
  <c r="L708" i="2"/>
  <c r="L498" i="2"/>
  <c r="L291" i="2"/>
  <c r="L74" i="2"/>
  <c r="L283" i="2"/>
  <c r="L733" i="2"/>
  <c r="L190" i="2"/>
  <c r="L514" i="2"/>
  <c r="L477" i="2"/>
  <c r="L402" i="2"/>
  <c r="L726" i="2"/>
  <c r="L704" i="2"/>
  <c r="L489" i="2"/>
  <c r="L680" i="2"/>
  <c r="L480" i="2"/>
  <c r="L635" i="2"/>
  <c r="L597" i="2"/>
  <c r="L515" i="2"/>
  <c r="L668" i="2"/>
  <c r="L684" i="2"/>
  <c r="L325" i="2"/>
  <c r="L434" i="2"/>
  <c r="L258" i="2"/>
  <c r="L502" i="2"/>
  <c r="L357" i="2"/>
  <c r="L307" i="2"/>
  <c r="L89" i="2"/>
  <c r="L143" i="2"/>
  <c r="L244" i="2"/>
  <c r="L631" i="2"/>
  <c r="L254" i="2"/>
  <c r="L533" i="2"/>
  <c r="L382" i="2"/>
  <c r="L566" i="2"/>
  <c r="L614" i="2"/>
  <c r="L460" i="2"/>
  <c r="L210" i="2"/>
  <c r="L360" i="2"/>
  <c r="L306" i="2"/>
  <c r="L530" i="2"/>
  <c r="L615" i="2"/>
  <c r="L187" i="2"/>
  <c r="L579" i="2"/>
  <c r="L720" i="2"/>
  <c r="L314" i="2"/>
  <c r="L453" i="2"/>
  <c r="L377" i="2"/>
  <c r="L694" i="2"/>
  <c r="L524" i="2"/>
  <c r="L519" i="2"/>
  <c r="L518" i="2"/>
  <c r="L296" i="2"/>
  <c r="L613" i="2"/>
  <c r="L405" i="2"/>
  <c r="L696" i="2"/>
  <c r="L673" i="2"/>
  <c r="L253" i="2"/>
  <c r="L655" i="2"/>
  <c r="L337" i="2"/>
  <c r="L683" i="2"/>
  <c r="L710" i="2"/>
  <c r="L691" i="2"/>
  <c r="L667" i="2"/>
  <c r="L623" i="2"/>
  <c r="L731" i="2"/>
  <c r="L486" i="2"/>
  <c r="L703" i="2"/>
  <c r="L503" i="2"/>
  <c r="L659" i="2"/>
  <c r="L685" i="2"/>
  <c r="L663" i="2"/>
  <c r="L560" i="2"/>
  <c r="L689" i="2"/>
  <c r="L709" i="2"/>
  <c r="L679" i="2"/>
  <c r="L701" i="2"/>
  <c r="L723" i="2"/>
  <c r="L711" i="2"/>
  <c r="L604" i="2"/>
  <c r="L632" i="2"/>
  <c r="L721" i="2"/>
  <c r="L716" i="2"/>
  <c r="J640" i="2"/>
  <c r="J569" i="2"/>
  <c r="J540" i="2"/>
  <c r="J93" i="2"/>
  <c r="J287" i="2"/>
  <c r="J355" i="2"/>
  <c r="J455" i="2"/>
  <c r="J330" i="2"/>
  <c r="J574" i="2"/>
  <c r="J513" i="2"/>
  <c r="J387" i="2"/>
  <c r="J265" i="2"/>
  <c r="J139" i="2"/>
  <c r="J664" i="2"/>
  <c r="J111" i="2"/>
  <c r="J495" i="2"/>
  <c r="J570" i="2"/>
  <c r="J54" i="2"/>
  <c r="J636" i="2"/>
  <c r="J414" i="2"/>
  <c r="J422" i="2"/>
  <c r="J403" i="2"/>
  <c r="J523" i="2"/>
  <c r="J264" i="2"/>
  <c r="J274" i="2"/>
  <c r="J587" i="2"/>
  <c r="J450" i="2"/>
  <c r="J80" i="2"/>
  <c r="J654" i="2"/>
  <c r="J317" i="2"/>
  <c r="J592" i="2"/>
  <c r="J176" i="2"/>
  <c r="J688" i="2"/>
  <c r="J392" i="2"/>
  <c r="J8" i="2"/>
  <c r="J91" i="2"/>
  <c r="J420" i="2"/>
  <c r="J218" i="2"/>
  <c r="J260" i="2"/>
  <c r="J672" i="2"/>
  <c r="J172" i="2"/>
  <c r="J56" i="2"/>
  <c r="J534" i="2"/>
  <c r="J169" i="2"/>
  <c r="J484" i="2"/>
  <c r="J413" i="2"/>
  <c r="J222" i="2"/>
  <c r="J603" i="2"/>
  <c r="J263" i="2"/>
  <c r="J395" i="2"/>
  <c r="J526" i="2"/>
  <c r="J433" i="2"/>
  <c r="J351" i="2"/>
  <c r="J462" i="2"/>
  <c r="J217" i="2"/>
  <c r="J174" i="2"/>
  <c r="J347" i="2"/>
  <c r="J464" i="2"/>
  <c r="J177" i="2"/>
  <c r="J383" i="2"/>
  <c r="J485" i="2"/>
  <c r="J311" i="2"/>
  <c r="J185" i="2"/>
  <c r="J406" i="2"/>
  <c r="J338" i="2"/>
  <c r="J363" i="2"/>
  <c r="J362" i="2"/>
  <c r="J156" i="2"/>
  <c r="J488" i="2"/>
  <c r="J312" i="2"/>
  <c r="J352" i="2"/>
  <c r="J411" i="2"/>
  <c r="J359" i="2"/>
  <c r="J167" i="2"/>
  <c r="J191" i="2"/>
  <c r="J611" i="2"/>
  <c r="J243" i="2"/>
  <c r="J122" i="2"/>
  <c r="J334" i="2"/>
  <c r="J50" i="2"/>
  <c r="J161" i="2"/>
  <c r="J356" i="2"/>
  <c r="J532" i="2"/>
  <c r="J500" i="2"/>
  <c r="J335" i="2"/>
  <c r="J145" i="2"/>
  <c r="J546" i="2"/>
  <c r="J281" i="2"/>
  <c r="J96" i="2"/>
  <c r="J437" i="2"/>
  <c r="J348" i="2"/>
  <c r="J232" i="2"/>
  <c r="J83" i="2"/>
  <c r="J630" i="2"/>
  <c r="J284" i="2"/>
  <c r="J125" i="2"/>
  <c r="J289" i="2"/>
  <c r="J103" i="2"/>
  <c r="J651" i="2"/>
  <c r="J63" i="2"/>
  <c r="J11" i="2"/>
  <c r="J407" i="2"/>
  <c r="J417" i="2"/>
  <c r="J328" i="2"/>
  <c r="J302" i="2"/>
  <c r="J32" i="2"/>
  <c r="J674" i="2"/>
  <c r="J136" i="2"/>
  <c r="J393" i="2"/>
  <c r="J531" i="2"/>
  <c r="J474" i="2"/>
  <c r="J58" i="2"/>
  <c r="J40" i="2"/>
  <c r="J270" i="2"/>
  <c r="J345" i="2"/>
  <c r="J727" i="2"/>
  <c r="J384" i="2"/>
  <c r="J466" i="2"/>
  <c r="J70" i="2"/>
  <c r="J197" i="2"/>
  <c r="J288" i="2"/>
  <c r="J16" i="2"/>
  <c r="J299" i="2"/>
  <c r="J241" i="2"/>
  <c r="J633" i="2"/>
  <c r="J423" i="2"/>
  <c r="J149" i="2"/>
  <c r="J239" i="2"/>
  <c r="J117" i="2"/>
  <c r="J415" i="2"/>
  <c r="J157" i="2"/>
  <c r="J300" i="2"/>
  <c r="J183" i="2"/>
  <c r="J24" i="2"/>
  <c r="J301" i="2"/>
  <c r="J690" i="2"/>
  <c r="J412" i="2"/>
  <c r="J303" i="2"/>
  <c r="J390" i="2"/>
  <c r="J697" i="2"/>
  <c r="J661" i="2"/>
  <c r="J295" i="2"/>
  <c r="J285" i="2"/>
  <c r="J549" i="2"/>
  <c r="J226" i="2"/>
  <c r="J388" i="2"/>
  <c r="J457" i="2"/>
  <c r="J657" i="2"/>
  <c r="J20" i="2"/>
  <c r="J21" i="2"/>
  <c r="J28" i="2"/>
  <c r="J271" i="2"/>
  <c r="J194" i="2"/>
  <c r="J228" i="2"/>
  <c r="J135" i="2"/>
  <c r="J259" i="2"/>
  <c r="J725" i="2"/>
  <c r="J280" i="2"/>
  <c r="J431" i="2"/>
  <c r="J459" i="2"/>
  <c r="J240" i="2"/>
  <c r="J442" i="2"/>
  <c r="J492" i="2"/>
  <c r="J593" i="2"/>
  <c r="J293" i="2"/>
  <c r="J225" i="2"/>
  <c r="J547" i="2"/>
  <c r="J646" i="2"/>
  <c r="J552" i="2"/>
  <c r="J506" i="2"/>
  <c r="J527" i="2"/>
  <c r="J618" i="2"/>
  <c r="J586" i="2"/>
  <c r="J215" i="2"/>
  <c r="J204" i="2"/>
  <c r="J315" i="2"/>
  <c r="J539" i="2"/>
  <c r="J580" i="2"/>
  <c r="J428" i="2"/>
  <c r="J675" i="2"/>
  <c r="J119" i="2"/>
  <c r="J471" i="2"/>
  <c r="J29" i="2"/>
  <c r="J67" i="2"/>
  <c r="J483" i="2"/>
  <c r="J628" i="2"/>
  <c r="J692" i="2"/>
  <c r="J229" i="2"/>
  <c r="J643" i="2"/>
  <c r="J5" i="2"/>
  <c r="J212" i="2"/>
  <c r="J168" i="2"/>
  <c r="J114" i="2"/>
  <c r="J641" i="2"/>
  <c r="J324" i="2"/>
  <c r="J309" i="2"/>
  <c r="J606" i="2"/>
  <c r="J625" i="2"/>
  <c r="J490" i="2"/>
  <c r="J84" i="2"/>
  <c r="J550" i="2"/>
  <c r="J443" i="2"/>
  <c r="J595" i="2"/>
  <c r="J341" i="2"/>
  <c r="J647" i="2"/>
  <c r="J396" i="2"/>
  <c r="J57" i="2"/>
  <c r="J275" i="2"/>
  <c r="J294" i="2"/>
  <c r="J559" i="2"/>
  <c r="J55" i="2"/>
  <c r="J51" i="2"/>
  <c r="J104" i="2"/>
  <c r="J418" i="2"/>
  <c r="J60" i="2"/>
  <c r="J256" i="2"/>
  <c r="J538" i="2"/>
  <c r="J173" i="2"/>
  <c r="J516" i="2"/>
  <c r="J180" i="2"/>
  <c r="J71" i="2"/>
  <c r="J535" i="2"/>
  <c r="J35" i="2"/>
  <c r="J562" i="2"/>
  <c r="J461" i="2"/>
  <c r="J10" i="2"/>
  <c r="J626" i="2"/>
  <c r="J127" i="2"/>
  <c r="J327" i="2"/>
  <c r="J146" i="2"/>
  <c r="J276" i="2"/>
  <c r="J441" i="2"/>
  <c r="J129" i="2"/>
  <c r="J522" i="2"/>
  <c r="J151" i="2"/>
  <c r="J332" i="2"/>
  <c r="J39" i="2"/>
  <c r="J666" i="2"/>
  <c r="J479" i="2"/>
  <c r="J385" i="2"/>
  <c r="J34" i="2"/>
  <c r="J354" i="2"/>
  <c r="J95" i="2"/>
  <c r="J82" i="2"/>
  <c r="J397" i="2"/>
  <c r="J404" i="2"/>
  <c r="J87" i="2"/>
  <c r="J537" i="2"/>
  <c r="J421" i="2"/>
  <c r="J368" i="2"/>
  <c r="J349" i="2"/>
  <c r="J318" i="2"/>
  <c r="J447" i="2"/>
  <c r="J557" i="2"/>
  <c r="J41" i="2"/>
  <c r="J46" i="2"/>
  <c r="J553" i="2"/>
  <c r="J699" i="2"/>
  <c r="J201" i="2"/>
  <c r="J665" i="2"/>
  <c r="J350" i="2"/>
  <c r="J713" i="2"/>
  <c r="J520" i="2"/>
  <c r="J605" i="2"/>
  <c r="J398" i="2"/>
  <c r="J340" i="2"/>
  <c r="J26" i="2"/>
  <c r="J227" i="2"/>
  <c r="J505" i="2"/>
  <c r="J470" i="2"/>
  <c r="J18" i="2"/>
  <c r="J493" i="2"/>
  <c r="J681" i="2"/>
  <c r="J440" i="2"/>
  <c r="J132" i="2"/>
  <c r="J467" i="2"/>
  <c r="J730" i="2"/>
  <c r="J379" i="2"/>
  <c r="J248" i="2"/>
  <c r="J454" i="2"/>
  <c r="J140" i="2"/>
  <c r="J438" i="2"/>
  <c r="J507" i="2"/>
  <c r="J410" i="2"/>
  <c r="J126" i="2"/>
  <c r="J115" i="2"/>
  <c r="J202" i="2"/>
  <c r="J3" i="2"/>
  <c r="J446" i="2"/>
  <c r="J66" i="2"/>
  <c r="J249" i="2"/>
  <c r="J430" i="2"/>
  <c r="J563" i="2"/>
  <c r="J109" i="2"/>
  <c r="J208" i="2"/>
  <c r="J435" i="2"/>
  <c r="J590" i="2"/>
  <c r="J72" i="2"/>
  <c r="J676" i="2"/>
  <c r="J165" i="2"/>
  <c r="J491" i="2"/>
  <c r="J196" i="2"/>
  <c r="J378" i="2"/>
  <c r="J159" i="2"/>
  <c r="J342" i="2"/>
  <c r="J255" i="2"/>
  <c r="J153" i="2"/>
  <c r="J207" i="2"/>
  <c r="J198" i="2"/>
  <c r="J282" i="2"/>
  <c r="J101" i="2"/>
  <c r="J76" i="2"/>
  <c r="J634" i="2"/>
  <c r="J610" i="2"/>
  <c r="J162" i="2"/>
  <c r="J372" i="2"/>
  <c r="J358" i="2"/>
  <c r="J658" i="2"/>
  <c r="J624" i="2"/>
  <c r="J481" i="2"/>
  <c r="J116" i="2"/>
  <c r="J36" i="2"/>
  <c r="J53" i="2"/>
  <c r="J343" i="2"/>
  <c r="J257" i="2"/>
  <c r="J200" i="2"/>
  <c r="J607" i="2"/>
  <c r="J69" i="2"/>
  <c r="J548" i="2"/>
  <c r="J88" i="2"/>
  <c r="J118" i="2"/>
  <c r="J268" i="2"/>
  <c r="J320" i="2"/>
  <c r="J510" i="2"/>
  <c r="J346" i="2"/>
  <c r="J512" i="2"/>
  <c r="J247" i="2"/>
  <c r="J494" i="2"/>
  <c r="J4" i="2"/>
  <c r="J367" i="2"/>
  <c r="J319" i="2"/>
  <c r="J323" i="2"/>
  <c r="J170" i="2"/>
  <c r="J68" i="2"/>
  <c r="J73" i="2"/>
  <c r="J108" i="2"/>
  <c r="J250" i="2"/>
  <c r="J728" i="2"/>
  <c r="J15" i="2"/>
  <c r="J637" i="2"/>
  <c r="J189" i="2"/>
  <c r="J47" i="2"/>
  <c r="J158" i="2"/>
  <c r="J160" i="2"/>
  <c r="J179" i="2"/>
  <c r="J38" i="2"/>
  <c r="J353" i="2"/>
  <c r="J528" i="2"/>
  <c r="J364" i="2"/>
  <c r="J216" i="2"/>
  <c r="J206" i="2"/>
  <c r="J687" i="2"/>
  <c r="J616" i="2"/>
  <c r="J678" i="2"/>
  <c r="J542" i="2"/>
  <c r="J205" i="2"/>
  <c r="J545" i="2"/>
  <c r="J181" i="2"/>
  <c r="J7" i="2"/>
  <c r="J137" i="2"/>
  <c r="J124" i="2"/>
  <c r="J219" i="2"/>
  <c r="J123" i="2"/>
  <c r="J110" i="2"/>
  <c r="J670" i="2"/>
  <c r="J2" i="2"/>
  <c r="J90" i="2"/>
  <c r="J554" i="2"/>
  <c r="J339" i="2"/>
  <c r="J44" i="2"/>
  <c r="J556" i="2"/>
  <c r="J138" i="2"/>
  <c r="J43" i="2"/>
  <c r="J380" i="2"/>
  <c r="J273" i="2"/>
  <c r="J511" i="2"/>
  <c r="J42" i="2"/>
  <c r="J305" i="2"/>
  <c r="J131" i="2"/>
  <c r="J468" i="2"/>
  <c r="J31" i="2"/>
  <c r="J671" i="2"/>
  <c r="J627" i="2"/>
  <c r="J425" i="2"/>
  <c r="J75" i="2"/>
  <c r="J112" i="2"/>
  <c r="J171" i="2"/>
  <c r="J536" i="2"/>
  <c r="J705" i="2"/>
  <c r="J551" i="2"/>
  <c r="J591" i="2"/>
  <c r="J25" i="2"/>
  <c r="J27" i="2"/>
  <c r="J267" i="2"/>
  <c r="J12" i="2"/>
  <c r="J619" i="2"/>
  <c r="J224" i="2"/>
  <c r="J469" i="2"/>
  <c r="J214" i="2"/>
  <c r="J19" i="2"/>
  <c r="J336" i="2"/>
  <c r="J386" i="2"/>
  <c r="J645" i="2"/>
  <c r="J465" i="2"/>
  <c r="J432" i="2"/>
  <c r="J399" i="2"/>
  <c r="J584" i="2"/>
  <c r="J186" i="2"/>
  <c r="J389" i="2"/>
  <c r="J223" i="2"/>
  <c r="J451" i="2"/>
  <c r="J472" i="2"/>
  <c r="J203" i="2"/>
  <c r="J65" i="2"/>
  <c r="J192" i="2"/>
  <c r="J235" i="2"/>
  <c r="J209" i="2"/>
  <c r="J509" i="2"/>
  <c r="J237" i="2"/>
  <c r="J14" i="2"/>
  <c r="J150" i="2"/>
  <c r="J698" i="2"/>
  <c r="J609" i="2"/>
  <c r="J251" i="2"/>
  <c r="J596" i="2"/>
  <c r="J195" i="2"/>
  <c r="J487" i="2"/>
  <c r="J182" i="2"/>
  <c r="J329" i="2"/>
  <c r="J9" i="2"/>
  <c r="J617" i="2"/>
  <c r="J17" i="2"/>
  <c r="J588" i="2"/>
  <c r="J370" i="2"/>
  <c r="J155" i="2"/>
  <c r="J77" i="2"/>
  <c r="J333" i="2"/>
  <c r="J729" i="2"/>
  <c r="J456" i="2"/>
  <c r="J445" i="2"/>
  <c r="J702" i="2"/>
  <c r="J233" i="2"/>
  <c r="J621" i="2"/>
  <c r="J79" i="2"/>
  <c r="J97" i="2"/>
  <c r="J61" i="2"/>
  <c r="J120" i="2"/>
  <c r="J326" i="2"/>
  <c r="J601" i="2"/>
  <c r="J583" i="2"/>
  <c r="J376" i="2"/>
  <c r="J321" i="2"/>
  <c r="J475" i="2"/>
  <c r="J648" i="2"/>
  <c r="J6" i="2"/>
  <c r="J426" i="2"/>
  <c r="J144" i="2"/>
  <c r="J148" i="2"/>
  <c r="J400" i="2"/>
  <c r="J578" i="2"/>
  <c r="J724" i="2"/>
  <c r="J496" i="2"/>
  <c r="J154" i="2"/>
  <c r="J695" i="2"/>
  <c r="J13" i="2"/>
  <c r="J269" i="2"/>
  <c r="J134" i="2"/>
  <c r="J308" i="2"/>
  <c r="J669" i="2"/>
  <c r="J230" i="2"/>
  <c r="J622" i="2"/>
  <c r="J700" i="2"/>
  <c r="J718" i="2"/>
  <c r="J656" i="2"/>
  <c r="J439" i="2"/>
  <c r="J497" i="2"/>
  <c r="J322" i="2"/>
  <c r="J175" i="2"/>
  <c r="J86" i="2"/>
  <c r="J290" i="2"/>
  <c r="J130" i="2"/>
  <c r="J369" i="2"/>
  <c r="J22" i="2"/>
  <c r="J94" i="2"/>
  <c r="J184" i="2"/>
  <c r="J660" i="2"/>
  <c r="J371" i="2"/>
  <c r="J555" i="2"/>
  <c r="J653" i="2"/>
  <c r="J331" i="2"/>
  <c r="J238" i="2"/>
  <c r="J98" i="2"/>
  <c r="J23" i="2"/>
  <c r="J561" i="2"/>
  <c r="J261" i="2"/>
  <c r="J30" i="2"/>
  <c r="J712" i="2"/>
  <c r="J572" i="2"/>
  <c r="J128" i="2"/>
  <c r="J508" i="2"/>
  <c r="J577" i="2"/>
  <c r="J52" i="2"/>
  <c r="J722" i="2"/>
  <c r="J424" i="2"/>
  <c r="J585" i="2"/>
  <c r="J517" i="2"/>
  <c r="J408" i="2"/>
  <c r="J629" i="2"/>
  <c r="J463" i="2"/>
  <c r="J375" i="2"/>
  <c r="J543" i="2"/>
  <c r="J373" i="2"/>
  <c r="J141" i="2"/>
  <c r="J279" i="2"/>
  <c r="J565" i="2"/>
  <c r="J246" i="2"/>
  <c r="J78" i="2"/>
  <c r="J374" i="2"/>
  <c r="J567" i="2"/>
  <c r="J45" i="2"/>
  <c r="J262" i="2"/>
  <c r="J278" i="2"/>
  <c r="J105" i="2"/>
  <c r="J193" i="2"/>
  <c r="J133" i="2"/>
  <c r="J598" i="2"/>
  <c r="J178" i="2"/>
  <c r="J564" i="2"/>
  <c r="J448" i="2"/>
  <c r="J401" i="2"/>
  <c r="J581" i="2"/>
  <c r="J473" i="2"/>
  <c r="J541" i="2"/>
  <c r="J436" i="2"/>
  <c r="J366" i="2"/>
  <c r="J99" i="2"/>
  <c r="J521" i="2"/>
  <c r="J582" i="2"/>
  <c r="J706" i="2"/>
  <c r="J102" i="2"/>
  <c r="J686" i="2"/>
  <c r="J707" i="2"/>
  <c r="J458" i="2"/>
  <c r="J715" i="2"/>
  <c r="J529" i="2"/>
  <c r="J444" i="2"/>
  <c r="J452" i="2"/>
  <c r="J476" i="2"/>
  <c r="J298" i="2"/>
  <c r="J391" i="2"/>
  <c r="J213" i="2"/>
  <c r="J81" i="2"/>
  <c r="J594" i="2"/>
  <c r="J612" i="2"/>
  <c r="J589" i="2"/>
  <c r="J732" i="2"/>
  <c r="J642" i="2"/>
  <c r="J449" i="2"/>
  <c r="J600" i="2"/>
  <c r="J365" i="2"/>
  <c r="J163" i="2"/>
  <c r="J313" i="2"/>
  <c r="J499" i="2"/>
  <c r="J164" i="2"/>
  <c r="J427" i="2"/>
  <c r="J478" i="2"/>
  <c r="J419" i="2"/>
  <c r="J316" i="2"/>
  <c r="J188" i="2"/>
  <c r="J48" i="2"/>
  <c r="J121" i="2"/>
  <c r="J573" i="2"/>
  <c r="J272" i="2"/>
  <c r="J92" i="2"/>
  <c r="J106" i="2"/>
  <c r="J650" i="2"/>
  <c r="J37" i="2"/>
  <c r="J394" i="2"/>
  <c r="J166" i="2"/>
  <c r="J575" i="2"/>
  <c r="J719" i="2"/>
  <c r="J100" i="2"/>
  <c r="J662" i="2"/>
  <c r="J236" i="2"/>
  <c r="J59" i="2"/>
  <c r="J504" i="2"/>
  <c r="J85" i="2"/>
  <c r="J292" i="2"/>
  <c r="J199" i="2"/>
  <c r="J64" i="2"/>
  <c r="J297" i="2"/>
  <c r="J639" i="2"/>
  <c r="J501" i="2"/>
  <c r="J608" i="2"/>
  <c r="J361" i="2"/>
  <c r="J568" i="2"/>
  <c r="J49" i="2"/>
  <c r="J482" i="2"/>
  <c r="J677" i="2"/>
  <c r="J344" i="2"/>
  <c r="J638" i="2"/>
  <c r="J381" i="2"/>
  <c r="J221" i="2"/>
  <c r="J576" i="2"/>
  <c r="J310" i="2"/>
  <c r="J652" i="2"/>
  <c r="J599" i="2"/>
  <c r="J286" i="2"/>
  <c r="J693" i="2"/>
  <c r="J211" i="2"/>
  <c r="J571" i="2"/>
  <c r="J147" i="2"/>
  <c r="J649" i="2"/>
  <c r="J234" i="2"/>
  <c r="J714" i="2"/>
  <c r="J62" i="2"/>
  <c r="J416" i="2"/>
  <c r="J266" i="2"/>
  <c r="J409" i="2"/>
  <c r="J107" i="2"/>
  <c r="J231" i="2"/>
  <c r="J429" i="2"/>
  <c r="J717" i="2"/>
  <c r="J644" i="2"/>
  <c r="J242" i="2"/>
  <c r="J304" i="2"/>
  <c r="J277" i="2"/>
  <c r="J558" i="2"/>
  <c r="J220" i="2"/>
  <c r="J33" i="2"/>
  <c r="J252" i="2"/>
  <c r="J682" i="2"/>
  <c r="J734" i="2"/>
  <c r="J142" i="2"/>
  <c r="J602" i="2"/>
  <c r="J525" i="2"/>
  <c r="J544" i="2"/>
  <c r="J113" i="2"/>
  <c r="J245" i="2"/>
  <c r="J620" i="2"/>
  <c r="J152" i="2"/>
  <c r="J708" i="2"/>
  <c r="J498" i="2"/>
  <c r="J291" i="2"/>
  <c r="J74" i="2"/>
  <c r="J283" i="2"/>
  <c r="J733" i="2"/>
  <c r="J190" i="2"/>
  <c r="J514" i="2"/>
  <c r="J477" i="2"/>
  <c r="J402" i="2"/>
  <c r="J726" i="2"/>
  <c r="J704" i="2"/>
  <c r="J489" i="2"/>
  <c r="J680" i="2"/>
  <c r="J480" i="2"/>
  <c r="J635" i="2"/>
  <c r="J597" i="2"/>
  <c r="J515" i="2"/>
  <c r="J668" i="2"/>
  <c r="J684" i="2"/>
  <c r="J325" i="2"/>
  <c r="J434" i="2"/>
  <c r="J258" i="2"/>
  <c r="J502" i="2"/>
  <c r="J357" i="2"/>
  <c r="J307" i="2"/>
  <c r="J89" i="2"/>
  <c r="J143" i="2"/>
  <c r="J244" i="2"/>
  <c r="J631" i="2"/>
  <c r="J254" i="2"/>
  <c r="J533" i="2"/>
  <c r="J382" i="2"/>
  <c r="J566" i="2"/>
  <c r="J614" i="2"/>
  <c r="J460" i="2"/>
  <c r="J210" i="2"/>
  <c r="J360" i="2"/>
  <c r="J306" i="2"/>
  <c r="J530" i="2"/>
  <c r="J615" i="2"/>
  <c r="J187" i="2"/>
  <c r="J579" i="2"/>
  <c r="J720" i="2"/>
  <c r="J314" i="2"/>
  <c r="J453" i="2"/>
  <c r="J377" i="2"/>
  <c r="J694" i="2"/>
  <c r="J524" i="2"/>
  <c r="J519" i="2"/>
  <c r="J518" i="2"/>
  <c r="J296" i="2"/>
  <c r="J613" i="2"/>
  <c r="J405" i="2"/>
  <c r="J696" i="2"/>
  <c r="J673" i="2"/>
  <c r="J253" i="2"/>
  <c r="J655" i="2"/>
  <c r="J337" i="2"/>
  <c r="J683" i="2"/>
  <c r="J710" i="2"/>
  <c r="J691" i="2"/>
  <c r="J667" i="2"/>
  <c r="J623" i="2"/>
  <c r="J731" i="2"/>
  <c r="J486" i="2"/>
  <c r="J703" i="2"/>
  <c r="J503" i="2"/>
  <c r="J659" i="2"/>
  <c r="J685" i="2"/>
  <c r="J663" i="2"/>
  <c r="J560" i="2"/>
  <c r="J689" i="2"/>
  <c r="J709" i="2"/>
  <c r="J679" i="2"/>
  <c r="J701" i="2"/>
  <c r="J723" i="2"/>
  <c r="J711" i="2"/>
  <c r="J604" i="2"/>
  <c r="J632" i="2"/>
  <c r="J721" i="2"/>
  <c r="J716" i="2"/>
  <c r="H640" i="2"/>
  <c r="H569" i="2"/>
  <c r="H540" i="2"/>
  <c r="H93" i="2"/>
  <c r="H287" i="2"/>
  <c r="H355" i="2"/>
  <c r="H455" i="2"/>
  <c r="H330" i="2"/>
  <c r="H574" i="2"/>
  <c r="H513" i="2"/>
  <c r="H387" i="2"/>
  <c r="H265" i="2"/>
  <c r="H139" i="2"/>
  <c r="H664" i="2"/>
  <c r="H111" i="2"/>
  <c r="H495" i="2"/>
  <c r="H570" i="2"/>
  <c r="H54" i="2"/>
  <c r="H636" i="2"/>
  <c r="H414" i="2"/>
  <c r="H422" i="2"/>
  <c r="H403" i="2"/>
  <c r="H523" i="2"/>
  <c r="H264" i="2"/>
  <c r="H274" i="2"/>
  <c r="H587" i="2"/>
  <c r="H450" i="2"/>
  <c r="H80" i="2"/>
  <c r="H654" i="2"/>
  <c r="H317" i="2"/>
  <c r="H592" i="2"/>
  <c r="H176" i="2"/>
  <c r="H688" i="2"/>
  <c r="H392" i="2"/>
  <c r="H8" i="2"/>
  <c r="H91" i="2"/>
  <c r="H420" i="2"/>
  <c r="H218" i="2"/>
  <c r="H260" i="2"/>
  <c r="H672" i="2"/>
  <c r="H172" i="2"/>
  <c r="H56" i="2"/>
  <c r="H534" i="2"/>
  <c r="H169" i="2"/>
  <c r="H484" i="2"/>
  <c r="H413" i="2"/>
  <c r="H222" i="2"/>
  <c r="H603" i="2"/>
  <c r="H263" i="2"/>
  <c r="H395" i="2"/>
  <c r="H526" i="2"/>
  <c r="H433" i="2"/>
  <c r="H351" i="2"/>
  <c r="H462" i="2"/>
  <c r="H217" i="2"/>
  <c r="H174" i="2"/>
  <c r="H347" i="2"/>
  <c r="H464" i="2"/>
  <c r="H177" i="2"/>
  <c r="H383" i="2"/>
  <c r="H485" i="2"/>
  <c r="H311" i="2"/>
  <c r="H185" i="2"/>
  <c r="H406" i="2"/>
  <c r="H338" i="2"/>
  <c r="H363" i="2"/>
  <c r="H362" i="2"/>
  <c r="H156" i="2"/>
  <c r="H488" i="2"/>
  <c r="H312" i="2"/>
  <c r="H352" i="2"/>
  <c r="H411" i="2"/>
  <c r="H359" i="2"/>
  <c r="H167" i="2"/>
  <c r="H191" i="2"/>
  <c r="H611" i="2"/>
  <c r="H243" i="2"/>
  <c r="H122" i="2"/>
  <c r="H334" i="2"/>
  <c r="H50" i="2"/>
  <c r="H161" i="2"/>
  <c r="H356" i="2"/>
  <c r="H532" i="2"/>
  <c r="H500" i="2"/>
  <c r="H335" i="2"/>
  <c r="H145" i="2"/>
  <c r="H546" i="2"/>
  <c r="H281" i="2"/>
  <c r="H96" i="2"/>
  <c r="H437" i="2"/>
  <c r="H348" i="2"/>
  <c r="H232" i="2"/>
  <c r="H83" i="2"/>
  <c r="H630" i="2"/>
  <c r="H284" i="2"/>
  <c r="H125" i="2"/>
  <c r="H289" i="2"/>
  <c r="H103" i="2"/>
  <c r="H651" i="2"/>
  <c r="H63" i="2"/>
  <c r="H11" i="2"/>
  <c r="H407" i="2"/>
  <c r="H417" i="2"/>
  <c r="H328" i="2"/>
  <c r="H302" i="2"/>
  <c r="H32" i="2"/>
  <c r="H674" i="2"/>
  <c r="H136" i="2"/>
  <c r="H393" i="2"/>
  <c r="H531" i="2"/>
  <c r="H474" i="2"/>
  <c r="H58" i="2"/>
  <c r="H40" i="2"/>
  <c r="H270" i="2"/>
  <c r="H345" i="2"/>
  <c r="H727" i="2"/>
  <c r="H384" i="2"/>
  <c r="H466" i="2"/>
  <c r="H70" i="2"/>
  <c r="H197" i="2"/>
  <c r="H288" i="2"/>
  <c r="H16" i="2"/>
  <c r="H299" i="2"/>
  <c r="H241" i="2"/>
  <c r="H633" i="2"/>
  <c r="H423" i="2"/>
  <c r="H149" i="2"/>
  <c r="H239" i="2"/>
  <c r="H117" i="2"/>
  <c r="H415" i="2"/>
  <c r="H157" i="2"/>
  <c r="H300" i="2"/>
  <c r="H183" i="2"/>
  <c r="H24" i="2"/>
  <c r="H301" i="2"/>
  <c r="H690" i="2"/>
  <c r="H412" i="2"/>
  <c r="H303" i="2"/>
  <c r="H390" i="2"/>
  <c r="H697" i="2"/>
  <c r="H661" i="2"/>
  <c r="H295" i="2"/>
  <c r="H285" i="2"/>
  <c r="H549" i="2"/>
  <c r="H226" i="2"/>
  <c r="H388" i="2"/>
  <c r="H457" i="2"/>
  <c r="H657" i="2"/>
  <c r="H20" i="2"/>
  <c r="H21" i="2"/>
  <c r="H28" i="2"/>
  <c r="H271" i="2"/>
  <c r="H194" i="2"/>
  <c r="H228" i="2"/>
  <c r="H135" i="2"/>
  <c r="H259" i="2"/>
  <c r="H725" i="2"/>
  <c r="H280" i="2"/>
  <c r="H431" i="2"/>
  <c r="H459" i="2"/>
  <c r="H240" i="2"/>
  <c r="H442" i="2"/>
  <c r="H492" i="2"/>
  <c r="H593" i="2"/>
  <c r="H293" i="2"/>
  <c r="H225" i="2"/>
  <c r="H547" i="2"/>
  <c r="H646" i="2"/>
  <c r="H552" i="2"/>
  <c r="H506" i="2"/>
  <c r="H527" i="2"/>
  <c r="H618" i="2"/>
  <c r="H586" i="2"/>
  <c r="H215" i="2"/>
  <c r="H204" i="2"/>
  <c r="H315" i="2"/>
  <c r="H539" i="2"/>
  <c r="H580" i="2"/>
  <c r="H428" i="2"/>
  <c r="H675" i="2"/>
  <c r="H119" i="2"/>
  <c r="H471" i="2"/>
  <c r="H29" i="2"/>
  <c r="H67" i="2"/>
  <c r="H483" i="2"/>
  <c r="H628" i="2"/>
  <c r="H692" i="2"/>
  <c r="H229" i="2"/>
  <c r="H643" i="2"/>
  <c r="H5" i="2"/>
  <c r="H212" i="2"/>
  <c r="H168" i="2"/>
  <c r="H114" i="2"/>
  <c r="H641" i="2"/>
  <c r="H324" i="2"/>
  <c r="H309" i="2"/>
  <c r="H606" i="2"/>
  <c r="H625" i="2"/>
  <c r="H490" i="2"/>
  <c r="H84" i="2"/>
  <c r="H550" i="2"/>
  <c r="H443" i="2"/>
  <c r="H595" i="2"/>
  <c r="H341" i="2"/>
  <c r="H647" i="2"/>
  <c r="H396" i="2"/>
  <c r="H57" i="2"/>
  <c r="H275" i="2"/>
  <c r="H294" i="2"/>
  <c r="H559" i="2"/>
  <c r="H55" i="2"/>
  <c r="H51" i="2"/>
  <c r="H104" i="2"/>
  <c r="H418" i="2"/>
  <c r="H60" i="2"/>
  <c r="H256" i="2"/>
  <c r="H538" i="2"/>
  <c r="H173" i="2"/>
  <c r="H516" i="2"/>
  <c r="H180" i="2"/>
  <c r="H71" i="2"/>
  <c r="H535" i="2"/>
  <c r="H35" i="2"/>
  <c r="H562" i="2"/>
  <c r="H461" i="2"/>
  <c r="H10" i="2"/>
  <c r="H626" i="2"/>
  <c r="H127" i="2"/>
  <c r="H327" i="2"/>
  <c r="H146" i="2"/>
  <c r="H276" i="2"/>
  <c r="H441" i="2"/>
  <c r="H129" i="2"/>
  <c r="H522" i="2"/>
  <c r="H151" i="2"/>
  <c r="H332" i="2"/>
  <c r="H39" i="2"/>
  <c r="H666" i="2"/>
  <c r="H479" i="2"/>
  <c r="H385" i="2"/>
  <c r="H34" i="2"/>
  <c r="H354" i="2"/>
  <c r="H95" i="2"/>
  <c r="H82" i="2"/>
  <c r="H397" i="2"/>
  <c r="H404" i="2"/>
  <c r="H87" i="2"/>
  <c r="H537" i="2"/>
  <c r="H421" i="2"/>
  <c r="H368" i="2"/>
  <c r="H349" i="2"/>
  <c r="H318" i="2"/>
  <c r="H447" i="2"/>
  <c r="H557" i="2"/>
  <c r="H41" i="2"/>
  <c r="H46" i="2"/>
  <c r="H553" i="2"/>
  <c r="H699" i="2"/>
  <c r="H201" i="2"/>
  <c r="H665" i="2"/>
  <c r="H350" i="2"/>
  <c r="H713" i="2"/>
  <c r="H520" i="2"/>
  <c r="H605" i="2"/>
  <c r="H398" i="2"/>
  <c r="H340" i="2"/>
  <c r="H26" i="2"/>
  <c r="H227" i="2"/>
  <c r="H505" i="2"/>
  <c r="H470" i="2"/>
  <c r="H18" i="2"/>
  <c r="H493" i="2"/>
  <c r="H681" i="2"/>
  <c r="H440" i="2"/>
  <c r="H132" i="2"/>
  <c r="H467" i="2"/>
  <c r="H730" i="2"/>
  <c r="H379" i="2"/>
  <c r="H248" i="2"/>
  <c r="H454" i="2"/>
  <c r="H140" i="2"/>
  <c r="H438" i="2"/>
  <c r="H507" i="2"/>
  <c r="H410" i="2"/>
  <c r="H126" i="2"/>
  <c r="H115" i="2"/>
  <c r="H202" i="2"/>
  <c r="H3" i="2"/>
  <c r="H446" i="2"/>
  <c r="H66" i="2"/>
  <c r="H249" i="2"/>
  <c r="H430" i="2"/>
  <c r="H563" i="2"/>
  <c r="H109" i="2"/>
  <c r="H208" i="2"/>
  <c r="H435" i="2"/>
  <c r="H590" i="2"/>
  <c r="H72" i="2"/>
  <c r="H676" i="2"/>
  <c r="H165" i="2"/>
  <c r="H491" i="2"/>
  <c r="H196" i="2"/>
  <c r="H378" i="2"/>
  <c r="H159" i="2"/>
  <c r="H342" i="2"/>
  <c r="H255" i="2"/>
  <c r="H153" i="2"/>
  <c r="H207" i="2"/>
  <c r="H198" i="2"/>
  <c r="H282" i="2"/>
  <c r="H101" i="2"/>
  <c r="H76" i="2"/>
  <c r="H634" i="2"/>
  <c r="H610" i="2"/>
  <c r="H162" i="2"/>
  <c r="H372" i="2"/>
  <c r="H358" i="2"/>
  <c r="H658" i="2"/>
  <c r="H624" i="2"/>
  <c r="H481" i="2"/>
  <c r="H116" i="2"/>
  <c r="H36" i="2"/>
  <c r="H53" i="2"/>
  <c r="H343" i="2"/>
  <c r="H257" i="2"/>
  <c r="H200" i="2"/>
  <c r="H607" i="2"/>
  <c r="H69" i="2"/>
  <c r="H548" i="2"/>
  <c r="H88" i="2"/>
  <c r="H118" i="2"/>
  <c r="H268" i="2"/>
  <c r="H320" i="2"/>
  <c r="H510" i="2"/>
  <c r="H346" i="2"/>
  <c r="H512" i="2"/>
  <c r="H247" i="2"/>
  <c r="H494" i="2"/>
  <c r="H4" i="2"/>
  <c r="H367" i="2"/>
  <c r="H319" i="2"/>
  <c r="H323" i="2"/>
  <c r="H170" i="2"/>
  <c r="H68" i="2"/>
  <c r="H73" i="2"/>
  <c r="H108" i="2"/>
  <c r="H250" i="2"/>
  <c r="H728" i="2"/>
  <c r="H15" i="2"/>
  <c r="H637" i="2"/>
  <c r="H189" i="2"/>
  <c r="H47" i="2"/>
  <c r="H158" i="2"/>
  <c r="H160" i="2"/>
  <c r="H179" i="2"/>
  <c r="H38" i="2"/>
  <c r="H353" i="2"/>
  <c r="H528" i="2"/>
  <c r="H364" i="2"/>
  <c r="H216" i="2"/>
  <c r="H206" i="2"/>
  <c r="H687" i="2"/>
  <c r="H616" i="2"/>
  <c r="H678" i="2"/>
  <c r="H542" i="2"/>
  <c r="H205" i="2"/>
  <c r="H545" i="2"/>
  <c r="H181" i="2"/>
  <c r="H7" i="2"/>
  <c r="H137" i="2"/>
  <c r="H124" i="2"/>
  <c r="H219" i="2"/>
  <c r="H123" i="2"/>
  <c r="H110" i="2"/>
  <c r="H670" i="2"/>
  <c r="H2" i="2"/>
  <c r="H90" i="2"/>
  <c r="H554" i="2"/>
  <c r="H339" i="2"/>
  <c r="H44" i="2"/>
  <c r="H556" i="2"/>
  <c r="H138" i="2"/>
  <c r="H43" i="2"/>
  <c r="H380" i="2"/>
  <c r="H273" i="2"/>
  <c r="H511" i="2"/>
  <c r="H42" i="2"/>
  <c r="H305" i="2"/>
  <c r="H131" i="2"/>
  <c r="H468" i="2"/>
  <c r="H31" i="2"/>
  <c r="H671" i="2"/>
  <c r="H627" i="2"/>
  <c r="H425" i="2"/>
  <c r="H75" i="2"/>
  <c r="H112" i="2"/>
  <c r="H171" i="2"/>
  <c r="H536" i="2"/>
  <c r="H705" i="2"/>
  <c r="H551" i="2"/>
  <c r="H591" i="2"/>
  <c r="H25" i="2"/>
  <c r="H27" i="2"/>
  <c r="H267" i="2"/>
  <c r="H12" i="2"/>
  <c r="H619" i="2"/>
  <c r="H224" i="2"/>
  <c r="H469" i="2"/>
  <c r="H214" i="2"/>
  <c r="H19" i="2"/>
  <c r="H336" i="2"/>
  <c r="H386" i="2"/>
  <c r="H645" i="2"/>
  <c r="H465" i="2"/>
  <c r="H432" i="2"/>
  <c r="H399" i="2"/>
  <c r="H584" i="2"/>
  <c r="H186" i="2"/>
  <c r="H389" i="2"/>
  <c r="H223" i="2"/>
  <c r="H451" i="2"/>
  <c r="H472" i="2"/>
  <c r="H203" i="2"/>
  <c r="H65" i="2"/>
  <c r="H192" i="2"/>
  <c r="H235" i="2"/>
  <c r="H209" i="2"/>
  <c r="H509" i="2"/>
  <c r="H237" i="2"/>
  <c r="H14" i="2"/>
  <c r="H150" i="2"/>
  <c r="H698" i="2"/>
  <c r="H609" i="2"/>
  <c r="H251" i="2"/>
  <c r="H596" i="2"/>
  <c r="H195" i="2"/>
  <c r="H487" i="2"/>
  <c r="H182" i="2"/>
  <c r="H329" i="2"/>
  <c r="H9" i="2"/>
  <c r="H617" i="2"/>
  <c r="H17" i="2"/>
  <c r="H588" i="2"/>
  <c r="H370" i="2"/>
  <c r="H155" i="2"/>
  <c r="H77" i="2"/>
  <c r="H333" i="2"/>
  <c r="H729" i="2"/>
  <c r="H456" i="2"/>
  <c r="H445" i="2"/>
  <c r="H702" i="2"/>
  <c r="H233" i="2"/>
  <c r="H621" i="2"/>
  <c r="H79" i="2"/>
  <c r="H97" i="2"/>
  <c r="H61" i="2"/>
  <c r="H120" i="2"/>
  <c r="H326" i="2"/>
  <c r="H601" i="2"/>
  <c r="H583" i="2"/>
  <c r="H376" i="2"/>
  <c r="H321" i="2"/>
  <c r="H475" i="2"/>
  <c r="H648" i="2"/>
  <c r="H6" i="2"/>
  <c r="H426" i="2"/>
  <c r="H144" i="2"/>
  <c r="H148" i="2"/>
  <c r="H400" i="2"/>
  <c r="H578" i="2"/>
  <c r="H724" i="2"/>
  <c r="H496" i="2"/>
  <c r="H154" i="2"/>
  <c r="H695" i="2"/>
  <c r="H13" i="2"/>
  <c r="H269" i="2"/>
  <c r="H134" i="2"/>
  <c r="H308" i="2"/>
  <c r="H669" i="2"/>
  <c r="H230" i="2"/>
  <c r="H622" i="2"/>
  <c r="H700" i="2"/>
  <c r="H718" i="2"/>
  <c r="H656" i="2"/>
  <c r="H439" i="2"/>
  <c r="H497" i="2"/>
  <c r="H322" i="2"/>
  <c r="H175" i="2"/>
  <c r="H86" i="2"/>
  <c r="H290" i="2"/>
  <c r="H130" i="2"/>
  <c r="H369" i="2"/>
  <c r="H22" i="2"/>
  <c r="H94" i="2"/>
  <c r="H184" i="2"/>
  <c r="H660" i="2"/>
  <c r="H371" i="2"/>
  <c r="H555" i="2"/>
  <c r="H653" i="2"/>
  <c r="H331" i="2"/>
  <c r="H238" i="2"/>
  <c r="H98" i="2"/>
  <c r="H23" i="2"/>
  <c r="H561" i="2"/>
  <c r="H261" i="2"/>
  <c r="H30" i="2"/>
  <c r="H712" i="2"/>
  <c r="H572" i="2"/>
  <c r="H128" i="2"/>
  <c r="H508" i="2"/>
  <c r="H577" i="2"/>
  <c r="H52" i="2"/>
  <c r="H722" i="2"/>
  <c r="H424" i="2"/>
  <c r="H585" i="2"/>
  <c r="H517" i="2"/>
  <c r="H408" i="2"/>
  <c r="H629" i="2"/>
  <c r="H463" i="2"/>
  <c r="H375" i="2"/>
  <c r="H543" i="2"/>
  <c r="H373" i="2"/>
  <c r="H141" i="2"/>
  <c r="H279" i="2"/>
  <c r="H565" i="2"/>
  <c r="H246" i="2"/>
  <c r="H78" i="2"/>
  <c r="H374" i="2"/>
  <c r="H567" i="2"/>
  <c r="H45" i="2"/>
  <c r="H262" i="2"/>
  <c r="H278" i="2"/>
  <c r="H105" i="2"/>
  <c r="H193" i="2"/>
  <c r="H133" i="2"/>
  <c r="H598" i="2"/>
  <c r="H178" i="2"/>
  <c r="H564" i="2"/>
  <c r="H448" i="2"/>
  <c r="H401" i="2"/>
  <c r="H581" i="2"/>
  <c r="H473" i="2"/>
  <c r="H541" i="2"/>
  <c r="H436" i="2"/>
  <c r="H366" i="2"/>
  <c r="H99" i="2"/>
  <c r="H521" i="2"/>
  <c r="H582" i="2"/>
  <c r="H706" i="2"/>
  <c r="H102" i="2"/>
  <c r="H686" i="2"/>
  <c r="H707" i="2"/>
  <c r="H458" i="2"/>
  <c r="H715" i="2"/>
  <c r="H529" i="2"/>
  <c r="H444" i="2"/>
  <c r="H452" i="2"/>
  <c r="H476" i="2"/>
  <c r="H298" i="2"/>
  <c r="H391" i="2"/>
  <c r="H213" i="2"/>
  <c r="H81" i="2"/>
  <c r="H594" i="2"/>
  <c r="H612" i="2"/>
  <c r="H589" i="2"/>
  <c r="H732" i="2"/>
  <c r="H642" i="2"/>
  <c r="H449" i="2"/>
  <c r="H600" i="2"/>
  <c r="H365" i="2"/>
  <c r="H163" i="2"/>
  <c r="H313" i="2"/>
  <c r="H499" i="2"/>
  <c r="H164" i="2"/>
  <c r="H427" i="2"/>
  <c r="H478" i="2"/>
  <c r="H419" i="2"/>
  <c r="H316" i="2"/>
  <c r="H188" i="2"/>
  <c r="H48" i="2"/>
  <c r="H121" i="2"/>
  <c r="H573" i="2"/>
  <c r="H272" i="2"/>
  <c r="H92" i="2"/>
  <c r="H106" i="2"/>
  <c r="H650" i="2"/>
  <c r="H37" i="2"/>
  <c r="H394" i="2"/>
  <c r="H166" i="2"/>
  <c r="H575" i="2"/>
  <c r="H719" i="2"/>
  <c r="H100" i="2"/>
  <c r="H662" i="2"/>
  <c r="H236" i="2"/>
  <c r="H59" i="2"/>
  <c r="H504" i="2"/>
  <c r="H85" i="2"/>
  <c r="H292" i="2"/>
  <c r="H199" i="2"/>
  <c r="H64" i="2"/>
  <c r="H297" i="2"/>
  <c r="H639" i="2"/>
  <c r="H501" i="2"/>
  <c r="H608" i="2"/>
  <c r="H361" i="2"/>
  <c r="H568" i="2"/>
  <c r="H49" i="2"/>
  <c r="H482" i="2"/>
  <c r="H677" i="2"/>
  <c r="H344" i="2"/>
  <c r="H638" i="2"/>
  <c r="H381" i="2"/>
  <c r="H221" i="2"/>
  <c r="H576" i="2"/>
  <c r="H310" i="2"/>
  <c r="H652" i="2"/>
  <c r="H599" i="2"/>
  <c r="H286" i="2"/>
  <c r="H693" i="2"/>
  <c r="H211" i="2"/>
  <c r="H571" i="2"/>
  <c r="H147" i="2"/>
  <c r="H649" i="2"/>
  <c r="H234" i="2"/>
  <c r="H714" i="2"/>
  <c r="H62" i="2"/>
  <c r="H416" i="2"/>
  <c r="H266" i="2"/>
  <c r="H409" i="2"/>
  <c r="H107" i="2"/>
  <c r="H231" i="2"/>
  <c r="H429" i="2"/>
  <c r="H717" i="2"/>
  <c r="H644" i="2"/>
  <c r="H242" i="2"/>
  <c r="H304" i="2"/>
  <c r="H277" i="2"/>
  <c r="H558" i="2"/>
  <c r="H220" i="2"/>
  <c r="H33" i="2"/>
  <c r="H252" i="2"/>
  <c r="H682" i="2"/>
  <c r="H734" i="2"/>
  <c r="H142" i="2"/>
  <c r="H602" i="2"/>
  <c r="H525" i="2"/>
  <c r="H544" i="2"/>
  <c r="H113" i="2"/>
  <c r="H245" i="2"/>
  <c r="H620" i="2"/>
  <c r="H152" i="2"/>
  <c r="H708" i="2"/>
  <c r="H498" i="2"/>
  <c r="H291" i="2"/>
  <c r="H74" i="2"/>
  <c r="H283" i="2"/>
  <c r="H733" i="2"/>
  <c r="H190" i="2"/>
  <c r="H514" i="2"/>
  <c r="H477" i="2"/>
  <c r="H402" i="2"/>
  <c r="H726" i="2"/>
  <c r="H704" i="2"/>
  <c r="H489" i="2"/>
  <c r="H680" i="2"/>
  <c r="H480" i="2"/>
  <c r="H635" i="2"/>
  <c r="H597" i="2"/>
  <c r="H515" i="2"/>
  <c r="H668" i="2"/>
  <c r="H684" i="2"/>
  <c r="H325" i="2"/>
  <c r="H434" i="2"/>
  <c r="H258" i="2"/>
  <c r="H502" i="2"/>
  <c r="H357" i="2"/>
  <c r="H307" i="2"/>
  <c r="H89" i="2"/>
  <c r="H143" i="2"/>
  <c r="H244" i="2"/>
  <c r="H631" i="2"/>
  <c r="H254" i="2"/>
  <c r="H533" i="2"/>
  <c r="H382" i="2"/>
  <c r="H566" i="2"/>
  <c r="H614" i="2"/>
  <c r="H460" i="2"/>
  <c r="H210" i="2"/>
  <c r="H360" i="2"/>
  <c r="H306" i="2"/>
  <c r="H530" i="2"/>
  <c r="H615" i="2"/>
  <c r="H187" i="2"/>
  <c r="H579" i="2"/>
  <c r="H720" i="2"/>
  <c r="H314" i="2"/>
  <c r="H453" i="2"/>
  <c r="H377" i="2"/>
  <c r="H694" i="2"/>
  <c r="H524" i="2"/>
  <c r="H519" i="2"/>
  <c r="H518" i="2"/>
  <c r="H296" i="2"/>
  <c r="H613" i="2"/>
  <c r="H405" i="2"/>
  <c r="H696" i="2"/>
  <c r="H673" i="2"/>
  <c r="H253" i="2"/>
  <c r="H655" i="2"/>
  <c r="H337" i="2"/>
  <c r="H683" i="2"/>
  <c r="H710" i="2"/>
  <c r="H691" i="2"/>
  <c r="H667" i="2"/>
  <c r="H623" i="2"/>
  <c r="H731" i="2"/>
  <c r="H486" i="2"/>
  <c r="H703" i="2"/>
  <c r="H503" i="2"/>
  <c r="H659" i="2"/>
  <c r="H685" i="2"/>
  <c r="H663" i="2"/>
  <c r="H560" i="2"/>
  <c r="H689" i="2"/>
  <c r="H709" i="2"/>
  <c r="H679" i="2"/>
  <c r="H701" i="2"/>
  <c r="H723" i="2"/>
  <c r="H711" i="2"/>
  <c r="H604" i="2"/>
  <c r="H632" i="2"/>
  <c r="H721" i="2"/>
  <c r="H716" i="2"/>
  <c r="K84" i="3" l="1"/>
  <c r="J21" i="3"/>
  <c r="C60" i="3"/>
  <c r="C49" i="3"/>
  <c r="N107" i="3"/>
  <c r="C54" i="3"/>
  <c r="C17" i="3"/>
  <c r="E34" i="3"/>
  <c r="C66" i="3"/>
  <c r="F108" i="3"/>
  <c r="C26" i="3"/>
  <c r="C56" i="3"/>
  <c r="C94" i="3"/>
  <c r="C121" i="3"/>
  <c r="E88" i="3"/>
  <c r="L80" i="3"/>
  <c r="C34" i="3"/>
  <c r="C93" i="3"/>
  <c r="C103" i="3"/>
  <c r="C59" i="3"/>
  <c r="C74" i="3"/>
  <c r="F17" i="3"/>
  <c r="C62" i="3"/>
  <c r="L48" i="3"/>
  <c r="C25" i="3"/>
  <c r="J111" i="3"/>
  <c r="C86" i="3"/>
  <c r="G25" i="3"/>
  <c r="J121" i="3"/>
  <c r="J17" i="3"/>
  <c r="C114" i="3"/>
  <c r="G69" i="3"/>
  <c r="L72" i="3"/>
  <c r="D77" i="3"/>
  <c r="I100" i="3"/>
  <c r="C79" i="3"/>
  <c r="D32" i="3"/>
  <c r="C41" i="3"/>
  <c r="C40" i="3"/>
  <c r="L86" i="3"/>
  <c r="D125" i="3"/>
  <c r="D12" i="3"/>
  <c r="E113" i="3"/>
  <c r="F82" i="3"/>
  <c r="G86" i="3"/>
  <c r="L26" i="3"/>
  <c r="N47" i="3"/>
  <c r="D96" i="3"/>
  <c r="E120" i="3"/>
  <c r="G32" i="3"/>
  <c r="I12" i="3"/>
  <c r="J52" i="3"/>
  <c r="N80" i="3"/>
  <c r="N46" i="3"/>
  <c r="C55" i="3"/>
  <c r="C80" i="3"/>
  <c r="C64" i="3"/>
  <c r="D54" i="3"/>
  <c r="E112" i="3"/>
  <c r="G4" i="3"/>
  <c r="J59" i="3"/>
  <c r="C115" i="3"/>
  <c r="D66" i="3"/>
  <c r="G61" i="3"/>
  <c r="C126" i="3"/>
  <c r="J38" i="3"/>
  <c r="J11" i="3"/>
  <c r="C92" i="3"/>
  <c r="C24" i="3"/>
  <c r="D79" i="3"/>
  <c r="E105" i="3"/>
  <c r="F11" i="3"/>
  <c r="R8" i="3"/>
  <c r="C118" i="3"/>
  <c r="D38" i="3"/>
  <c r="E111" i="3"/>
  <c r="E12" i="3"/>
  <c r="G92" i="3"/>
  <c r="K124" i="3"/>
  <c r="C102" i="3"/>
  <c r="K91" i="3"/>
  <c r="C18" i="3"/>
  <c r="K30" i="3"/>
  <c r="M15" i="3"/>
  <c r="C106" i="3"/>
  <c r="D8" i="3"/>
  <c r="E114" i="3"/>
  <c r="F126" i="3"/>
  <c r="G118" i="3"/>
  <c r="K123" i="3"/>
  <c r="C19" i="3"/>
  <c r="C89" i="3"/>
  <c r="C107" i="3"/>
  <c r="C77" i="3"/>
  <c r="C104" i="3"/>
  <c r="F55" i="3"/>
  <c r="C100" i="3"/>
  <c r="C96" i="3"/>
  <c r="C82" i="3"/>
  <c r="D62" i="3"/>
  <c r="E65" i="3"/>
  <c r="F53" i="3"/>
  <c r="G79" i="3"/>
  <c r="C122" i="3"/>
  <c r="C111" i="3"/>
  <c r="C109" i="3"/>
  <c r="D100" i="3"/>
  <c r="D23" i="3"/>
  <c r="F66" i="3"/>
  <c r="G8" i="3"/>
  <c r="I107" i="3"/>
  <c r="U14" i="3"/>
  <c r="T14" i="3"/>
  <c r="V14" i="3"/>
  <c r="N14" i="3"/>
  <c r="P14" i="3"/>
  <c r="H14" i="3"/>
  <c r="J14" i="3"/>
  <c r="S14" i="3"/>
  <c r="O14" i="3"/>
  <c r="L14" i="3"/>
  <c r="Q14" i="3"/>
  <c r="M14" i="3"/>
  <c r="K14" i="3"/>
  <c r="I14" i="3"/>
  <c r="E14" i="3"/>
  <c r="G14" i="3"/>
  <c r="U73" i="3"/>
  <c r="T73" i="3"/>
  <c r="V73" i="3"/>
  <c r="S73" i="3"/>
  <c r="O73" i="3"/>
  <c r="Q73" i="3"/>
  <c r="N73" i="3"/>
  <c r="P73" i="3"/>
  <c r="R73" i="3"/>
  <c r="J73" i="3"/>
  <c r="L73" i="3"/>
  <c r="I73" i="3"/>
  <c r="E73" i="3"/>
  <c r="G73" i="3"/>
  <c r="V99" i="3"/>
  <c r="U99" i="3"/>
  <c r="S99" i="3"/>
  <c r="P99" i="3"/>
  <c r="R99" i="3"/>
  <c r="T99" i="3"/>
  <c r="Q99" i="3"/>
  <c r="J99" i="3"/>
  <c r="O99" i="3"/>
  <c r="L99" i="3"/>
  <c r="N99" i="3"/>
  <c r="M99" i="3"/>
  <c r="E99" i="3"/>
  <c r="G99" i="3"/>
  <c r="I99" i="3"/>
  <c r="K99" i="3"/>
  <c r="V119" i="3"/>
  <c r="T119" i="3"/>
  <c r="S119" i="3"/>
  <c r="P119" i="3"/>
  <c r="R119" i="3"/>
  <c r="J119" i="3"/>
  <c r="L119" i="3"/>
  <c r="N119" i="3"/>
  <c r="U119" i="3"/>
  <c r="Q119" i="3"/>
  <c r="K119" i="3"/>
  <c r="E119" i="3"/>
  <c r="G119" i="3"/>
  <c r="M119" i="3"/>
  <c r="O119" i="3"/>
  <c r="V85" i="3"/>
  <c r="P85" i="3"/>
  <c r="S85" i="3"/>
  <c r="U85" i="3"/>
  <c r="R85" i="3"/>
  <c r="T85" i="3"/>
  <c r="J85" i="3"/>
  <c r="Q85" i="3"/>
  <c r="O85" i="3"/>
  <c r="L85" i="3"/>
  <c r="N85" i="3"/>
  <c r="I85" i="3"/>
  <c r="E85" i="3"/>
  <c r="M85" i="3"/>
  <c r="G85" i="3"/>
  <c r="K85" i="3"/>
  <c r="V51" i="3"/>
  <c r="T51" i="3"/>
  <c r="U51" i="3"/>
  <c r="P51" i="3"/>
  <c r="S51" i="3"/>
  <c r="R51" i="3"/>
  <c r="J51" i="3"/>
  <c r="N51" i="3"/>
  <c r="M51" i="3"/>
  <c r="L51" i="3"/>
  <c r="E51" i="3"/>
  <c r="K51" i="3"/>
  <c r="O51" i="3"/>
  <c r="G51" i="3"/>
  <c r="Q51" i="3"/>
  <c r="I51" i="3"/>
  <c r="V39" i="3"/>
  <c r="T39" i="3"/>
  <c r="U39" i="3"/>
  <c r="P39" i="3"/>
  <c r="R39" i="3"/>
  <c r="S39" i="3"/>
  <c r="J39" i="3"/>
  <c r="O39" i="3"/>
  <c r="L39" i="3"/>
  <c r="M39" i="3"/>
  <c r="Q39" i="3"/>
  <c r="N39" i="3"/>
  <c r="H39" i="3"/>
  <c r="E39" i="3"/>
  <c r="G39" i="3"/>
  <c r="V63" i="3"/>
  <c r="P63" i="3"/>
  <c r="T63" i="3"/>
  <c r="R63" i="3"/>
  <c r="S63" i="3"/>
  <c r="Q63" i="3"/>
  <c r="N63" i="3"/>
  <c r="J63" i="3"/>
  <c r="L63" i="3"/>
  <c r="U63" i="3"/>
  <c r="M63" i="3"/>
  <c r="O63" i="3"/>
  <c r="E63" i="3"/>
  <c r="I63" i="3"/>
  <c r="G63" i="3"/>
  <c r="K63" i="3"/>
  <c r="H63" i="3"/>
  <c r="V83" i="3"/>
  <c r="T83" i="3"/>
  <c r="P83" i="3"/>
  <c r="U83" i="3"/>
  <c r="R83" i="3"/>
  <c r="J83" i="3"/>
  <c r="O83" i="3"/>
  <c r="L83" i="3"/>
  <c r="N83" i="3"/>
  <c r="Q83" i="3"/>
  <c r="K83" i="3"/>
  <c r="E83" i="3"/>
  <c r="S83" i="3"/>
  <c r="G83" i="3"/>
  <c r="M83" i="3"/>
  <c r="H83" i="3"/>
  <c r="V3" i="3"/>
  <c r="T3" i="3"/>
  <c r="S3" i="3"/>
  <c r="U3" i="3"/>
  <c r="P3" i="3"/>
  <c r="R3" i="3"/>
  <c r="N3" i="3"/>
  <c r="J3" i="3"/>
  <c r="Q3" i="3"/>
  <c r="L3" i="3"/>
  <c r="I3" i="3"/>
  <c r="E3" i="3"/>
  <c r="G3" i="3"/>
  <c r="M3" i="3"/>
  <c r="K3" i="3"/>
  <c r="T20" i="3"/>
  <c r="V20" i="3"/>
  <c r="U20" i="3"/>
  <c r="S20" i="3"/>
  <c r="P20" i="3"/>
  <c r="R20" i="3"/>
  <c r="J20" i="3"/>
  <c r="M20" i="3"/>
  <c r="O20" i="3"/>
  <c r="L20" i="3"/>
  <c r="N20" i="3"/>
  <c r="Q20" i="3"/>
  <c r="K20" i="3"/>
  <c r="H20" i="3"/>
  <c r="E20" i="3"/>
  <c r="G20" i="3"/>
  <c r="I20" i="3"/>
  <c r="T45" i="3"/>
  <c r="V45" i="3"/>
  <c r="S45" i="3"/>
  <c r="P45" i="3"/>
  <c r="R45" i="3"/>
  <c r="N45" i="3"/>
  <c r="J45" i="3"/>
  <c r="L45" i="3"/>
  <c r="U45" i="3"/>
  <c r="M45" i="3"/>
  <c r="Q45" i="3"/>
  <c r="I45" i="3"/>
  <c r="E45" i="3"/>
  <c r="G45" i="3"/>
  <c r="H45" i="3"/>
  <c r="O45" i="3"/>
  <c r="C70" i="3"/>
  <c r="C45" i="3"/>
  <c r="D119" i="3"/>
  <c r="D63" i="3"/>
  <c r="D64" i="3"/>
  <c r="D20" i="3"/>
  <c r="D27" i="3"/>
  <c r="E55" i="3"/>
  <c r="E35" i="3"/>
  <c r="E94" i="3"/>
  <c r="E86" i="3"/>
  <c r="E7" i="3"/>
  <c r="F125" i="3"/>
  <c r="F97" i="3"/>
  <c r="F8" i="3"/>
  <c r="F33" i="3"/>
  <c r="F32" i="3"/>
  <c r="F15" i="3"/>
  <c r="G106" i="3"/>
  <c r="G9" i="3"/>
  <c r="H119" i="3"/>
  <c r="H6" i="3"/>
  <c r="I126" i="3"/>
  <c r="I49" i="3"/>
  <c r="J44" i="3"/>
  <c r="K6" i="3"/>
  <c r="L74" i="3"/>
  <c r="U90" i="3"/>
  <c r="T90" i="3"/>
  <c r="V90" i="3"/>
  <c r="N90" i="3"/>
  <c r="P90" i="3"/>
  <c r="Q90" i="3"/>
  <c r="R90" i="3"/>
  <c r="J90" i="3"/>
  <c r="M90" i="3"/>
  <c r="L90" i="3"/>
  <c r="S90" i="3"/>
  <c r="E90" i="3"/>
  <c r="O90" i="3"/>
  <c r="K90" i="3"/>
  <c r="G90" i="3"/>
  <c r="I90" i="3"/>
  <c r="U43" i="3"/>
  <c r="T43" i="3"/>
  <c r="V43" i="3"/>
  <c r="O43" i="3"/>
  <c r="Q43" i="3"/>
  <c r="P43" i="3"/>
  <c r="S43" i="3"/>
  <c r="R43" i="3"/>
  <c r="J43" i="3"/>
  <c r="N43" i="3"/>
  <c r="M43" i="3"/>
  <c r="L43" i="3"/>
  <c r="I43" i="3"/>
  <c r="H43" i="3"/>
  <c r="E43" i="3"/>
  <c r="K43" i="3"/>
  <c r="G43" i="3"/>
  <c r="D89" i="3"/>
  <c r="T98" i="3"/>
  <c r="V98" i="3"/>
  <c r="Q98" i="3"/>
  <c r="U98" i="3"/>
  <c r="S98" i="3"/>
  <c r="P98" i="3"/>
  <c r="R98" i="3"/>
  <c r="O98" i="3"/>
  <c r="L98" i="3"/>
  <c r="N98" i="3"/>
  <c r="K98" i="3"/>
  <c r="J98" i="3"/>
  <c r="G98" i="3"/>
  <c r="I98" i="3"/>
  <c r="D98" i="3"/>
  <c r="F98" i="3"/>
  <c r="T117" i="3"/>
  <c r="V117" i="3"/>
  <c r="Q117" i="3"/>
  <c r="S117" i="3"/>
  <c r="P117" i="3"/>
  <c r="R117" i="3"/>
  <c r="L117" i="3"/>
  <c r="N117" i="3"/>
  <c r="U117" i="3"/>
  <c r="K117" i="3"/>
  <c r="G117" i="3"/>
  <c r="M117" i="3"/>
  <c r="O117" i="3"/>
  <c r="D117" i="3"/>
  <c r="J117" i="3"/>
  <c r="F117" i="3"/>
  <c r="T110" i="3"/>
  <c r="V110" i="3"/>
  <c r="Q110" i="3"/>
  <c r="P110" i="3"/>
  <c r="S110" i="3"/>
  <c r="U110" i="3"/>
  <c r="R110" i="3"/>
  <c r="O110" i="3"/>
  <c r="L110" i="3"/>
  <c r="K110" i="3"/>
  <c r="N110" i="3"/>
  <c r="M110" i="3"/>
  <c r="G110" i="3"/>
  <c r="D110" i="3"/>
  <c r="F110" i="3"/>
  <c r="T87" i="3"/>
  <c r="V87" i="3"/>
  <c r="Q87" i="3"/>
  <c r="U87" i="3"/>
  <c r="P87" i="3"/>
  <c r="S87" i="3"/>
  <c r="R87" i="3"/>
  <c r="N87" i="3"/>
  <c r="M87" i="3"/>
  <c r="L87" i="3"/>
  <c r="K87" i="3"/>
  <c r="O87" i="3"/>
  <c r="G87" i="3"/>
  <c r="I87" i="3"/>
  <c r="J87" i="3"/>
  <c r="D87" i="3"/>
  <c r="F87" i="3"/>
  <c r="T50" i="3"/>
  <c r="V50" i="3"/>
  <c r="Q50" i="3"/>
  <c r="U50" i="3"/>
  <c r="P50" i="3"/>
  <c r="R50" i="3"/>
  <c r="S50" i="3"/>
  <c r="O50" i="3"/>
  <c r="L50" i="3"/>
  <c r="M50" i="3"/>
  <c r="N50" i="3"/>
  <c r="K50" i="3"/>
  <c r="J50" i="3"/>
  <c r="G50" i="3"/>
  <c r="D50" i="3"/>
  <c r="F50" i="3"/>
  <c r="T31" i="3"/>
  <c r="V31" i="3"/>
  <c r="Q31" i="3"/>
  <c r="P31" i="3"/>
  <c r="R31" i="3"/>
  <c r="S31" i="3"/>
  <c r="L31" i="3"/>
  <c r="U31" i="3"/>
  <c r="M31" i="3"/>
  <c r="K31" i="3"/>
  <c r="O31" i="3"/>
  <c r="I31" i="3"/>
  <c r="G31" i="3"/>
  <c r="H31" i="3"/>
  <c r="J31" i="3"/>
  <c r="D31" i="3"/>
  <c r="N31" i="3"/>
  <c r="F31" i="3"/>
  <c r="T113" i="3"/>
  <c r="V113" i="3"/>
  <c r="Q113" i="3"/>
  <c r="P113" i="3"/>
  <c r="U113" i="3"/>
  <c r="R113" i="3"/>
  <c r="O113" i="3"/>
  <c r="L113" i="3"/>
  <c r="N113" i="3"/>
  <c r="M113" i="3"/>
  <c r="K113" i="3"/>
  <c r="J113" i="3"/>
  <c r="S113" i="3"/>
  <c r="G113" i="3"/>
  <c r="D113" i="3"/>
  <c r="I113" i="3"/>
  <c r="F113" i="3"/>
  <c r="T10" i="3"/>
  <c r="V10" i="3"/>
  <c r="Q10" i="3"/>
  <c r="U10" i="3"/>
  <c r="P10" i="3"/>
  <c r="R10" i="3"/>
  <c r="L10" i="3"/>
  <c r="K10" i="3"/>
  <c r="S10" i="3"/>
  <c r="N10" i="3"/>
  <c r="G10" i="3"/>
  <c r="M10" i="3"/>
  <c r="J10" i="3"/>
  <c r="D10" i="3"/>
  <c r="F10" i="3"/>
  <c r="T29" i="3"/>
  <c r="V29" i="3"/>
  <c r="Q29" i="3"/>
  <c r="U29" i="3"/>
  <c r="S29" i="3"/>
  <c r="P29" i="3"/>
  <c r="R29" i="3"/>
  <c r="M29" i="3"/>
  <c r="O29" i="3"/>
  <c r="L29" i="3"/>
  <c r="N29" i="3"/>
  <c r="K29" i="3"/>
  <c r="J29" i="3"/>
  <c r="G29" i="3"/>
  <c r="I29" i="3"/>
  <c r="D29" i="3"/>
  <c r="F29" i="3"/>
  <c r="T71" i="3"/>
  <c r="V71" i="3"/>
  <c r="Q71" i="3"/>
  <c r="S71" i="3"/>
  <c r="P71" i="3"/>
  <c r="R71" i="3"/>
  <c r="N71" i="3"/>
  <c r="L71" i="3"/>
  <c r="U71" i="3"/>
  <c r="M71" i="3"/>
  <c r="K71" i="3"/>
  <c r="O71" i="3"/>
  <c r="I71" i="3"/>
  <c r="G71" i="3"/>
  <c r="H71" i="3"/>
  <c r="J71" i="3"/>
  <c r="D71" i="3"/>
  <c r="F71" i="3"/>
  <c r="C116" i="3"/>
  <c r="C53" i="3"/>
  <c r="C76" i="3"/>
  <c r="C38" i="3"/>
  <c r="C84" i="3"/>
  <c r="C108" i="3"/>
  <c r="C30" i="3"/>
  <c r="C2" i="3"/>
  <c r="C71" i="3"/>
  <c r="D124" i="3"/>
  <c r="D114" i="3"/>
  <c r="D14" i="3"/>
  <c r="D60" i="3"/>
  <c r="D15" i="3"/>
  <c r="E115" i="3"/>
  <c r="E87" i="3"/>
  <c r="E104" i="3"/>
  <c r="F124" i="3"/>
  <c r="F91" i="3"/>
  <c r="F14" i="3"/>
  <c r="F81" i="3"/>
  <c r="G97" i="3"/>
  <c r="G94" i="3"/>
  <c r="G64" i="3"/>
  <c r="H117" i="3"/>
  <c r="H3" i="3"/>
  <c r="I116" i="3"/>
  <c r="I74" i="3"/>
  <c r="J116" i="3"/>
  <c r="J48" i="3"/>
  <c r="N79" i="3"/>
  <c r="U30" i="3"/>
  <c r="T30" i="3"/>
  <c r="V30" i="3"/>
  <c r="S30" i="3"/>
  <c r="N30" i="3"/>
  <c r="P30" i="3"/>
  <c r="R30" i="3"/>
  <c r="M30" i="3"/>
  <c r="H30" i="3"/>
  <c r="Q30" i="3"/>
  <c r="J30" i="3"/>
  <c r="L30" i="3"/>
  <c r="O30" i="3"/>
  <c r="I30" i="3"/>
  <c r="E30" i="3"/>
  <c r="G30" i="3"/>
  <c r="U36" i="3"/>
  <c r="T36" i="3"/>
  <c r="V36" i="3"/>
  <c r="O36" i="3"/>
  <c r="Q36" i="3"/>
  <c r="P36" i="3"/>
  <c r="S36" i="3"/>
  <c r="R36" i="3"/>
  <c r="M36" i="3"/>
  <c r="J36" i="3"/>
  <c r="L36" i="3"/>
  <c r="I36" i="3"/>
  <c r="H36" i="3"/>
  <c r="N36" i="3"/>
  <c r="E36" i="3"/>
  <c r="G36" i="3"/>
  <c r="U58" i="3"/>
  <c r="R58" i="3"/>
  <c r="T58" i="3"/>
  <c r="V58" i="3"/>
  <c r="O58" i="3"/>
  <c r="Q58" i="3"/>
  <c r="N58" i="3"/>
  <c r="S58" i="3"/>
  <c r="P58" i="3"/>
  <c r="J58" i="3"/>
  <c r="L58" i="3"/>
  <c r="M58" i="3"/>
  <c r="I58" i="3"/>
  <c r="E58" i="3"/>
  <c r="G58" i="3"/>
  <c r="H58" i="3"/>
  <c r="D58" i="3"/>
  <c r="K73" i="3"/>
  <c r="T122" i="3"/>
  <c r="V122" i="3"/>
  <c r="U122" i="3"/>
  <c r="N122" i="3"/>
  <c r="S122" i="3"/>
  <c r="R122" i="3"/>
  <c r="Q122" i="3"/>
  <c r="P122" i="3"/>
  <c r="O122" i="3"/>
  <c r="L122" i="3"/>
  <c r="I122" i="3"/>
  <c r="K122" i="3"/>
  <c r="J122" i="3"/>
  <c r="G122" i="3"/>
  <c r="T55" i="3"/>
  <c r="V55" i="3"/>
  <c r="N55" i="3"/>
  <c r="S55" i="3"/>
  <c r="R55" i="3"/>
  <c r="U55" i="3"/>
  <c r="L55" i="3"/>
  <c r="I55" i="3"/>
  <c r="P55" i="3"/>
  <c r="K55" i="3"/>
  <c r="Q55" i="3"/>
  <c r="O55" i="3"/>
  <c r="G55" i="3"/>
  <c r="M55" i="3"/>
  <c r="J55" i="3"/>
  <c r="T77" i="3"/>
  <c r="V77" i="3"/>
  <c r="N77" i="3"/>
  <c r="S77" i="3"/>
  <c r="U77" i="3"/>
  <c r="R77" i="3"/>
  <c r="P77" i="3"/>
  <c r="O77" i="3"/>
  <c r="L77" i="3"/>
  <c r="Q77" i="3"/>
  <c r="I77" i="3"/>
  <c r="K77" i="3"/>
  <c r="J77" i="3"/>
  <c r="M77" i="3"/>
  <c r="G77" i="3"/>
  <c r="T66" i="3"/>
  <c r="V66" i="3"/>
  <c r="N66" i="3"/>
  <c r="U66" i="3"/>
  <c r="S66" i="3"/>
  <c r="R66" i="3"/>
  <c r="L66" i="3"/>
  <c r="I66" i="3"/>
  <c r="P66" i="3"/>
  <c r="K66" i="3"/>
  <c r="O66" i="3"/>
  <c r="G66" i="3"/>
  <c r="Q66" i="3"/>
  <c r="J66" i="3"/>
  <c r="T56" i="3"/>
  <c r="V56" i="3"/>
  <c r="U56" i="3"/>
  <c r="N56" i="3"/>
  <c r="R56" i="3"/>
  <c r="S56" i="3"/>
  <c r="P56" i="3"/>
  <c r="O56" i="3"/>
  <c r="L56" i="3"/>
  <c r="M56" i="3"/>
  <c r="Q56" i="3"/>
  <c r="I56" i="3"/>
  <c r="K56" i="3"/>
  <c r="J56" i="3"/>
  <c r="H56" i="3"/>
  <c r="G56" i="3"/>
  <c r="T82" i="3"/>
  <c r="V82" i="3"/>
  <c r="N82" i="3"/>
  <c r="R82" i="3"/>
  <c r="S82" i="3"/>
  <c r="U82" i="3"/>
  <c r="Q82" i="3"/>
  <c r="L82" i="3"/>
  <c r="M82" i="3"/>
  <c r="I82" i="3"/>
  <c r="P82" i="3"/>
  <c r="K82" i="3"/>
  <c r="O82" i="3"/>
  <c r="G82" i="3"/>
  <c r="H82" i="3"/>
  <c r="J82" i="3"/>
  <c r="T88" i="3"/>
  <c r="V88" i="3"/>
  <c r="N88" i="3"/>
  <c r="U88" i="3"/>
  <c r="R88" i="3"/>
  <c r="S88" i="3"/>
  <c r="P88" i="3"/>
  <c r="O88" i="3"/>
  <c r="L88" i="3"/>
  <c r="I88" i="3"/>
  <c r="Q88" i="3"/>
  <c r="M88" i="3"/>
  <c r="K88" i="3"/>
  <c r="J88" i="3"/>
  <c r="G88" i="3"/>
  <c r="H88" i="3"/>
  <c r="T28" i="3"/>
  <c r="V28" i="3"/>
  <c r="S28" i="3"/>
  <c r="N28" i="3"/>
  <c r="U28" i="3"/>
  <c r="R28" i="3"/>
  <c r="Q28" i="3"/>
  <c r="L28" i="3"/>
  <c r="I28" i="3"/>
  <c r="P28" i="3"/>
  <c r="K28" i="3"/>
  <c r="O28" i="3"/>
  <c r="G28" i="3"/>
  <c r="M28" i="3"/>
  <c r="J28" i="3"/>
  <c r="T7" i="3"/>
  <c r="V7" i="3"/>
  <c r="S7" i="3"/>
  <c r="U7" i="3"/>
  <c r="N7" i="3"/>
  <c r="R7" i="3"/>
  <c r="M7" i="3"/>
  <c r="P7" i="3"/>
  <c r="O7" i="3"/>
  <c r="L7" i="3"/>
  <c r="I7" i="3"/>
  <c r="K7" i="3"/>
  <c r="J7" i="3"/>
  <c r="H7" i="3"/>
  <c r="Q7" i="3"/>
  <c r="G7" i="3"/>
  <c r="T37" i="3"/>
  <c r="V37" i="3"/>
  <c r="S37" i="3"/>
  <c r="N37" i="3"/>
  <c r="R37" i="3"/>
  <c r="U37" i="3"/>
  <c r="L37" i="3"/>
  <c r="M37" i="3"/>
  <c r="I37" i="3"/>
  <c r="Q37" i="3"/>
  <c r="K37" i="3"/>
  <c r="O37" i="3"/>
  <c r="P37" i="3"/>
  <c r="G37" i="3"/>
  <c r="H37" i="3"/>
  <c r="J37" i="3"/>
  <c r="C125" i="3"/>
  <c r="C112" i="3"/>
  <c r="C97" i="3"/>
  <c r="C35" i="3"/>
  <c r="C8" i="3"/>
  <c r="C68" i="3"/>
  <c r="C81" i="3"/>
  <c r="C13" i="3"/>
  <c r="C20" i="3"/>
  <c r="C37" i="3"/>
  <c r="D123" i="3"/>
  <c r="D76" i="3"/>
  <c r="D19" i="3"/>
  <c r="D6" i="3"/>
  <c r="E100" i="3"/>
  <c r="E57" i="3"/>
  <c r="E66" i="3"/>
  <c r="E68" i="3"/>
  <c r="E48" i="3"/>
  <c r="F123" i="3"/>
  <c r="F36" i="3"/>
  <c r="F19" i="3"/>
  <c r="F73" i="3"/>
  <c r="G49" i="3"/>
  <c r="G6" i="3"/>
  <c r="G47" i="3"/>
  <c r="H55" i="3"/>
  <c r="H50" i="3"/>
  <c r="H10" i="3"/>
  <c r="I102" i="3"/>
  <c r="I33" i="3"/>
  <c r="J110" i="3"/>
  <c r="K41" i="3"/>
  <c r="U70" i="3"/>
  <c r="T70" i="3"/>
  <c r="V70" i="3"/>
  <c r="S70" i="3"/>
  <c r="N70" i="3"/>
  <c r="P70" i="3"/>
  <c r="Q70" i="3"/>
  <c r="H70" i="3"/>
  <c r="J70" i="3"/>
  <c r="O70" i="3"/>
  <c r="M70" i="3"/>
  <c r="L70" i="3"/>
  <c r="K70" i="3"/>
  <c r="E70" i="3"/>
  <c r="G70" i="3"/>
  <c r="R70" i="3"/>
  <c r="I70" i="3"/>
  <c r="V121" i="3"/>
  <c r="U121" i="3"/>
  <c r="S121" i="3"/>
  <c r="R121" i="3"/>
  <c r="T121" i="3"/>
  <c r="O121" i="3"/>
  <c r="Q121" i="3"/>
  <c r="P121" i="3"/>
  <c r="N121" i="3"/>
  <c r="I121" i="3"/>
  <c r="M121" i="3"/>
  <c r="L121" i="3"/>
  <c r="F121" i="3"/>
  <c r="K121" i="3"/>
  <c r="H121" i="3"/>
  <c r="V115" i="3"/>
  <c r="U115" i="3"/>
  <c r="T115" i="3"/>
  <c r="S115" i="3"/>
  <c r="R115" i="3"/>
  <c r="M115" i="3"/>
  <c r="O115" i="3"/>
  <c r="I115" i="3"/>
  <c r="P115" i="3"/>
  <c r="N115" i="3"/>
  <c r="Q115" i="3"/>
  <c r="J115" i="3"/>
  <c r="F115" i="3"/>
  <c r="H115" i="3"/>
  <c r="T96" i="3"/>
  <c r="V96" i="3"/>
  <c r="U96" i="3"/>
  <c r="S96" i="3"/>
  <c r="R96" i="3"/>
  <c r="M96" i="3"/>
  <c r="O96" i="3"/>
  <c r="P96" i="3"/>
  <c r="Q96" i="3"/>
  <c r="I96" i="3"/>
  <c r="K96" i="3"/>
  <c r="J96" i="3"/>
  <c r="N96" i="3"/>
  <c r="L96" i="3"/>
  <c r="F96" i="3"/>
  <c r="H96" i="3"/>
  <c r="T42" i="3"/>
  <c r="V42" i="3"/>
  <c r="U42" i="3"/>
  <c r="S42" i="3"/>
  <c r="R42" i="3"/>
  <c r="M42" i="3"/>
  <c r="O42" i="3"/>
  <c r="N42" i="3"/>
  <c r="I42" i="3"/>
  <c r="P42" i="3"/>
  <c r="K42" i="3"/>
  <c r="Q42" i="3"/>
  <c r="L42" i="3"/>
  <c r="J42" i="3"/>
  <c r="F42" i="3"/>
  <c r="H42" i="3"/>
  <c r="T65" i="3"/>
  <c r="V65" i="3"/>
  <c r="U65" i="3"/>
  <c r="R65" i="3"/>
  <c r="S65" i="3"/>
  <c r="M65" i="3"/>
  <c r="O65" i="3"/>
  <c r="P65" i="3"/>
  <c r="Q65" i="3"/>
  <c r="I65" i="3"/>
  <c r="N65" i="3"/>
  <c r="K65" i="3"/>
  <c r="F65" i="3"/>
  <c r="L65" i="3"/>
  <c r="T22" i="3"/>
  <c r="V22" i="3"/>
  <c r="U22" i="3"/>
  <c r="R22" i="3"/>
  <c r="M22" i="3"/>
  <c r="S22" i="3"/>
  <c r="O22" i="3"/>
  <c r="I22" i="3"/>
  <c r="P22" i="3"/>
  <c r="K22" i="3"/>
  <c r="L22" i="3"/>
  <c r="H22" i="3"/>
  <c r="Q22" i="3"/>
  <c r="J22" i="3"/>
  <c r="N22" i="3"/>
  <c r="F22" i="3"/>
  <c r="T86" i="3"/>
  <c r="V86" i="3"/>
  <c r="U86" i="3"/>
  <c r="R86" i="3"/>
  <c r="M86" i="3"/>
  <c r="S86" i="3"/>
  <c r="O86" i="3"/>
  <c r="P86" i="3"/>
  <c r="I86" i="3"/>
  <c r="N86" i="3"/>
  <c r="Q86" i="3"/>
  <c r="K86" i="3"/>
  <c r="D86" i="3"/>
  <c r="H86" i="3"/>
  <c r="F86" i="3"/>
  <c r="T78" i="3"/>
  <c r="V78" i="3"/>
  <c r="S78" i="3"/>
  <c r="U78" i="3"/>
  <c r="R78" i="3"/>
  <c r="M78" i="3"/>
  <c r="O78" i="3"/>
  <c r="Q78" i="3"/>
  <c r="I78" i="3"/>
  <c r="P78" i="3"/>
  <c r="K78" i="3"/>
  <c r="N78" i="3"/>
  <c r="L78" i="3"/>
  <c r="J78" i="3"/>
  <c r="D78" i="3"/>
  <c r="F78" i="3"/>
  <c r="H78" i="3"/>
  <c r="T44" i="3"/>
  <c r="V44" i="3"/>
  <c r="S44" i="3"/>
  <c r="U44" i="3"/>
  <c r="R44" i="3"/>
  <c r="M44" i="3"/>
  <c r="O44" i="3"/>
  <c r="P44" i="3"/>
  <c r="I44" i="3"/>
  <c r="N44" i="3"/>
  <c r="K44" i="3"/>
  <c r="Q44" i="3"/>
  <c r="L44" i="3"/>
  <c r="D44" i="3"/>
  <c r="F44" i="3"/>
  <c r="T105" i="3"/>
  <c r="V105" i="3"/>
  <c r="S105" i="3"/>
  <c r="U105" i="3"/>
  <c r="R105" i="3"/>
  <c r="M105" i="3"/>
  <c r="O105" i="3"/>
  <c r="I105" i="3"/>
  <c r="Q105" i="3"/>
  <c r="K105" i="3"/>
  <c r="P105" i="3"/>
  <c r="N105" i="3"/>
  <c r="H105" i="3"/>
  <c r="J105" i="3"/>
  <c r="D105" i="3"/>
  <c r="L105" i="3"/>
  <c r="F105" i="3"/>
  <c r="C124" i="3"/>
  <c r="C91" i="3"/>
  <c r="C90" i="3"/>
  <c r="C14" i="3"/>
  <c r="C73" i="3"/>
  <c r="C3" i="3"/>
  <c r="C29" i="3"/>
  <c r="C105" i="3"/>
  <c r="D99" i="3"/>
  <c r="D35" i="3"/>
  <c r="D39" i="3"/>
  <c r="D30" i="3"/>
  <c r="D61" i="3"/>
  <c r="E125" i="3"/>
  <c r="E42" i="3"/>
  <c r="E31" i="3"/>
  <c r="E26" i="3"/>
  <c r="F99" i="3"/>
  <c r="F85" i="3"/>
  <c r="F39" i="3"/>
  <c r="F83" i="3"/>
  <c r="F20" i="3"/>
  <c r="G111" i="3"/>
  <c r="G78" i="3"/>
  <c r="G46" i="3"/>
  <c r="H65" i="3"/>
  <c r="H28" i="3"/>
  <c r="I119" i="3"/>
  <c r="I81" i="3"/>
  <c r="K58" i="3"/>
  <c r="U18" i="3"/>
  <c r="T18" i="3"/>
  <c r="V18" i="3"/>
  <c r="S18" i="3"/>
  <c r="N18" i="3"/>
  <c r="P18" i="3"/>
  <c r="Q18" i="3"/>
  <c r="H18" i="3"/>
  <c r="J18" i="3"/>
  <c r="L18" i="3"/>
  <c r="R18" i="3"/>
  <c r="M18" i="3"/>
  <c r="O18" i="3"/>
  <c r="E18" i="3"/>
  <c r="I18" i="3"/>
  <c r="G18" i="3"/>
  <c r="K18" i="3"/>
  <c r="U101" i="3"/>
  <c r="T101" i="3"/>
  <c r="V101" i="3"/>
  <c r="O101" i="3"/>
  <c r="Q101" i="3"/>
  <c r="S101" i="3"/>
  <c r="P101" i="3"/>
  <c r="R101" i="3"/>
  <c r="J101" i="3"/>
  <c r="L101" i="3"/>
  <c r="I101" i="3"/>
  <c r="H101" i="3"/>
  <c r="K101" i="3"/>
  <c r="E101" i="3"/>
  <c r="N101" i="3"/>
  <c r="G101" i="3"/>
  <c r="M101" i="3"/>
  <c r="C58" i="3"/>
  <c r="D70" i="3"/>
  <c r="T120" i="3"/>
  <c r="V120" i="3"/>
  <c r="U120" i="3"/>
  <c r="N120" i="3"/>
  <c r="P120" i="3"/>
  <c r="R120" i="3"/>
  <c r="O120" i="3"/>
  <c r="Q120" i="3"/>
  <c r="S120" i="3"/>
  <c r="K120" i="3"/>
  <c r="M120" i="3"/>
  <c r="J120" i="3"/>
  <c r="G120" i="3"/>
  <c r="L120" i="3"/>
  <c r="D120" i="3"/>
  <c r="I120" i="3"/>
  <c r="F120" i="3"/>
  <c r="T57" i="3"/>
  <c r="V57" i="3"/>
  <c r="U57" i="3"/>
  <c r="N57" i="3"/>
  <c r="S57" i="3"/>
  <c r="P57" i="3"/>
  <c r="R57" i="3"/>
  <c r="O57" i="3"/>
  <c r="Q57" i="3"/>
  <c r="K57" i="3"/>
  <c r="M57" i="3"/>
  <c r="G57" i="3"/>
  <c r="D57" i="3"/>
  <c r="J57" i="3"/>
  <c r="F57" i="3"/>
  <c r="I57" i="3"/>
  <c r="T52" i="3"/>
  <c r="V52" i="3"/>
  <c r="U52" i="3"/>
  <c r="N52" i="3"/>
  <c r="P52" i="3"/>
  <c r="S52" i="3"/>
  <c r="R52" i="3"/>
  <c r="O52" i="3"/>
  <c r="Q52" i="3"/>
  <c r="K52" i="3"/>
  <c r="M52" i="3"/>
  <c r="I52" i="3"/>
  <c r="G52" i="3"/>
  <c r="D52" i="3"/>
  <c r="L52" i="3"/>
  <c r="F52" i="3"/>
  <c r="T75" i="3"/>
  <c r="V75" i="3"/>
  <c r="U75" i="3"/>
  <c r="N75" i="3"/>
  <c r="P75" i="3"/>
  <c r="S75" i="3"/>
  <c r="R75" i="3"/>
  <c r="O75" i="3"/>
  <c r="Q75" i="3"/>
  <c r="I75" i="3"/>
  <c r="K75" i="3"/>
  <c r="H75" i="3"/>
  <c r="L75" i="3"/>
  <c r="G75" i="3"/>
  <c r="J75" i="3"/>
  <c r="D75" i="3"/>
  <c r="F75" i="3"/>
  <c r="T95" i="3"/>
  <c r="V95" i="3"/>
  <c r="U95" i="3"/>
  <c r="N95" i="3"/>
  <c r="P95" i="3"/>
  <c r="R95" i="3"/>
  <c r="S95" i="3"/>
  <c r="O95" i="3"/>
  <c r="Q95" i="3"/>
  <c r="M95" i="3"/>
  <c r="I95" i="3"/>
  <c r="K95" i="3"/>
  <c r="H95" i="3"/>
  <c r="G95" i="3"/>
  <c r="D95" i="3"/>
  <c r="F95" i="3"/>
  <c r="L95" i="3"/>
  <c r="T72" i="3"/>
  <c r="V72" i="3"/>
  <c r="U72" i="3"/>
  <c r="N72" i="3"/>
  <c r="P72" i="3"/>
  <c r="R72" i="3"/>
  <c r="S72" i="3"/>
  <c r="O72" i="3"/>
  <c r="Q72" i="3"/>
  <c r="I72" i="3"/>
  <c r="M72" i="3"/>
  <c r="K72" i="3"/>
  <c r="H72" i="3"/>
  <c r="G72" i="3"/>
  <c r="J72" i="3"/>
  <c r="D72" i="3"/>
  <c r="F72" i="3"/>
  <c r="T21" i="3"/>
  <c r="V21" i="3"/>
  <c r="U21" i="3"/>
  <c r="N21" i="3"/>
  <c r="P21" i="3"/>
  <c r="R21" i="3"/>
  <c r="S21" i="3"/>
  <c r="O21" i="3"/>
  <c r="Q21" i="3"/>
  <c r="I21" i="3"/>
  <c r="K21" i="3"/>
  <c r="M21" i="3"/>
  <c r="H21" i="3"/>
  <c r="G21" i="3"/>
  <c r="D21" i="3"/>
  <c r="F21" i="3"/>
  <c r="L21" i="3"/>
  <c r="T24" i="3"/>
  <c r="V24" i="3"/>
  <c r="U24" i="3"/>
  <c r="N24" i="3"/>
  <c r="P24" i="3"/>
  <c r="R24" i="3"/>
  <c r="O24" i="3"/>
  <c r="Q24" i="3"/>
  <c r="I24" i="3"/>
  <c r="K24" i="3"/>
  <c r="S24" i="3"/>
  <c r="H24" i="3"/>
  <c r="G24" i="3"/>
  <c r="L24" i="3"/>
  <c r="J24" i="3"/>
  <c r="D24" i="3"/>
  <c r="M24" i="3"/>
  <c r="F24" i="3"/>
  <c r="T48" i="3"/>
  <c r="V48" i="3"/>
  <c r="U48" i="3"/>
  <c r="N48" i="3"/>
  <c r="S48" i="3"/>
  <c r="P48" i="3"/>
  <c r="R48" i="3"/>
  <c r="O48" i="3"/>
  <c r="Q48" i="3"/>
  <c r="I48" i="3"/>
  <c r="K48" i="3"/>
  <c r="H48" i="3"/>
  <c r="G48" i="3"/>
  <c r="M48" i="3"/>
  <c r="D48" i="3"/>
  <c r="F48" i="3"/>
  <c r="T5" i="3"/>
  <c r="V5" i="3"/>
  <c r="U5" i="3"/>
  <c r="N5" i="3"/>
  <c r="P5" i="3"/>
  <c r="S5" i="3"/>
  <c r="R5" i="3"/>
  <c r="O5" i="3"/>
  <c r="Q5" i="3"/>
  <c r="M5" i="3"/>
  <c r="I5" i="3"/>
  <c r="K5" i="3"/>
  <c r="H5" i="3"/>
  <c r="G5" i="3"/>
  <c r="J5" i="3"/>
  <c r="D5" i="3"/>
  <c r="L5" i="3"/>
  <c r="F5" i="3"/>
  <c r="C123" i="3"/>
  <c r="C101" i="3"/>
  <c r="C36" i="3"/>
  <c r="C43" i="3"/>
  <c r="C83" i="3"/>
  <c r="C10" i="3"/>
  <c r="C7" i="3"/>
  <c r="C5" i="3"/>
  <c r="D122" i="3"/>
  <c r="D106" i="3"/>
  <c r="D90" i="3"/>
  <c r="D56" i="3"/>
  <c r="D13" i="3"/>
  <c r="D41" i="3"/>
  <c r="E98" i="3"/>
  <c r="E75" i="3"/>
  <c r="E82" i="3"/>
  <c r="E6" i="3"/>
  <c r="E61" i="3"/>
  <c r="F122" i="3"/>
  <c r="F77" i="3"/>
  <c r="F56" i="3"/>
  <c r="F88" i="3"/>
  <c r="F7" i="3"/>
  <c r="G121" i="3"/>
  <c r="G68" i="3"/>
  <c r="G67" i="3"/>
  <c r="H91" i="3"/>
  <c r="I117" i="3"/>
  <c r="I83" i="3"/>
  <c r="K45" i="3"/>
  <c r="M98" i="3"/>
  <c r="O3" i="3"/>
  <c r="U102" i="3"/>
  <c r="T102" i="3"/>
  <c r="V102" i="3"/>
  <c r="N102" i="3"/>
  <c r="S102" i="3"/>
  <c r="P102" i="3"/>
  <c r="J102" i="3"/>
  <c r="L102" i="3"/>
  <c r="R102" i="3"/>
  <c r="K102" i="3"/>
  <c r="E102" i="3"/>
  <c r="G102" i="3"/>
  <c r="Q102" i="3"/>
  <c r="O102" i="3"/>
  <c r="M102" i="3"/>
  <c r="U19" i="3"/>
  <c r="T19" i="3"/>
  <c r="V19" i="3"/>
  <c r="O19" i="3"/>
  <c r="Q19" i="3"/>
  <c r="P19" i="3"/>
  <c r="R19" i="3"/>
  <c r="J19" i="3"/>
  <c r="S19" i="3"/>
  <c r="L19" i="3"/>
  <c r="M19" i="3"/>
  <c r="I19" i="3"/>
  <c r="K19" i="3"/>
  <c r="H19" i="3"/>
  <c r="E19" i="3"/>
  <c r="G19" i="3"/>
  <c r="N19" i="3"/>
  <c r="V103" i="3"/>
  <c r="U103" i="3"/>
  <c r="S103" i="3"/>
  <c r="O103" i="3"/>
  <c r="T103" i="3"/>
  <c r="Q103" i="3"/>
  <c r="R103" i="3"/>
  <c r="N103" i="3"/>
  <c r="I103" i="3"/>
  <c r="K103" i="3"/>
  <c r="M103" i="3"/>
  <c r="J103" i="3"/>
  <c r="D103" i="3"/>
  <c r="F103" i="3"/>
  <c r="P103" i="3"/>
  <c r="H103" i="3"/>
  <c r="V92" i="3"/>
  <c r="U92" i="3"/>
  <c r="T92" i="3"/>
  <c r="O92" i="3"/>
  <c r="Q92" i="3"/>
  <c r="S92" i="3"/>
  <c r="I92" i="3"/>
  <c r="K92" i="3"/>
  <c r="P92" i="3"/>
  <c r="N92" i="3"/>
  <c r="M92" i="3"/>
  <c r="R92" i="3"/>
  <c r="D92" i="3"/>
  <c r="J92" i="3"/>
  <c r="F92" i="3"/>
  <c r="H92" i="3"/>
  <c r="L92" i="3"/>
  <c r="V111" i="3"/>
  <c r="U111" i="3"/>
  <c r="S111" i="3"/>
  <c r="O111" i="3"/>
  <c r="T111" i="3"/>
  <c r="Q111" i="3"/>
  <c r="I111" i="3"/>
  <c r="R111" i="3"/>
  <c r="K111" i="3"/>
  <c r="N111" i="3"/>
  <c r="M111" i="3"/>
  <c r="D111" i="3"/>
  <c r="L111" i="3"/>
  <c r="P111" i="3"/>
  <c r="F111" i="3"/>
  <c r="H111" i="3"/>
  <c r="V40" i="3"/>
  <c r="U40" i="3"/>
  <c r="T40" i="3"/>
  <c r="S40" i="3"/>
  <c r="R40" i="3"/>
  <c r="O40" i="3"/>
  <c r="Q40" i="3"/>
  <c r="I40" i="3"/>
  <c r="K40" i="3"/>
  <c r="P40" i="3"/>
  <c r="N40" i="3"/>
  <c r="J40" i="3"/>
  <c r="D40" i="3"/>
  <c r="F40" i="3"/>
  <c r="M40" i="3"/>
  <c r="V94" i="3"/>
  <c r="U94" i="3"/>
  <c r="R94" i="3"/>
  <c r="S94" i="3"/>
  <c r="O94" i="3"/>
  <c r="Q94" i="3"/>
  <c r="T94" i="3"/>
  <c r="I94" i="3"/>
  <c r="K94" i="3"/>
  <c r="N94" i="3"/>
  <c r="P94" i="3"/>
  <c r="D94" i="3"/>
  <c r="F94" i="3"/>
  <c r="M94" i="3"/>
  <c r="L94" i="3"/>
  <c r="J94" i="3"/>
  <c r="V109" i="3"/>
  <c r="U109" i="3"/>
  <c r="R109" i="3"/>
  <c r="S109" i="3"/>
  <c r="O109" i="3"/>
  <c r="T109" i="3"/>
  <c r="Q109" i="3"/>
  <c r="I109" i="3"/>
  <c r="M109" i="3"/>
  <c r="K109" i="3"/>
  <c r="P109" i="3"/>
  <c r="L109" i="3"/>
  <c r="J109" i="3"/>
  <c r="D109" i="3"/>
  <c r="F109" i="3"/>
  <c r="N109" i="3"/>
  <c r="V69" i="3"/>
  <c r="U69" i="3"/>
  <c r="T69" i="3"/>
  <c r="R69" i="3"/>
  <c r="S69" i="3"/>
  <c r="O69" i="3"/>
  <c r="Q69" i="3"/>
  <c r="I69" i="3"/>
  <c r="N69" i="3"/>
  <c r="K69" i="3"/>
  <c r="M69" i="3"/>
  <c r="P69" i="3"/>
  <c r="D69" i="3"/>
  <c r="H69" i="3"/>
  <c r="F69" i="3"/>
  <c r="L69" i="3"/>
  <c r="J69" i="3"/>
  <c r="V67" i="3"/>
  <c r="U67" i="3"/>
  <c r="R67" i="3"/>
  <c r="O67" i="3"/>
  <c r="Q67" i="3"/>
  <c r="S67" i="3"/>
  <c r="I67" i="3"/>
  <c r="K67" i="3"/>
  <c r="P67" i="3"/>
  <c r="M67" i="3"/>
  <c r="N67" i="3"/>
  <c r="T67" i="3"/>
  <c r="L67" i="3"/>
  <c r="J67" i="3"/>
  <c r="D67" i="3"/>
  <c r="F67" i="3"/>
  <c r="V26" i="3"/>
  <c r="U26" i="3"/>
  <c r="S26" i="3"/>
  <c r="R26" i="3"/>
  <c r="O26" i="3"/>
  <c r="T26" i="3"/>
  <c r="Q26" i="3"/>
  <c r="P26" i="3"/>
  <c r="I26" i="3"/>
  <c r="N26" i="3"/>
  <c r="K26" i="3"/>
  <c r="M26" i="3"/>
  <c r="D26" i="3"/>
  <c r="F26" i="3"/>
  <c r="J26" i="3"/>
  <c r="V47" i="3"/>
  <c r="U47" i="3"/>
  <c r="S47" i="3"/>
  <c r="R47" i="3"/>
  <c r="T47" i="3"/>
  <c r="O47" i="3"/>
  <c r="Q47" i="3"/>
  <c r="M47" i="3"/>
  <c r="I47" i="3"/>
  <c r="K47" i="3"/>
  <c r="P47" i="3"/>
  <c r="J47" i="3"/>
  <c r="H47" i="3"/>
  <c r="D47" i="3"/>
  <c r="L47" i="3"/>
  <c r="F47" i="3"/>
  <c r="C99" i="3"/>
  <c r="C119" i="3"/>
  <c r="C85" i="3"/>
  <c r="C51" i="3"/>
  <c r="C39" i="3"/>
  <c r="C63" i="3"/>
  <c r="C113" i="3"/>
  <c r="C28" i="3"/>
  <c r="C44" i="3"/>
  <c r="C47" i="3"/>
  <c r="D121" i="3"/>
  <c r="D43" i="3"/>
  <c r="D65" i="3"/>
  <c r="D3" i="3"/>
  <c r="D9" i="3"/>
  <c r="E122" i="3"/>
  <c r="E97" i="3"/>
  <c r="E40" i="3"/>
  <c r="E22" i="3"/>
  <c r="E10" i="3"/>
  <c r="E71" i="3"/>
  <c r="F41" i="3"/>
  <c r="G103" i="3"/>
  <c r="G22" i="3"/>
  <c r="H85" i="3"/>
  <c r="H29" i="3"/>
  <c r="I110" i="3"/>
  <c r="I10" i="3"/>
  <c r="K115" i="3"/>
  <c r="L103" i="3"/>
  <c r="M122" i="3"/>
  <c r="O10" i="3"/>
  <c r="U124" i="3"/>
  <c r="T124" i="3"/>
  <c r="V124" i="3"/>
  <c r="N124" i="3"/>
  <c r="S124" i="3"/>
  <c r="P124" i="3"/>
  <c r="R124" i="3"/>
  <c r="Q124" i="3"/>
  <c r="J124" i="3"/>
  <c r="O124" i="3"/>
  <c r="L124" i="3"/>
  <c r="M124" i="3"/>
  <c r="E124" i="3"/>
  <c r="G124" i="3"/>
  <c r="I124" i="3"/>
  <c r="U89" i="3"/>
  <c r="T89" i="3"/>
  <c r="V89" i="3"/>
  <c r="O89" i="3"/>
  <c r="Q89" i="3"/>
  <c r="P89" i="3"/>
  <c r="R89" i="3"/>
  <c r="S89" i="3"/>
  <c r="N89" i="3"/>
  <c r="J89" i="3"/>
  <c r="L89" i="3"/>
  <c r="M89" i="3"/>
  <c r="I89" i="3"/>
  <c r="E89" i="3"/>
  <c r="G89" i="3"/>
  <c r="K89" i="3"/>
  <c r="H89" i="3"/>
  <c r="V107" i="3"/>
  <c r="S107" i="3"/>
  <c r="U107" i="3"/>
  <c r="T107" i="3"/>
  <c r="P107" i="3"/>
  <c r="R107" i="3"/>
  <c r="O107" i="3"/>
  <c r="Q107" i="3"/>
  <c r="K107" i="3"/>
  <c r="M107" i="3"/>
  <c r="J107" i="3"/>
  <c r="F107" i="3"/>
  <c r="L107" i="3"/>
  <c r="H107" i="3"/>
  <c r="E107" i="3"/>
  <c r="V93" i="3"/>
  <c r="S93" i="3"/>
  <c r="U93" i="3"/>
  <c r="P93" i="3"/>
  <c r="R93" i="3"/>
  <c r="O93" i="3"/>
  <c r="T93" i="3"/>
  <c r="Q93" i="3"/>
  <c r="N93" i="3"/>
  <c r="K93" i="3"/>
  <c r="M93" i="3"/>
  <c r="J93" i="3"/>
  <c r="L93" i="3"/>
  <c r="I93" i="3"/>
  <c r="F93" i="3"/>
  <c r="H93" i="3"/>
  <c r="E93" i="3"/>
  <c r="V118" i="3"/>
  <c r="S118" i="3"/>
  <c r="U118" i="3"/>
  <c r="T118" i="3"/>
  <c r="P118" i="3"/>
  <c r="R118" i="3"/>
  <c r="O118" i="3"/>
  <c r="Q118" i="3"/>
  <c r="K118" i="3"/>
  <c r="N118" i="3"/>
  <c r="M118" i="3"/>
  <c r="J118" i="3"/>
  <c r="F118" i="3"/>
  <c r="H118" i="3"/>
  <c r="L118" i="3"/>
  <c r="I118" i="3"/>
  <c r="E118" i="3"/>
  <c r="V54" i="3"/>
  <c r="S54" i="3"/>
  <c r="U54" i="3"/>
  <c r="P54" i="3"/>
  <c r="R54" i="3"/>
  <c r="O54" i="3"/>
  <c r="T54" i="3"/>
  <c r="Q54" i="3"/>
  <c r="K54" i="3"/>
  <c r="N54" i="3"/>
  <c r="M54" i="3"/>
  <c r="J54" i="3"/>
  <c r="L54" i="3"/>
  <c r="F54" i="3"/>
  <c r="H54" i="3"/>
  <c r="E54" i="3"/>
  <c r="V80" i="3"/>
  <c r="S80" i="3"/>
  <c r="U80" i="3"/>
  <c r="P80" i="3"/>
  <c r="T80" i="3"/>
  <c r="R80" i="3"/>
  <c r="O80" i="3"/>
  <c r="Q80" i="3"/>
  <c r="K80" i="3"/>
  <c r="J80" i="3"/>
  <c r="F80" i="3"/>
  <c r="I80" i="3"/>
  <c r="H80" i="3"/>
  <c r="M80" i="3"/>
  <c r="E80" i="3"/>
  <c r="V49" i="3"/>
  <c r="S49" i="3"/>
  <c r="U49" i="3"/>
  <c r="P49" i="3"/>
  <c r="R49" i="3"/>
  <c r="O49" i="3"/>
  <c r="Q49" i="3"/>
  <c r="T49" i="3"/>
  <c r="K49" i="3"/>
  <c r="N49" i="3"/>
  <c r="J49" i="3"/>
  <c r="F49" i="3"/>
  <c r="M49" i="3"/>
  <c r="L49" i="3"/>
  <c r="E49" i="3"/>
  <c r="V25" i="3"/>
  <c r="S25" i="3"/>
  <c r="U25" i="3"/>
  <c r="P25" i="3"/>
  <c r="R25" i="3"/>
  <c r="O25" i="3"/>
  <c r="T25" i="3"/>
  <c r="Q25" i="3"/>
  <c r="M25" i="3"/>
  <c r="K25" i="3"/>
  <c r="J25" i="3"/>
  <c r="L25" i="3"/>
  <c r="H25" i="3"/>
  <c r="I25" i="3"/>
  <c r="F25" i="3"/>
  <c r="N25" i="3"/>
  <c r="E25" i="3"/>
  <c r="V62" i="3"/>
  <c r="S62" i="3"/>
  <c r="U62" i="3"/>
  <c r="P62" i="3"/>
  <c r="T62" i="3"/>
  <c r="R62" i="3"/>
  <c r="O62" i="3"/>
  <c r="Q62" i="3"/>
  <c r="N62" i="3"/>
  <c r="K62" i="3"/>
  <c r="M62" i="3"/>
  <c r="J62" i="3"/>
  <c r="H62" i="3"/>
  <c r="F62" i="3"/>
  <c r="L62" i="3"/>
  <c r="I62" i="3"/>
  <c r="E62" i="3"/>
  <c r="V23" i="3"/>
  <c r="S23" i="3"/>
  <c r="U23" i="3"/>
  <c r="P23" i="3"/>
  <c r="R23" i="3"/>
  <c r="O23" i="3"/>
  <c r="Q23" i="3"/>
  <c r="K23" i="3"/>
  <c r="M23" i="3"/>
  <c r="J23" i="3"/>
  <c r="N23" i="3"/>
  <c r="I23" i="3"/>
  <c r="T23" i="3"/>
  <c r="L23" i="3"/>
  <c r="F23" i="3"/>
  <c r="H23" i="3"/>
  <c r="E23" i="3"/>
  <c r="V4" i="3"/>
  <c r="S4" i="3"/>
  <c r="U4" i="3"/>
  <c r="P4" i="3"/>
  <c r="R4" i="3"/>
  <c r="O4" i="3"/>
  <c r="T4" i="3"/>
  <c r="Q4" i="3"/>
  <c r="N4" i="3"/>
  <c r="K4" i="3"/>
  <c r="J4" i="3"/>
  <c r="M4" i="3"/>
  <c r="F4" i="3"/>
  <c r="I4" i="3"/>
  <c r="L4" i="3"/>
  <c r="E4" i="3"/>
  <c r="V46" i="3"/>
  <c r="S46" i="3"/>
  <c r="U46" i="3"/>
  <c r="P46" i="3"/>
  <c r="R46" i="3"/>
  <c r="T46" i="3"/>
  <c r="O46" i="3"/>
  <c r="Q46" i="3"/>
  <c r="M46" i="3"/>
  <c r="K46" i="3"/>
  <c r="J46" i="3"/>
  <c r="L46" i="3"/>
  <c r="F46" i="3"/>
  <c r="E46" i="3"/>
  <c r="C98" i="3"/>
  <c r="C117" i="3"/>
  <c r="C110" i="3"/>
  <c r="C87" i="3"/>
  <c r="C50" i="3"/>
  <c r="C31" i="3"/>
  <c r="C88" i="3"/>
  <c r="C78" i="3"/>
  <c r="C48" i="3"/>
  <c r="C46" i="3"/>
  <c r="D93" i="3"/>
  <c r="D51" i="3"/>
  <c r="D49" i="3"/>
  <c r="D28" i="3"/>
  <c r="D16" i="3"/>
  <c r="E121" i="3"/>
  <c r="E110" i="3"/>
  <c r="E72" i="3"/>
  <c r="E28" i="3"/>
  <c r="E37" i="3"/>
  <c r="F112" i="3"/>
  <c r="F35" i="3"/>
  <c r="F68" i="3"/>
  <c r="G93" i="3"/>
  <c r="G109" i="3"/>
  <c r="H124" i="3"/>
  <c r="H110" i="3"/>
  <c r="H44" i="3"/>
  <c r="I54" i="3"/>
  <c r="J65" i="3"/>
  <c r="L115" i="3"/>
  <c r="M66" i="3"/>
  <c r="U91" i="3"/>
  <c r="T91" i="3"/>
  <c r="V91" i="3"/>
  <c r="N91" i="3"/>
  <c r="P91" i="3"/>
  <c r="S91" i="3"/>
  <c r="M91" i="3"/>
  <c r="J91" i="3"/>
  <c r="R91" i="3"/>
  <c r="Q91" i="3"/>
  <c r="O91" i="3"/>
  <c r="L91" i="3"/>
  <c r="I91" i="3"/>
  <c r="E91" i="3"/>
  <c r="G91" i="3"/>
  <c r="U123" i="3"/>
  <c r="T123" i="3"/>
  <c r="V123" i="3"/>
  <c r="O123" i="3"/>
  <c r="Q123" i="3"/>
  <c r="S123" i="3"/>
  <c r="P123" i="3"/>
  <c r="R123" i="3"/>
  <c r="J123" i="3"/>
  <c r="L123" i="3"/>
  <c r="N123" i="3"/>
  <c r="I123" i="3"/>
  <c r="M123" i="3"/>
  <c r="H123" i="3"/>
  <c r="E123" i="3"/>
  <c r="G123" i="3"/>
  <c r="U2" i="3"/>
  <c r="T2" i="3"/>
  <c r="V2" i="3"/>
  <c r="O2" i="3"/>
  <c r="Q2" i="3"/>
  <c r="S2" i="3"/>
  <c r="N2" i="3"/>
  <c r="P2" i="3"/>
  <c r="R2" i="3"/>
  <c r="J2" i="3"/>
  <c r="M2" i="3"/>
  <c r="L2" i="3"/>
  <c r="I2" i="3"/>
  <c r="K2" i="3"/>
  <c r="H2" i="3"/>
  <c r="E2" i="3"/>
  <c r="G2" i="3"/>
  <c r="D2" i="3"/>
  <c r="U100" i="3"/>
  <c r="Q100" i="3"/>
  <c r="V100" i="3"/>
  <c r="K100" i="3"/>
  <c r="R100" i="3"/>
  <c r="S100" i="3"/>
  <c r="P100" i="3"/>
  <c r="M100" i="3"/>
  <c r="T100" i="3"/>
  <c r="O100" i="3"/>
  <c r="F100" i="3"/>
  <c r="L100" i="3"/>
  <c r="H100" i="3"/>
  <c r="J100" i="3"/>
  <c r="N100" i="3"/>
  <c r="U59" i="3"/>
  <c r="V59" i="3"/>
  <c r="T59" i="3"/>
  <c r="Q59" i="3"/>
  <c r="O59" i="3"/>
  <c r="S59" i="3"/>
  <c r="K59" i="3"/>
  <c r="M59" i="3"/>
  <c r="L59" i="3"/>
  <c r="R59" i="3"/>
  <c r="I59" i="3"/>
  <c r="F59" i="3"/>
  <c r="H59" i="3"/>
  <c r="P59" i="3"/>
  <c r="N59" i="3"/>
  <c r="U106" i="3"/>
  <c r="S106" i="3"/>
  <c r="V106" i="3"/>
  <c r="Q106" i="3"/>
  <c r="K106" i="3"/>
  <c r="T106" i="3"/>
  <c r="N106" i="3"/>
  <c r="P106" i="3"/>
  <c r="M106" i="3"/>
  <c r="R106" i="3"/>
  <c r="O106" i="3"/>
  <c r="F106" i="3"/>
  <c r="J106" i="3"/>
  <c r="H106" i="3"/>
  <c r="L106" i="3"/>
  <c r="I106" i="3"/>
  <c r="U114" i="3"/>
  <c r="V114" i="3"/>
  <c r="T114" i="3"/>
  <c r="Q114" i="3"/>
  <c r="O114" i="3"/>
  <c r="K114" i="3"/>
  <c r="R114" i="3"/>
  <c r="N114" i="3"/>
  <c r="M114" i="3"/>
  <c r="S114" i="3"/>
  <c r="F114" i="3"/>
  <c r="P114" i="3"/>
  <c r="H114" i="3"/>
  <c r="J114" i="3"/>
  <c r="U79" i="3"/>
  <c r="T79" i="3"/>
  <c r="S79" i="3"/>
  <c r="Q79" i="3"/>
  <c r="R79" i="3"/>
  <c r="K79" i="3"/>
  <c r="V79" i="3"/>
  <c r="P79" i="3"/>
  <c r="H79" i="3"/>
  <c r="O79" i="3"/>
  <c r="J79" i="3"/>
  <c r="F79" i="3"/>
  <c r="I79" i="3"/>
  <c r="M79" i="3"/>
  <c r="L79" i="3"/>
  <c r="U104" i="3"/>
  <c r="S104" i="3"/>
  <c r="Q104" i="3"/>
  <c r="V104" i="3"/>
  <c r="T104" i="3"/>
  <c r="O104" i="3"/>
  <c r="K104" i="3"/>
  <c r="N104" i="3"/>
  <c r="H104" i="3"/>
  <c r="J104" i="3"/>
  <c r="R104" i="3"/>
  <c r="P104" i="3"/>
  <c r="F104" i="3"/>
  <c r="M104" i="3"/>
  <c r="L104" i="3"/>
  <c r="I104" i="3"/>
  <c r="U74" i="3"/>
  <c r="S74" i="3"/>
  <c r="T74" i="3"/>
  <c r="Q74" i="3"/>
  <c r="V74" i="3"/>
  <c r="K74" i="3"/>
  <c r="P74" i="3"/>
  <c r="H74" i="3"/>
  <c r="R74" i="3"/>
  <c r="O74" i="3"/>
  <c r="J74" i="3"/>
  <c r="N74" i="3"/>
  <c r="M74" i="3"/>
  <c r="F74" i="3"/>
  <c r="U64" i="3"/>
  <c r="T64" i="3"/>
  <c r="M64" i="3"/>
  <c r="V64" i="3"/>
  <c r="S64" i="3"/>
  <c r="Q64" i="3"/>
  <c r="O64" i="3"/>
  <c r="N64" i="3"/>
  <c r="K64" i="3"/>
  <c r="R64" i="3"/>
  <c r="H64" i="3"/>
  <c r="J64" i="3"/>
  <c r="P64" i="3"/>
  <c r="F64" i="3"/>
  <c r="L64" i="3"/>
  <c r="I64" i="3"/>
  <c r="U34" i="3"/>
  <c r="M34" i="3"/>
  <c r="V34" i="3"/>
  <c r="Q34" i="3"/>
  <c r="S34" i="3"/>
  <c r="T34" i="3"/>
  <c r="R34" i="3"/>
  <c r="K34" i="3"/>
  <c r="P34" i="3"/>
  <c r="H34" i="3"/>
  <c r="O34" i="3"/>
  <c r="J34" i="3"/>
  <c r="N34" i="3"/>
  <c r="I34" i="3"/>
  <c r="L34" i="3"/>
  <c r="F34" i="3"/>
  <c r="U61" i="3"/>
  <c r="V61" i="3"/>
  <c r="M61" i="3"/>
  <c r="T61" i="3"/>
  <c r="Q61" i="3"/>
  <c r="O61" i="3"/>
  <c r="N61" i="3"/>
  <c r="K61" i="3"/>
  <c r="H61" i="3"/>
  <c r="S61" i="3"/>
  <c r="J61" i="3"/>
  <c r="R61" i="3"/>
  <c r="F61" i="3"/>
  <c r="I61" i="3"/>
  <c r="L61" i="3"/>
  <c r="S12" i="3"/>
  <c r="U12" i="3"/>
  <c r="R12" i="3"/>
  <c r="M12" i="3"/>
  <c r="T12" i="3"/>
  <c r="Q12" i="3"/>
  <c r="V12" i="3"/>
  <c r="K12" i="3"/>
  <c r="H12" i="3"/>
  <c r="P12" i="3"/>
  <c r="O12" i="3"/>
  <c r="J12" i="3"/>
  <c r="N12" i="3"/>
  <c r="L12" i="3"/>
  <c r="F12" i="3"/>
  <c r="C12" i="3"/>
  <c r="D59" i="3"/>
  <c r="D91" i="3"/>
  <c r="D104" i="3"/>
  <c r="D45" i="3"/>
  <c r="F102" i="3"/>
  <c r="F90" i="3"/>
  <c r="F18" i="3"/>
  <c r="F30" i="3"/>
  <c r="F16" i="3"/>
  <c r="G59" i="3"/>
  <c r="H99" i="3"/>
  <c r="H77" i="3"/>
  <c r="H109" i="3"/>
  <c r="H26" i="3"/>
  <c r="I114" i="3"/>
  <c r="J95" i="3"/>
  <c r="K36" i="3"/>
  <c r="L57" i="3"/>
  <c r="M75" i="3"/>
  <c r="U81" i="3"/>
  <c r="T81" i="3"/>
  <c r="V81" i="3"/>
  <c r="N81" i="3"/>
  <c r="P81" i="3"/>
  <c r="S81" i="3"/>
  <c r="H81" i="3"/>
  <c r="R81" i="3"/>
  <c r="J81" i="3"/>
  <c r="O81" i="3"/>
  <c r="L81" i="3"/>
  <c r="Q81" i="3"/>
  <c r="K81" i="3"/>
  <c r="E81" i="3"/>
  <c r="G81" i="3"/>
  <c r="U15" i="3"/>
  <c r="T15" i="3"/>
  <c r="V15" i="3"/>
  <c r="S15" i="3"/>
  <c r="N15" i="3"/>
  <c r="P15" i="3"/>
  <c r="H15" i="3"/>
  <c r="Q15" i="3"/>
  <c r="J15" i="3"/>
  <c r="R15" i="3"/>
  <c r="O15" i="3"/>
  <c r="L15" i="3"/>
  <c r="C15" i="3"/>
  <c r="E15" i="3"/>
  <c r="K15" i="3"/>
  <c r="I15" i="3"/>
  <c r="G15" i="3"/>
  <c r="D102" i="3"/>
  <c r="U126" i="3"/>
  <c r="R126" i="3"/>
  <c r="Q126" i="3"/>
  <c r="V126" i="3"/>
  <c r="S126" i="3"/>
  <c r="P126" i="3"/>
  <c r="M126" i="3"/>
  <c r="T126" i="3"/>
  <c r="O126" i="3"/>
  <c r="N126" i="3"/>
  <c r="L126" i="3"/>
  <c r="K126" i="3"/>
  <c r="H126" i="3"/>
  <c r="J126" i="3"/>
  <c r="E126" i="3"/>
  <c r="G126" i="3"/>
  <c r="U116" i="3"/>
  <c r="R116" i="3"/>
  <c r="V116" i="3"/>
  <c r="T116" i="3"/>
  <c r="Q116" i="3"/>
  <c r="O116" i="3"/>
  <c r="S116" i="3"/>
  <c r="M116" i="3"/>
  <c r="L116" i="3"/>
  <c r="P116" i="3"/>
  <c r="H116" i="3"/>
  <c r="N116" i="3"/>
  <c r="K116" i="3"/>
  <c r="E116" i="3"/>
  <c r="G116" i="3"/>
  <c r="U53" i="3"/>
  <c r="R53" i="3"/>
  <c r="V53" i="3"/>
  <c r="Q53" i="3"/>
  <c r="T53" i="3"/>
  <c r="N53" i="3"/>
  <c r="P53" i="3"/>
  <c r="M53" i="3"/>
  <c r="O53" i="3"/>
  <c r="L53" i="3"/>
  <c r="K53" i="3"/>
  <c r="J53" i="3"/>
  <c r="H53" i="3"/>
  <c r="I53" i="3"/>
  <c r="S53" i="3"/>
  <c r="E53" i="3"/>
  <c r="G53" i="3"/>
  <c r="U76" i="3"/>
  <c r="V76" i="3"/>
  <c r="S76" i="3"/>
  <c r="R76" i="3"/>
  <c r="T76" i="3"/>
  <c r="Q76" i="3"/>
  <c r="O76" i="3"/>
  <c r="N76" i="3"/>
  <c r="M76" i="3"/>
  <c r="L76" i="3"/>
  <c r="P76" i="3"/>
  <c r="H76" i="3"/>
  <c r="E76" i="3"/>
  <c r="K76" i="3"/>
  <c r="J76" i="3"/>
  <c r="G76" i="3"/>
  <c r="U38" i="3"/>
  <c r="T38" i="3"/>
  <c r="R38" i="3"/>
  <c r="Q38" i="3"/>
  <c r="N38" i="3"/>
  <c r="V38" i="3"/>
  <c r="P38" i="3"/>
  <c r="S38" i="3"/>
  <c r="O38" i="3"/>
  <c r="M38" i="3"/>
  <c r="L38" i="3"/>
  <c r="K38" i="3"/>
  <c r="I38" i="3"/>
  <c r="H38" i="3"/>
  <c r="E38" i="3"/>
  <c r="G38" i="3"/>
  <c r="U84" i="3"/>
  <c r="T84" i="3"/>
  <c r="R84" i="3"/>
  <c r="S84" i="3"/>
  <c r="Q84" i="3"/>
  <c r="V84" i="3"/>
  <c r="N84" i="3"/>
  <c r="O84" i="3"/>
  <c r="L84" i="3"/>
  <c r="P84" i="3"/>
  <c r="M84" i="3"/>
  <c r="E84" i="3"/>
  <c r="J84" i="3"/>
  <c r="I84" i="3"/>
  <c r="H84" i="3"/>
  <c r="G84" i="3"/>
  <c r="U108" i="3"/>
  <c r="T108" i="3"/>
  <c r="R108" i="3"/>
  <c r="S108" i="3"/>
  <c r="Q108" i="3"/>
  <c r="V108" i="3"/>
  <c r="N108" i="3"/>
  <c r="P108" i="3"/>
  <c r="O108" i="3"/>
  <c r="L108" i="3"/>
  <c r="M108" i="3"/>
  <c r="I108" i="3"/>
  <c r="K108" i="3"/>
  <c r="E108" i="3"/>
  <c r="G108" i="3"/>
  <c r="U60" i="3"/>
  <c r="T60" i="3"/>
  <c r="R60" i="3"/>
  <c r="V60" i="3"/>
  <c r="S60" i="3"/>
  <c r="Q60" i="3"/>
  <c r="N60" i="3"/>
  <c r="O60" i="3"/>
  <c r="M60" i="3"/>
  <c r="L60" i="3"/>
  <c r="P60" i="3"/>
  <c r="K60" i="3"/>
  <c r="H60" i="3"/>
  <c r="I60" i="3"/>
  <c r="E60" i="3"/>
  <c r="J60" i="3"/>
  <c r="G60" i="3"/>
  <c r="U17" i="3"/>
  <c r="T17" i="3"/>
  <c r="R17" i="3"/>
  <c r="V17" i="3"/>
  <c r="Q17" i="3"/>
  <c r="S17" i="3"/>
  <c r="N17" i="3"/>
  <c r="P17" i="3"/>
  <c r="O17" i="3"/>
  <c r="M17" i="3"/>
  <c r="L17" i="3"/>
  <c r="H17" i="3"/>
  <c r="K17" i="3"/>
  <c r="E17" i="3"/>
  <c r="G17" i="3"/>
  <c r="U41" i="3"/>
  <c r="T41" i="3"/>
  <c r="V41" i="3"/>
  <c r="R41" i="3"/>
  <c r="Q41" i="3"/>
  <c r="N41" i="3"/>
  <c r="O41" i="3"/>
  <c r="H41" i="3"/>
  <c r="S41" i="3"/>
  <c r="L41" i="3"/>
  <c r="M41" i="3"/>
  <c r="I41" i="3"/>
  <c r="E41" i="3"/>
  <c r="J41" i="3"/>
  <c r="G41" i="3"/>
  <c r="U11" i="3"/>
  <c r="T11" i="3"/>
  <c r="S11" i="3"/>
  <c r="Q11" i="3"/>
  <c r="N11" i="3"/>
  <c r="V11" i="3"/>
  <c r="H11" i="3"/>
  <c r="P11" i="3"/>
  <c r="R11" i="3"/>
  <c r="O11" i="3"/>
  <c r="L11" i="3"/>
  <c r="M11" i="3"/>
  <c r="E11" i="3"/>
  <c r="K11" i="3"/>
  <c r="I11" i="3"/>
  <c r="G11" i="3"/>
  <c r="C42" i="3"/>
  <c r="C65" i="3"/>
  <c r="C22" i="3"/>
  <c r="C21" i="3"/>
  <c r="C67" i="3"/>
  <c r="C4" i="3"/>
  <c r="C11" i="3"/>
  <c r="D116" i="3"/>
  <c r="D36" i="3"/>
  <c r="D42" i="3"/>
  <c r="D84" i="3"/>
  <c r="D73" i="3"/>
  <c r="D34" i="3"/>
  <c r="D37" i="3"/>
  <c r="E103" i="3"/>
  <c r="E96" i="3"/>
  <c r="E50" i="3"/>
  <c r="E74" i="3"/>
  <c r="E24" i="3"/>
  <c r="E5" i="3"/>
  <c r="F101" i="3"/>
  <c r="F43" i="3"/>
  <c r="F89" i="3"/>
  <c r="F58" i="3"/>
  <c r="G40" i="3"/>
  <c r="G74" i="3"/>
  <c r="G44" i="3"/>
  <c r="H98" i="3"/>
  <c r="H52" i="3"/>
  <c r="H108" i="3"/>
  <c r="H4" i="3"/>
  <c r="I76" i="3"/>
  <c r="J108" i="3"/>
  <c r="K8" i="3"/>
  <c r="L114" i="3"/>
  <c r="M81" i="3"/>
  <c r="U16" i="3"/>
  <c r="T16" i="3"/>
  <c r="V16" i="3"/>
  <c r="N16" i="3"/>
  <c r="S16" i="3"/>
  <c r="P16" i="3"/>
  <c r="H16" i="3"/>
  <c r="J16" i="3"/>
  <c r="L16" i="3"/>
  <c r="R16" i="3"/>
  <c r="Q16" i="3"/>
  <c r="M16" i="3"/>
  <c r="K16" i="3"/>
  <c r="C16" i="3"/>
  <c r="E16" i="3"/>
  <c r="G16" i="3"/>
  <c r="O16" i="3"/>
  <c r="D18" i="3"/>
  <c r="U13" i="3"/>
  <c r="T13" i="3"/>
  <c r="V13" i="3"/>
  <c r="O13" i="3"/>
  <c r="S13" i="3"/>
  <c r="Q13" i="3"/>
  <c r="N13" i="3"/>
  <c r="P13" i="3"/>
  <c r="R13" i="3"/>
  <c r="M13" i="3"/>
  <c r="J13" i="3"/>
  <c r="L13" i="3"/>
  <c r="I13" i="3"/>
  <c r="H13" i="3"/>
  <c r="E13" i="3"/>
  <c r="G13" i="3"/>
  <c r="K13" i="3"/>
  <c r="D101" i="3"/>
  <c r="H102" i="3"/>
  <c r="U125" i="3"/>
  <c r="T125" i="3"/>
  <c r="O125" i="3"/>
  <c r="V125" i="3"/>
  <c r="S125" i="3"/>
  <c r="R125" i="3"/>
  <c r="P125" i="3"/>
  <c r="M125" i="3"/>
  <c r="Q125" i="3"/>
  <c r="J125" i="3"/>
  <c r="N125" i="3"/>
  <c r="L125" i="3"/>
  <c r="K125" i="3"/>
  <c r="H125" i="3"/>
  <c r="I125" i="3"/>
  <c r="U112" i="3"/>
  <c r="T112" i="3"/>
  <c r="V112" i="3"/>
  <c r="O112" i="3"/>
  <c r="S112" i="3"/>
  <c r="M112" i="3"/>
  <c r="J112" i="3"/>
  <c r="L112" i="3"/>
  <c r="P112" i="3"/>
  <c r="R112" i="3"/>
  <c r="I112" i="3"/>
  <c r="H112" i="3"/>
  <c r="N112" i="3"/>
  <c r="K112" i="3"/>
  <c r="Q112" i="3"/>
  <c r="U97" i="3"/>
  <c r="T97" i="3"/>
  <c r="V97" i="3"/>
  <c r="M97" i="3"/>
  <c r="O97" i="3"/>
  <c r="N97" i="3"/>
  <c r="P97" i="3"/>
  <c r="J97" i="3"/>
  <c r="R97" i="3"/>
  <c r="Q97" i="3"/>
  <c r="L97" i="3"/>
  <c r="K97" i="3"/>
  <c r="H97" i="3"/>
  <c r="I97" i="3"/>
  <c r="S97" i="3"/>
  <c r="U35" i="3"/>
  <c r="T35" i="3"/>
  <c r="V35" i="3"/>
  <c r="M35" i="3"/>
  <c r="O35" i="3"/>
  <c r="N35" i="3"/>
  <c r="Q35" i="3"/>
  <c r="R35" i="3"/>
  <c r="J35" i="3"/>
  <c r="L35" i="3"/>
  <c r="S35" i="3"/>
  <c r="P35" i="3"/>
  <c r="H35" i="3"/>
  <c r="K35" i="3"/>
  <c r="I35" i="3"/>
  <c r="U8" i="3"/>
  <c r="T8" i="3"/>
  <c r="V8" i="3"/>
  <c r="S8" i="3"/>
  <c r="M8" i="3"/>
  <c r="O8" i="3"/>
  <c r="N8" i="3"/>
  <c r="P8" i="3"/>
  <c r="J8" i="3"/>
  <c r="L8" i="3"/>
  <c r="Q8" i="3"/>
  <c r="H8" i="3"/>
  <c r="U68" i="3"/>
  <c r="T68" i="3"/>
  <c r="V68" i="3"/>
  <c r="M68" i="3"/>
  <c r="O68" i="3"/>
  <c r="N68" i="3"/>
  <c r="S68" i="3"/>
  <c r="Q68" i="3"/>
  <c r="J68" i="3"/>
  <c r="L68" i="3"/>
  <c r="R68" i="3"/>
  <c r="P68" i="3"/>
  <c r="I68" i="3"/>
  <c r="K68" i="3"/>
  <c r="U33" i="3"/>
  <c r="T33" i="3"/>
  <c r="V33" i="3"/>
  <c r="M33" i="3"/>
  <c r="S33" i="3"/>
  <c r="O33" i="3"/>
  <c r="N33" i="3"/>
  <c r="P33" i="3"/>
  <c r="R33" i="3"/>
  <c r="J33" i="3"/>
  <c r="L33" i="3"/>
  <c r="Q33" i="3"/>
  <c r="K33" i="3"/>
  <c r="C33" i="3"/>
  <c r="U6" i="3"/>
  <c r="T6" i="3"/>
  <c r="V6" i="3"/>
  <c r="M6" i="3"/>
  <c r="O6" i="3"/>
  <c r="S6" i="3"/>
  <c r="N6" i="3"/>
  <c r="R6" i="3"/>
  <c r="Q6" i="3"/>
  <c r="J6" i="3"/>
  <c r="L6" i="3"/>
  <c r="P6" i="3"/>
  <c r="C6" i="3"/>
  <c r="I6" i="3"/>
  <c r="U32" i="3"/>
  <c r="T32" i="3"/>
  <c r="V32" i="3"/>
  <c r="M32" i="3"/>
  <c r="O32" i="3"/>
  <c r="Q32" i="3"/>
  <c r="S32" i="3"/>
  <c r="N32" i="3"/>
  <c r="P32" i="3"/>
  <c r="J32" i="3"/>
  <c r="L32" i="3"/>
  <c r="C32" i="3"/>
  <c r="H32" i="3"/>
  <c r="K32" i="3"/>
  <c r="E32" i="3"/>
  <c r="R32" i="3"/>
  <c r="U9" i="3"/>
  <c r="T9" i="3"/>
  <c r="V9" i="3"/>
  <c r="M9" i="3"/>
  <c r="O9" i="3"/>
  <c r="Q9" i="3"/>
  <c r="N9" i="3"/>
  <c r="S9" i="3"/>
  <c r="P9" i="3"/>
  <c r="J9" i="3"/>
  <c r="L9" i="3"/>
  <c r="R9" i="3"/>
  <c r="K9" i="3"/>
  <c r="I9" i="3"/>
  <c r="C9" i="3"/>
  <c r="E9" i="3"/>
  <c r="H9" i="3"/>
  <c r="S27" i="3"/>
  <c r="U27" i="3"/>
  <c r="T27" i="3"/>
  <c r="V27" i="3"/>
  <c r="R27" i="3"/>
  <c r="M27" i="3"/>
  <c r="O27" i="3"/>
  <c r="Q27" i="3"/>
  <c r="N27" i="3"/>
  <c r="P27" i="3"/>
  <c r="J27" i="3"/>
  <c r="L27" i="3"/>
  <c r="H27" i="3"/>
  <c r="F27" i="3"/>
  <c r="C27" i="3"/>
  <c r="E27" i="3"/>
  <c r="K27" i="3"/>
  <c r="I27" i="3"/>
  <c r="C120" i="3"/>
  <c r="C57" i="3"/>
  <c r="C52" i="3"/>
  <c r="C75" i="3"/>
  <c r="C95" i="3"/>
  <c r="C72" i="3"/>
  <c r="C69" i="3"/>
  <c r="C23" i="3"/>
  <c r="C61" i="3"/>
  <c r="D107" i="3"/>
  <c r="D112" i="3"/>
  <c r="D85" i="3"/>
  <c r="D80" i="3"/>
  <c r="D68" i="3"/>
  <c r="D83" i="3"/>
  <c r="D17" i="3"/>
  <c r="D46" i="3"/>
  <c r="E59" i="3"/>
  <c r="E52" i="3"/>
  <c r="E56" i="3"/>
  <c r="E33" i="3"/>
  <c r="E67" i="3"/>
  <c r="E47" i="3"/>
  <c r="F119" i="3"/>
  <c r="F51" i="3"/>
  <c r="F63" i="3"/>
  <c r="F3" i="3"/>
  <c r="F45" i="3"/>
  <c r="G115" i="3"/>
  <c r="G80" i="3"/>
  <c r="G33" i="3"/>
  <c r="G26" i="3"/>
  <c r="H122" i="3"/>
  <c r="H90" i="3"/>
  <c r="H33" i="3"/>
  <c r="H46" i="3"/>
  <c r="I8" i="3"/>
  <c r="I46" i="3"/>
  <c r="J86" i="3"/>
  <c r="K39" i="3"/>
  <c r="L40" i="3"/>
  <c r="M73" i="3"/>
  <c r="R14" i="3"/>
  <c r="AU721" i="2"/>
  <c r="AT254" i="2"/>
  <c r="AT612" i="2"/>
  <c r="AS604" i="2"/>
  <c r="AS254" i="2"/>
  <c r="AS81" i="2"/>
  <c r="AS17" i="2"/>
  <c r="AS36" i="2"/>
  <c r="AS5" i="2"/>
  <c r="AS312" i="2"/>
  <c r="AT721" i="2"/>
  <c r="AT394" i="2"/>
  <c r="AS711" i="2"/>
  <c r="AS486" i="2"/>
  <c r="AS405" i="2"/>
  <c r="AS106" i="2"/>
  <c r="AS190" i="2"/>
  <c r="AS564" i="2"/>
  <c r="AS186" i="2"/>
  <c r="AS115" i="2"/>
  <c r="AS225" i="2"/>
  <c r="AS464" i="2"/>
  <c r="AT325" i="2"/>
  <c r="AS515" i="2"/>
  <c r="AS613" i="2"/>
  <c r="AS313" i="2"/>
  <c r="AS399" i="2"/>
  <c r="AS435" i="2"/>
  <c r="AS697" i="2"/>
  <c r="AT604" i="2"/>
  <c r="AS696" i="2"/>
  <c r="AS650" i="2"/>
  <c r="AS426" i="2"/>
  <c r="AS108" i="2"/>
  <c r="AS666" i="2"/>
  <c r="AS466" i="2"/>
  <c r="AT381" i="2"/>
  <c r="AS677" i="2"/>
  <c r="AS211" i="2"/>
  <c r="AS175" i="2"/>
  <c r="AS181" i="2"/>
  <c r="AS51" i="2"/>
  <c r="AS727" i="2"/>
  <c r="AT696" i="2"/>
  <c r="AS703" i="2"/>
  <c r="AS292" i="2"/>
  <c r="AS308" i="2"/>
  <c r="AS137" i="2"/>
  <c r="AS368" i="2"/>
  <c r="AS415" i="2"/>
  <c r="AS513" i="2"/>
  <c r="AT64" i="2"/>
  <c r="AS85" i="2"/>
  <c r="AS429" i="2"/>
  <c r="AS331" i="2"/>
  <c r="AS671" i="2"/>
  <c r="AS562" i="2"/>
  <c r="AS239" i="2"/>
  <c r="AS330" i="2"/>
  <c r="AT579" i="2"/>
  <c r="AS668" i="2"/>
  <c r="AS102" i="2"/>
  <c r="AS14" i="2"/>
  <c r="AS72" i="2"/>
  <c r="AS580" i="2"/>
  <c r="AS356" i="2"/>
  <c r="AT253" i="2"/>
  <c r="AT234" i="2"/>
  <c r="AS717" i="2"/>
  <c r="AS723" i="2"/>
  <c r="AS142" i="2"/>
  <c r="AS598" i="2"/>
  <c r="AS233" i="2"/>
  <c r="AS68" i="2"/>
  <c r="AS410" i="2"/>
  <c r="AS229" i="2"/>
  <c r="AS50" i="2"/>
  <c r="AS414" i="2"/>
  <c r="AT703" i="2"/>
  <c r="AS644" i="2"/>
  <c r="AS98" i="2"/>
  <c r="AS138" i="2"/>
  <c r="AS713" i="2"/>
  <c r="AS295" i="2"/>
  <c r="AS392" i="2"/>
  <c r="AT314" i="2"/>
  <c r="AT304" i="2"/>
  <c r="AS571" i="2"/>
  <c r="AS615" i="2"/>
  <c r="AS504" i="2"/>
  <c r="AS52" i="2"/>
  <c r="AS509" i="2"/>
  <c r="AS481" i="2"/>
  <c r="AS332" i="2"/>
  <c r="AS593" i="2"/>
  <c r="AS156" i="2"/>
  <c r="AS147" i="2"/>
  <c r="AS424" i="2"/>
  <c r="AS619" i="2"/>
  <c r="AS282" i="2"/>
  <c r="AS10" i="2"/>
  <c r="AS32" i="2"/>
  <c r="AT113" i="2"/>
  <c r="AS733" i="2"/>
  <c r="AS597" i="2"/>
  <c r="AS92" i="2"/>
  <c r="AS279" i="2"/>
  <c r="AS9" i="2"/>
  <c r="AS268" i="2"/>
  <c r="AS207" i="2"/>
  <c r="AS84" i="2"/>
  <c r="AS232" i="2"/>
  <c r="AS176" i="2"/>
  <c r="AS525" i="2"/>
  <c r="AS246" i="2"/>
  <c r="AS425" i="2"/>
  <c r="AS440" i="2"/>
  <c r="AS228" i="2"/>
  <c r="AS413" i="2"/>
  <c r="AT477" i="2"/>
  <c r="AS631" i="2"/>
  <c r="AS244" i="2"/>
  <c r="AS582" i="2"/>
  <c r="AS267" i="2"/>
  <c r="AS537" i="2"/>
  <c r="AS328" i="2"/>
  <c r="AS344" i="2"/>
  <c r="AS290" i="2"/>
  <c r="AS528" i="2"/>
  <c r="AS443" i="2"/>
  <c r="AS403" i="2"/>
  <c r="AT382" i="2"/>
  <c r="AS187" i="2"/>
  <c r="AS731" i="2"/>
  <c r="AS482" i="2"/>
  <c r="AS269" i="2"/>
  <c r="AS38" i="2"/>
  <c r="AS665" i="2"/>
  <c r="AS271" i="2"/>
  <c r="AS169" i="2"/>
  <c r="AS579" i="2"/>
  <c r="AS164" i="2"/>
  <c r="AS79" i="2"/>
  <c r="AS510" i="2"/>
  <c r="AS418" i="2"/>
  <c r="AS630" i="2"/>
  <c r="AT659" i="2"/>
  <c r="AT478" i="2"/>
  <c r="AS602" i="2"/>
  <c r="AS283" i="2"/>
  <c r="AS391" i="2"/>
  <c r="AS648" i="2"/>
  <c r="AS44" i="2"/>
  <c r="AS493" i="2"/>
  <c r="AS315" i="2"/>
  <c r="AS174" i="2"/>
  <c r="AT707" i="2"/>
  <c r="AT401" i="2"/>
  <c r="AT374" i="2"/>
  <c r="AT517" i="2"/>
  <c r="AT561" i="2"/>
  <c r="AT369" i="2"/>
  <c r="AT230" i="2"/>
  <c r="AT148" i="2"/>
  <c r="AT61" i="2"/>
  <c r="AT370" i="2"/>
  <c r="AT698" i="2"/>
  <c r="AT223" i="2"/>
  <c r="AT469" i="2"/>
  <c r="AT112" i="2"/>
  <c r="AT380" i="2"/>
  <c r="AT219" i="2"/>
  <c r="AT216" i="2"/>
  <c r="AT728" i="2"/>
  <c r="AT512" i="2"/>
  <c r="AT343" i="2"/>
  <c r="AT76" i="2"/>
  <c r="AT165" i="2"/>
  <c r="AT3" i="2"/>
  <c r="AT467" i="2"/>
  <c r="AT605" i="2"/>
  <c r="AT318" i="2"/>
  <c r="AT385" i="2"/>
  <c r="AT127" i="2"/>
  <c r="AT256" i="2"/>
  <c r="AT341" i="2"/>
  <c r="AT168" i="2"/>
  <c r="AT675" i="2"/>
  <c r="AT646" i="2"/>
  <c r="AT259" i="2"/>
  <c r="AT549" i="2"/>
  <c r="AT300" i="2"/>
  <c r="AT197" i="2"/>
  <c r="AT136" i="2"/>
  <c r="AT125" i="2"/>
  <c r="AT500" i="2"/>
  <c r="AT411" i="2"/>
  <c r="AT383" i="2"/>
  <c r="AT603" i="2"/>
  <c r="AT91" i="2"/>
  <c r="AT264" i="2"/>
  <c r="AT265" i="2"/>
  <c r="AR242" i="2"/>
  <c r="AR37" i="2"/>
  <c r="AR23" i="2"/>
  <c r="AR144" i="2"/>
  <c r="AR150" i="2"/>
  <c r="AR224" i="2"/>
  <c r="AR75" i="2"/>
  <c r="AR364" i="2"/>
  <c r="AR346" i="2"/>
  <c r="AR53" i="2"/>
  <c r="AR202" i="2"/>
  <c r="AR520" i="2"/>
  <c r="AR349" i="2"/>
  <c r="AR60" i="2"/>
  <c r="AR212" i="2"/>
  <c r="AR157" i="2"/>
  <c r="AR70" i="2"/>
  <c r="AR8" i="2"/>
  <c r="AU659" i="2"/>
  <c r="AU253" i="2"/>
  <c r="AU314" i="2"/>
  <c r="AU382" i="2"/>
  <c r="AU325" i="2"/>
  <c r="AU477" i="2"/>
  <c r="AU113" i="2"/>
  <c r="AU304" i="2"/>
  <c r="AU234" i="2"/>
  <c r="AU381" i="2"/>
  <c r="AU64" i="2"/>
  <c r="AU394" i="2"/>
  <c r="AU478" i="2"/>
  <c r="AU612" i="2"/>
  <c r="AU707" i="2"/>
  <c r="AU401" i="2"/>
  <c r="AU374" i="2"/>
  <c r="AU517" i="2"/>
  <c r="AU561" i="2"/>
  <c r="AU369" i="2"/>
  <c r="AU230" i="2"/>
  <c r="AS499" i="2"/>
  <c r="AS213" i="2"/>
  <c r="AS706" i="2"/>
  <c r="AS178" i="2"/>
  <c r="AS565" i="2"/>
  <c r="AS722" i="2"/>
  <c r="AS238" i="2"/>
  <c r="AS86" i="2"/>
  <c r="AS134" i="2"/>
  <c r="AS6" i="2"/>
  <c r="AS621" i="2"/>
  <c r="AS617" i="2"/>
  <c r="AS237" i="2"/>
  <c r="AS584" i="2"/>
  <c r="AS12" i="2"/>
  <c r="AS627" i="2"/>
  <c r="AS556" i="2"/>
  <c r="AS7" i="2"/>
  <c r="AS353" i="2"/>
  <c r="AS73" i="2"/>
  <c r="AS320" i="2"/>
  <c r="AS116" i="2"/>
  <c r="AS198" i="2"/>
  <c r="AS590" i="2"/>
  <c r="AS126" i="2"/>
  <c r="AS681" i="2"/>
  <c r="AS350" i="2"/>
  <c r="AS421" i="2"/>
  <c r="AS39" i="2"/>
  <c r="AS461" i="2"/>
  <c r="AS104" i="2"/>
  <c r="AS550" i="2"/>
  <c r="AS643" i="2"/>
  <c r="AS539" i="2"/>
  <c r="AS293" i="2"/>
  <c r="AS194" i="2"/>
  <c r="AS661" i="2"/>
  <c r="AS117" i="2"/>
  <c r="AS384" i="2"/>
  <c r="AS302" i="2"/>
  <c r="AS83" i="2"/>
  <c r="AS161" i="2"/>
  <c r="AS488" i="2"/>
  <c r="AS347" i="2"/>
  <c r="AS484" i="2"/>
  <c r="AS688" i="2"/>
  <c r="AS422" i="2"/>
  <c r="AS574" i="2"/>
  <c r="AT632" i="2"/>
  <c r="AT503" i="2"/>
  <c r="AT673" i="2"/>
  <c r="AT720" i="2"/>
  <c r="AT533" i="2"/>
  <c r="AT684" i="2"/>
  <c r="AT514" i="2"/>
  <c r="AT544" i="2"/>
  <c r="AT242" i="2"/>
  <c r="AT649" i="2"/>
  <c r="AT638" i="2"/>
  <c r="AT199" i="2"/>
  <c r="AT37" i="2"/>
  <c r="AT427" i="2"/>
  <c r="AT594" i="2"/>
  <c r="AT686" i="2"/>
  <c r="AT448" i="2"/>
  <c r="AT78" i="2"/>
  <c r="AT585" i="2"/>
  <c r="AT23" i="2"/>
  <c r="AT130" i="2"/>
  <c r="AT669" i="2"/>
  <c r="AT144" i="2"/>
  <c r="AT97" i="2"/>
  <c r="AT588" i="2"/>
  <c r="AT150" i="2"/>
  <c r="AT389" i="2"/>
  <c r="AT224" i="2"/>
  <c r="AT75" i="2"/>
  <c r="AT43" i="2"/>
  <c r="AT124" i="2"/>
  <c r="AT364" i="2"/>
  <c r="AT250" i="2"/>
  <c r="AT346" i="2"/>
  <c r="AT53" i="2"/>
  <c r="AT101" i="2"/>
  <c r="AT676" i="2"/>
  <c r="AT202" i="2"/>
  <c r="AT132" i="2"/>
  <c r="AT520" i="2"/>
  <c r="AT349" i="2"/>
  <c r="AT479" i="2"/>
  <c r="AT626" i="2"/>
  <c r="AT60" i="2"/>
  <c r="AT595" i="2"/>
  <c r="AT212" i="2"/>
  <c r="AT428" i="2"/>
  <c r="AT547" i="2"/>
  <c r="AT135" i="2"/>
  <c r="AT285" i="2"/>
  <c r="AT157" i="2"/>
  <c r="AT70" i="2"/>
  <c r="AT674" i="2"/>
  <c r="AT284" i="2"/>
  <c r="AT532" i="2"/>
  <c r="AT352" i="2"/>
  <c r="AT177" i="2"/>
  <c r="AT222" i="2"/>
  <c r="AT8" i="2"/>
  <c r="AT523" i="2"/>
  <c r="AT387" i="2"/>
  <c r="AT668" i="2"/>
  <c r="AS701" i="2"/>
  <c r="AS623" i="2"/>
  <c r="AS296" i="2"/>
  <c r="AS530" i="2"/>
  <c r="AS143" i="2"/>
  <c r="AS635" i="2"/>
  <c r="AS74" i="2"/>
  <c r="AS734" i="2"/>
  <c r="AS231" i="2"/>
  <c r="AS693" i="2"/>
  <c r="AS49" i="2"/>
  <c r="AS59" i="2"/>
  <c r="AS272" i="2"/>
  <c r="AS163" i="2"/>
  <c r="AS298" i="2"/>
  <c r="AS521" i="2"/>
  <c r="AS133" i="2"/>
  <c r="AS141" i="2"/>
  <c r="AS577" i="2"/>
  <c r="AS653" i="2"/>
  <c r="AS322" i="2"/>
  <c r="AS13" i="2"/>
  <c r="AS475" i="2"/>
  <c r="AS702" i="2"/>
  <c r="AS329" i="2"/>
  <c r="AS209" i="2"/>
  <c r="AS432" i="2"/>
  <c r="AS27" i="2"/>
  <c r="AS31" i="2"/>
  <c r="AS339" i="2"/>
  <c r="AS545" i="2"/>
  <c r="AS179" i="2"/>
  <c r="AS170" i="2"/>
  <c r="AS118" i="2"/>
  <c r="AS624" i="2"/>
  <c r="AS153" i="2"/>
  <c r="AS208" i="2"/>
  <c r="AS507" i="2"/>
  <c r="AS18" i="2"/>
  <c r="AS201" i="2"/>
  <c r="AS87" i="2"/>
  <c r="AS151" i="2"/>
  <c r="AS35" i="2"/>
  <c r="AS55" i="2"/>
  <c r="AS490" i="2"/>
  <c r="AS692" i="2"/>
  <c r="AS204" i="2"/>
  <c r="AS492" i="2"/>
  <c r="AS28" i="2"/>
  <c r="AS390" i="2"/>
  <c r="AS149" i="2"/>
  <c r="AS345" i="2"/>
  <c r="AS417" i="2"/>
  <c r="AS348" i="2"/>
  <c r="AS334" i="2"/>
  <c r="AS362" i="2"/>
  <c r="AS217" i="2"/>
  <c r="AS534" i="2"/>
  <c r="AS592" i="2"/>
  <c r="AS636" i="2"/>
  <c r="AS455" i="2"/>
  <c r="AT711" i="2"/>
  <c r="AT486" i="2"/>
  <c r="AT405" i="2"/>
  <c r="AT187" i="2"/>
  <c r="AS679" i="2"/>
  <c r="AS667" i="2"/>
  <c r="AS518" i="2"/>
  <c r="AS306" i="2"/>
  <c r="AS89" i="2"/>
  <c r="AS480" i="2"/>
  <c r="AS291" i="2"/>
  <c r="AS682" i="2"/>
  <c r="AS107" i="2"/>
  <c r="AS286" i="2"/>
  <c r="AS568" i="2"/>
  <c r="AS236" i="2"/>
  <c r="AS573" i="2"/>
  <c r="AS365" i="2"/>
  <c r="AS476" i="2"/>
  <c r="AS99" i="2"/>
  <c r="AS193" i="2"/>
  <c r="AS373" i="2"/>
  <c r="AS508" i="2"/>
  <c r="AS555" i="2"/>
  <c r="AS497" i="2"/>
  <c r="AS695" i="2"/>
  <c r="AS321" i="2"/>
  <c r="AS445" i="2"/>
  <c r="AS182" i="2"/>
  <c r="AS235" i="2"/>
  <c r="AS465" i="2"/>
  <c r="AS25" i="2"/>
  <c r="AS468" i="2"/>
  <c r="AS554" i="2"/>
  <c r="AS205" i="2"/>
  <c r="AS160" i="2"/>
  <c r="AS323" i="2"/>
  <c r="AS88" i="2"/>
  <c r="AS658" i="2"/>
  <c r="AS255" i="2"/>
  <c r="AS109" i="2"/>
  <c r="AS438" i="2"/>
  <c r="AS470" i="2"/>
  <c r="AS699" i="2"/>
  <c r="AS404" i="2"/>
  <c r="AS522" i="2"/>
  <c r="AS535" i="2"/>
  <c r="AS559" i="2"/>
  <c r="AS625" i="2"/>
  <c r="AS628" i="2"/>
  <c r="AS215" i="2"/>
  <c r="AS442" i="2"/>
  <c r="AS21" i="2"/>
  <c r="AS303" i="2"/>
  <c r="AS423" i="2"/>
  <c r="AS270" i="2"/>
  <c r="AS407" i="2"/>
  <c r="AS437" i="2"/>
  <c r="AS122" i="2"/>
  <c r="AS363" i="2"/>
  <c r="AS462" i="2"/>
  <c r="AS56" i="2"/>
  <c r="AS317" i="2"/>
  <c r="AS54" i="2"/>
  <c r="AS355" i="2"/>
  <c r="AT723" i="2"/>
  <c r="AT731" i="2"/>
  <c r="AT613" i="2"/>
  <c r="AT615" i="2"/>
  <c r="AT244" i="2"/>
  <c r="AT597" i="2"/>
  <c r="AT283" i="2"/>
  <c r="AT142" i="2"/>
  <c r="AT429" i="2"/>
  <c r="AS709" i="2"/>
  <c r="AS691" i="2"/>
  <c r="AS519" i="2"/>
  <c r="AS360" i="2"/>
  <c r="AS307" i="2"/>
  <c r="AS680" i="2"/>
  <c r="AS498" i="2"/>
  <c r="AS252" i="2"/>
  <c r="AS409" i="2"/>
  <c r="AS599" i="2"/>
  <c r="AS361" i="2"/>
  <c r="AS662" i="2"/>
  <c r="AS121" i="2"/>
  <c r="AS600" i="2"/>
  <c r="AS452" i="2"/>
  <c r="AS366" i="2"/>
  <c r="AS105" i="2"/>
  <c r="AS543" i="2"/>
  <c r="AS128" i="2"/>
  <c r="AS371" i="2"/>
  <c r="AS439" i="2"/>
  <c r="AS154" i="2"/>
  <c r="AS376" i="2"/>
  <c r="AS456" i="2"/>
  <c r="AS487" i="2"/>
  <c r="AS192" i="2"/>
  <c r="AS645" i="2"/>
  <c r="AS591" i="2"/>
  <c r="AS131" i="2"/>
  <c r="AS90" i="2"/>
  <c r="AS542" i="2"/>
  <c r="AS158" i="2"/>
  <c r="AS319" i="2"/>
  <c r="AS548" i="2"/>
  <c r="AS358" i="2"/>
  <c r="AS342" i="2"/>
  <c r="AS563" i="2"/>
  <c r="AS140" i="2"/>
  <c r="AS505" i="2"/>
  <c r="AS553" i="2"/>
  <c r="AS397" i="2"/>
  <c r="AS129" i="2"/>
  <c r="AS71" i="2"/>
  <c r="AS294" i="2"/>
  <c r="AS606" i="2"/>
  <c r="AS483" i="2"/>
  <c r="AS586" i="2"/>
  <c r="AS240" i="2"/>
  <c r="AS20" i="2"/>
  <c r="AS412" i="2"/>
  <c r="AS633" i="2"/>
  <c r="AS40" i="2"/>
  <c r="AS11" i="2"/>
  <c r="AS96" i="2"/>
  <c r="AS243" i="2"/>
  <c r="AS338" i="2"/>
  <c r="AS351" i="2"/>
  <c r="AS172" i="2"/>
  <c r="AS654" i="2"/>
  <c r="AS570" i="2"/>
  <c r="AS287" i="2"/>
  <c r="AT701" i="2"/>
  <c r="AT623" i="2"/>
  <c r="AT296" i="2"/>
  <c r="AT530" i="2"/>
  <c r="AT143" i="2"/>
  <c r="AT635" i="2"/>
  <c r="AT74" i="2"/>
  <c r="AT734" i="2"/>
  <c r="AT231" i="2"/>
  <c r="AT693" i="2"/>
  <c r="AT49" i="2"/>
  <c r="AT59" i="2"/>
  <c r="AT272" i="2"/>
  <c r="AT163" i="2"/>
  <c r="AT298" i="2"/>
  <c r="AT521" i="2"/>
  <c r="AT133" i="2"/>
  <c r="AT141" i="2"/>
  <c r="AT577" i="2"/>
  <c r="AS689" i="2"/>
  <c r="AS710" i="2"/>
  <c r="AS524" i="2"/>
  <c r="AS210" i="2"/>
  <c r="AS357" i="2"/>
  <c r="AS489" i="2"/>
  <c r="AS708" i="2"/>
  <c r="AS33" i="2"/>
  <c r="AS266" i="2"/>
  <c r="AS652" i="2"/>
  <c r="AS608" i="2"/>
  <c r="AS100" i="2"/>
  <c r="AS48" i="2"/>
  <c r="AS449" i="2"/>
  <c r="AS444" i="2"/>
  <c r="AS436" i="2"/>
  <c r="AS278" i="2"/>
  <c r="AS375" i="2"/>
  <c r="AS572" i="2"/>
  <c r="AS660" i="2"/>
  <c r="AS656" i="2"/>
  <c r="AS496" i="2"/>
  <c r="AS583" i="2"/>
  <c r="AS729" i="2"/>
  <c r="AS195" i="2"/>
  <c r="AS65" i="2"/>
  <c r="AS386" i="2"/>
  <c r="AS551" i="2"/>
  <c r="AS305" i="2"/>
  <c r="AS2" i="2"/>
  <c r="AS678" i="2"/>
  <c r="AS47" i="2"/>
  <c r="AS367" i="2"/>
  <c r="AS69" i="2"/>
  <c r="AS372" i="2"/>
  <c r="AS159" i="2"/>
  <c r="AS430" i="2"/>
  <c r="AS454" i="2"/>
  <c r="AS227" i="2"/>
  <c r="AS46" i="2"/>
  <c r="AS82" i="2"/>
  <c r="AS441" i="2"/>
  <c r="AS180" i="2"/>
  <c r="AS275" i="2"/>
  <c r="AS309" i="2"/>
  <c r="AS67" i="2"/>
  <c r="AS618" i="2"/>
  <c r="AS459" i="2"/>
  <c r="AS657" i="2"/>
  <c r="AS690" i="2"/>
  <c r="AS241" i="2"/>
  <c r="AS58" i="2"/>
  <c r="AS63" i="2"/>
  <c r="AS281" i="2"/>
  <c r="AS611" i="2"/>
  <c r="AS406" i="2"/>
  <c r="AS433" i="2"/>
  <c r="AS672" i="2"/>
  <c r="AS80" i="2"/>
  <c r="AS495" i="2"/>
  <c r="AS93" i="2"/>
  <c r="AT679" i="2"/>
  <c r="AT667" i="2"/>
  <c r="AT518" i="2"/>
  <c r="AT306" i="2"/>
  <c r="AT89" i="2"/>
  <c r="AT480" i="2"/>
  <c r="AT291" i="2"/>
  <c r="AT682" i="2"/>
  <c r="AT107" i="2"/>
  <c r="AT286" i="2"/>
  <c r="AT568" i="2"/>
  <c r="AT236" i="2"/>
  <c r="AT573" i="2"/>
  <c r="AS560" i="2"/>
  <c r="AS683" i="2"/>
  <c r="AS694" i="2"/>
  <c r="AS460" i="2"/>
  <c r="AS502" i="2"/>
  <c r="AS704" i="2"/>
  <c r="AS152" i="2"/>
  <c r="AS220" i="2"/>
  <c r="AS416" i="2"/>
  <c r="AS310" i="2"/>
  <c r="AS501" i="2"/>
  <c r="AS719" i="2"/>
  <c r="AS188" i="2"/>
  <c r="AS642" i="2"/>
  <c r="AS529" i="2"/>
  <c r="AS541" i="2"/>
  <c r="AS262" i="2"/>
  <c r="AS463" i="2"/>
  <c r="AS712" i="2"/>
  <c r="AS184" i="2"/>
  <c r="AS718" i="2"/>
  <c r="AS724" i="2"/>
  <c r="AS601" i="2"/>
  <c r="AS333" i="2"/>
  <c r="AS596" i="2"/>
  <c r="AS203" i="2"/>
  <c r="AS336" i="2"/>
  <c r="AS705" i="2"/>
  <c r="AS42" i="2"/>
  <c r="AS670" i="2"/>
  <c r="AS616" i="2"/>
  <c r="AS189" i="2"/>
  <c r="AS4" i="2"/>
  <c r="AS607" i="2"/>
  <c r="AS162" i="2"/>
  <c r="AS378" i="2"/>
  <c r="AS249" i="2"/>
  <c r="AS248" i="2"/>
  <c r="AS26" i="2"/>
  <c r="AS41" i="2"/>
  <c r="AS95" i="2"/>
  <c r="AS276" i="2"/>
  <c r="AS516" i="2"/>
  <c r="AS57" i="2"/>
  <c r="AS324" i="2"/>
  <c r="AS29" i="2"/>
  <c r="AS527" i="2"/>
  <c r="AS431" i="2"/>
  <c r="AS457" i="2"/>
  <c r="AS301" i="2"/>
  <c r="AS299" i="2"/>
  <c r="AS474" i="2"/>
  <c r="AS651" i="2"/>
  <c r="AS546" i="2"/>
  <c r="AS191" i="2"/>
  <c r="AS185" i="2"/>
  <c r="AS526" i="2"/>
  <c r="AS260" i="2"/>
  <c r="AS450" i="2"/>
  <c r="AS111" i="2"/>
  <c r="AS540" i="2"/>
  <c r="AT709" i="2"/>
  <c r="AT691" i="2"/>
  <c r="AT519" i="2"/>
  <c r="AT360" i="2"/>
  <c r="AT307" i="2"/>
  <c r="AT680" i="2"/>
  <c r="AT498" i="2"/>
  <c r="AT252" i="2"/>
  <c r="AT409" i="2"/>
  <c r="AT599" i="2"/>
  <c r="AT361" i="2"/>
  <c r="AT662" i="2"/>
  <c r="AT121" i="2"/>
  <c r="AT600" i="2"/>
  <c r="AT452" i="2"/>
  <c r="AT366" i="2"/>
  <c r="AT105" i="2"/>
  <c r="AT543" i="2"/>
  <c r="AT128" i="2"/>
  <c r="AT371" i="2"/>
  <c r="AT439" i="2"/>
  <c r="AT154" i="2"/>
  <c r="AT376" i="2"/>
  <c r="AT456" i="2"/>
  <c r="AT487" i="2"/>
  <c r="AT192" i="2"/>
  <c r="AT645" i="2"/>
  <c r="AT591" i="2"/>
  <c r="AT131" i="2"/>
  <c r="AT90" i="2"/>
  <c r="AT542" i="2"/>
  <c r="AS663" i="2"/>
  <c r="AS337" i="2"/>
  <c r="AS377" i="2"/>
  <c r="AS614" i="2"/>
  <c r="AS258" i="2"/>
  <c r="AS726" i="2"/>
  <c r="AS620" i="2"/>
  <c r="AS558" i="2"/>
  <c r="AS62" i="2"/>
  <c r="AS576" i="2"/>
  <c r="AS639" i="2"/>
  <c r="AS575" i="2"/>
  <c r="AS316" i="2"/>
  <c r="AS732" i="2"/>
  <c r="AS715" i="2"/>
  <c r="AS473" i="2"/>
  <c r="AS45" i="2"/>
  <c r="AS629" i="2"/>
  <c r="AS30" i="2"/>
  <c r="AS94" i="2"/>
  <c r="AS700" i="2"/>
  <c r="AS578" i="2"/>
  <c r="AS326" i="2"/>
  <c r="AS77" i="2"/>
  <c r="AS251" i="2"/>
  <c r="AS472" i="2"/>
  <c r="AS19" i="2"/>
  <c r="AS536" i="2"/>
  <c r="AS511" i="2"/>
  <c r="AS110" i="2"/>
  <c r="AS687" i="2"/>
  <c r="AS637" i="2"/>
  <c r="AS494" i="2"/>
  <c r="AS200" i="2"/>
  <c r="AS610" i="2"/>
  <c r="AS196" i="2"/>
  <c r="AS66" i="2"/>
  <c r="AS379" i="2"/>
  <c r="AS340" i="2"/>
  <c r="AS557" i="2"/>
  <c r="AS354" i="2"/>
  <c r="AS146" i="2"/>
  <c r="AS173" i="2"/>
  <c r="AS396" i="2"/>
  <c r="AS641" i="2"/>
  <c r="AS471" i="2"/>
  <c r="AS506" i="2"/>
  <c r="AS280" i="2"/>
  <c r="AS388" i="2"/>
  <c r="AS24" i="2"/>
  <c r="AS16" i="2"/>
  <c r="AS531" i="2"/>
  <c r="AS103" i="2"/>
  <c r="AS145" i="2"/>
  <c r="AS167" i="2"/>
  <c r="AS311" i="2"/>
  <c r="AS395" i="2"/>
  <c r="AS218" i="2"/>
  <c r="AS587" i="2"/>
  <c r="AS664" i="2"/>
  <c r="AS569" i="2"/>
  <c r="AT689" i="2"/>
  <c r="AT710" i="2"/>
  <c r="AT524" i="2"/>
  <c r="AT210" i="2"/>
  <c r="AT357" i="2"/>
  <c r="AT489" i="2"/>
  <c r="AT708" i="2"/>
  <c r="AT33" i="2"/>
  <c r="AS716" i="2"/>
  <c r="AS685" i="2"/>
  <c r="AS655" i="2"/>
  <c r="AS453" i="2"/>
  <c r="AS566" i="2"/>
  <c r="AS434" i="2"/>
  <c r="AS402" i="2"/>
  <c r="AS245" i="2"/>
  <c r="AS277" i="2"/>
  <c r="AS714" i="2"/>
  <c r="AS221" i="2"/>
  <c r="AS297" i="2"/>
  <c r="AS166" i="2"/>
  <c r="AS419" i="2"/>
  <c r="AS589" i="2"/>
  <c r="AS458" i="2"/>
  <c r="AS581" i="2"/>
  <c r="AS567" i="2"/>
  <c r="AS408" i="2"/>
  <c r="AS261" i="2"/>
  <c r="AS22" i="2"/>
  <c r="AS622" i="2"/>
  <c r="AS400" i="2"/>
  <c r="AS120" i="2"/>
  <c r="AS155" i="2"/>
  <c r="AS609" i="2"/>
  <c r="AS451" i="2"/>
  <c r="AS214" i="2"/>
  <c r="AS171" i="2"/>
  <c r="AS273" i="2"/>
  <c r="AS123" i="2"/>
  <c r="AS206" i="2"/>
  <c r="AS15" i="2"/>
  <c r="AS247" i="2"/>
  <c r="AS257" i="2"/>
  <c r="AS634" i="2"/>
  <c r="AS491" i="2"/>
  <c r="AS446" i="2"/>
  <c r="AS730" i="2"/>
  <c r="AS398" i="2"/>
  <c r="AS447" i="2"/>
  <c r="AS34" i="2"/>
  <c r="AS327" i="2"/>
  <c r="AS538" i="2"/>
  <c r="AS647" i="2"/>
  <c r="AS114" i="2"/>
  <c r="AS119" i="2"/>
  <c r="AS552" i="2"/>
  <c r="AS725" i="2"/>
  <c r="AS226" i="2"/>
  <c r="AS183" i="2"/>
  <c r="AS288" i="2"/>
  <c r="AS393" i="2"/>
  <c r="AS289" i="2"/>
  <c r="AS335" i="2"/>
  <c r="AS359" i="2"/>
  <c r="AS485" i="2"/>
  <c r="AS263" i="2"/>
  <c r="AS420" i="2"/>
  <c r="AS274" i="2"/>
  <c r="AS139" i="2"/>
  <c r="AS640" i="2"/>
  <c r="AT560" i="2"/>
  <c r="AT683" i="2"/>
  <c r="AT694" i="2"/>
  <c r="AT460" i="2"/>
  <c r="AT502" i="2"/>
  <c r="AT704" i="2"/>
  <c r="AT152" i="2"/>
  <c r="AT220" i="2"/>
  <c r="AT416" i="2"/>
  <c r="AT310" i="2"/>
  <c r="AT501" i="2"/>
  <c r="AT719" i="2"/>
  <c r="AT188" i="2"/>
  <c r="AS721" i="2"/>
  <c r="AS659" i="2"/>
  <c r="AS253" i="2"/>
  <c r="AS314" i="2"/>
  <c r="AS382" i="2"/>
  <c r="AS325" i="2"/>
  <c r="AS477" i="2"/>
  <c r="AS113" i="2"/>
  <c r="AS304" i="2"/>
  <c r="AS234" i="2"/>
  <c r="AS381" i="2"/>
  <c r="AS64" i="2"/>
  <c r="AS394" i="2"/>
  <c r="AS478" i="2"/>
  <c r="AS612" i="2"/>
  <c r="AS707" i="2"/>
  <c r="AS401" i="2"/>
  <c r="AS374" i="2"/>
  <c r="AS517" i="2"/>
  <c r="AS561" i="2"/>
  <c r="AS369" i="2"/>
  <c r="AS230" i="2"/>
  <c r="AS148" i="2"/>
  <c r="AS61" i="2"/>
  <c r="AS370" i="2"/>
  <c r="AS698" i="2"/>
  <c r="AS223" i="2"/>
  <c r="AS469" i="2"/>
  <c r="AS112" i="2"/>
  <c r="AS380" i="2"/>
  <c r="AS219" i="2"/>
  <c r="AS216" i="2"/>
  <c r="AS728" i="2"/>
  <c r="AS512" i="2"/>
  <c r="AS343" i="2"/>
  <c r="AS76" i="2"/>
  <c r="AS165" i="2"/>
  <c r="AS3" i="2"/>
  <c r="AS467" i="2"/>
  <c r="AS605" i="2"/>
  <c r="AS318" i="2"/>
  <c r="AS385" i="2"/>
  <c r="AS127" i="2"/>
  <c r="AS256" i="2"/>
  <c r="AS341" i="2"/>
  <c r="AS168" i="2"/>
  <c r="AS675" i="2"/>
  <c r="AS646" i="2"/>
  <c r="AS259" i="2"/>
  <c r="AS549" i="2"/>
  <c r="AS300" i="2"/>
  <c r="AS197" i="2"/>
  <c r="AS136" i="2"/>
  <c r="AS125" i="2"/>
  <c r="AS500" i="2"/>
  <c r="AS411" i="2"/>
  <c r="AS383" i="2"/>
  <c r="AS603" i="2"/>
  <c r="AS91" i="2"/>
  <c r="AS264" i="2"/>
  <c r="AS265" i="2"/>
  <c r="AT663" i="2"/>
  <c r="AT337" i="2"/>
  <c r="AT377" i="2"/>
  <c r="AT614" i="2"/>
  <c r="AT258" i="2"/>
  <c r="AT726" i="2"/>
  <c r="AT620" i="2"/>
  <c r="AT558" i="2"/>
  <c r="AT62" i="2"/>
  <c r="AT576" i="2"/>
  <c r="AT639" i="2"/>
  <c r="AS632" i="2"/>
  <c r="AS503" i="2"/>
  <c r="AS673" i="2"/>
  <c r="AS720" i="2"/>
  <c r="AS533" i="2"/>
  <c r="AS684" i="2"/>
  <c r="AS514" i="2"/>
  <c r="AS544" i="2"/>
  <c r="AS242" i="2"/>
  <c r="AS649" i="2"/>
  <c r="AS638" i="2"/>
  <c r="AS199" i="2"/>
  <c r="AS37" i="2"/>
  <c r="AS427" i="2"/>
  <c r="AS594" i="2"/>
  <c r="AS686" i="2"/>
  <c r="AS448" i="2"/>
  <c r="AS78" i="2"/>
  <c r="AS585" i="2"/>
  <c r="AS23" i="2"/>
  <c r="AS130" i="2"/>
  <c r="AS669" i="2"/>
  <c r="AS144" i="2"/>
  <c r="AS97" i="2"/>
  <c r="AS588" i="2"/>
  <c r="AS150" i="2"/>
  <c r="AS389" i="2"/>
  <c r="AS224" i="2"/>
  <c r="AS75" i="2"/>
  <c r="AS43" i="2"/>
  <c r="AS124" i="2"/>
  <c r="AS364" i="2"/>
  <c r="AS250" i="2"/>
  <c r="AS346" i="2"/>
  <c r="AS53" i="2"/>
  <c r="AS101" i="2"/>
  <c r="AS676" i="2"/>
  <c r="AS202" i="2"/>
  <c r="AS132" i="2"/>
  <c r="AS520" i="2"/>
  <c r="AS349" i="2"/>
  <c r="AS479" i="2"/>
  <c r="AS626" i="2"/>
  <c r="AS60" i="2"/>
  <c r="AS595" i="2"/>
  <c r="AS212" i="2"/>
  <c r="AS428" i="2"/>
  <c r="AS547" i="2"/>
  <c r="AS135" i="2"/>
  <c r="AS285" i="2"/>
  <c r="AS157" i="2"/>
  <c r="AS70" i="2"/>
  <c r="AS674" i="2"/>
  <c r="AS284" i="2"/>
  <c r="AS532" i="2"/>
  <c r="AS352" i="2"/>
  <c r="AS177" i="2"/>
  <c r="AS222" i="2"/>
  <c r="AS8" i="2"/>
  <c r="AS523" i="2"/>
  <c r="AS387" i="2"/>
  <c r="AT716" i="2"/>
  <c r="AT685" i="2"/>
  <c r="AT655" i="2"/>
  <c r="AT453" i="2"/>
  <c r="AT566" i="2"/>
  <c r="AT434" i="2"/>
  <c r="AT402" i="2"/>
  <c r="AT245" i="2"/>
  <c r="AT277" i="2"/>
  <c r="AT714" i="2"/>
  <c r="AT221" i="2"/>
  <c r="AT297" i="2"/>
  <c r="AT166" i="2"/>
  <c r="AR190" i="2"/>
  <c r="AR525" i="2"/>
  <c r="AR344" i="2"/>
  <c r="AR292" i="2"/>
  <c r="AR164" i="2"/>
  <c r="AR81" i="2"/>
  <c r="AR102" i="2"/>
  <c r="AR564" i="2"/>
  <c r="AR246" i="2"/>
  <c r="AR424" i="2"/>
  <c r="AR308" i="2"/>
  <c r="AR17" i="2"/>
  <c r="AR14" i="2"/>
  <c r="AR137" i="2"/>
  <c r="AR528" i="2"/>
  <c r="AR108" i="2"/>
  <c r="AR36" i="2"/>
  <c r="AR282" i="2"/>
  <c r="AR72" i="2"/>
  <c r="AR10" i="2"/>
  <c r="AR5" i="2"/>
  <c r="AR225" i="2"/>
  <c r="AR295" i="2"/>
  <c r="AR415" i="2"/>
  <c r="AR356" i="2"/>
  <c r="AR464" i="2"/>
  <c r="AU632" i="2"/>
  <c r="AU503" i="2"/>
  <c r="AU673" i="2"/>
  <c r="AU720" i="2"/>
  <c r="AU533" i="2"/>
  <c r="AU684" i="2"/>
  <c r="AU514" i="2"/>
  <c r="AU544" i="2"/>
  <c r="AU242" i="2"/>
  <c r="AU649" i="2"/>
  <c r="AU638" i="2"/>
  <c r="AU199" i="2"/>
  <c r="AU37" i="2"/>
  <c r="AU427" i="2"/>
  <c r="AU594" i="2"/>
  <c r="AU686" i="2"/>
  <c r="AU448" i="2"/>
  <c r="AU78" i="2"/>
  <c r="AU585" i="2"/>
  <c r="AU23" i="2"/>
  <c r="AU130" i="2"/>
  <c r="AU669" i="2"/>
  <c r="AU144" i="2"/>
  <c r="AU97" i="2"/>
  <c r="AU588" i="2"/>
  <c r="AU150" i="2"/>
  <c r="AU389" i="2"/>
  <c r="AU224" i="2"/>
  <c r="AU75" i="2"/>
  <c r="AU43" i="2"/>
  <c r="AU124" i="2"/>
  <c r="AU364" i="2"/>
  <c r="AU250" i="2"/>
  <c r="AU346" i="2"/>
  <c r="AU53" i="2"/>
  <c r="AU101" i="2"/>
  <c r="AU676" i="2"/>
  <c r="AU202" i="2"/>
  <c r="AU132" i="2"/>
  <c r="AU520" i="2"/>
  <c r="AU349" i="2"/>
  <c r="AU479" i="2"/>
  <c r="AU626" i="2"/>
  <c r="AU60" i="2"/>
  <c r="AU595" i="2"/>
  <c r="AU212" i="2"/>
  <c r="AU428" i="2"/>
  <c r="AU547" i="2"/>
  <c r="AU135" i="2"/>
  <c r="AU285" i="2"/>
  <c r="AU157" i="2"/>
  <c r="AU70" i="2"/>
  <c r="AU674" i="2"/>
  <c r="AU284" i="2"/>
  <c r="AU532" i="2"/>
  <c r="AU352" i="2"/>
  <c r="AU177" i="2"/>
  <c r="AU222" i="2"/>
  <c r="AU8" i="2"/>
  <c r="AU523" i="2"/>
  <c r="AT190" i="2"/>
  <c r="AT525" i="2"/>
  <c r="AT644" i="2"/>
  <c r="AT147" i="2"/>
  <c r="AT344" i="2"/>
  <c r="AT292" i="2"/>
  <c r="AT650" i="2"/>
  <c r="AT164" i="2"/>
  <c r="AT81" i="2"/>
  <c r="AT102" i="2"/>
  <c r="AT564" i="2"/>
  <c r="AT246" i="2"/>
  <c r="AT424" i="2"/>
  <c r="AT98" i="2"/>
  <c r="AT290" i="2"/>
  <c r="AT308" i="2"/>
  <c r="AT426" i="2"/>
  <c r="AT79" i="2"/>
  <c r="AT17" i="2"/>
  <c r="AT14" i="2"/>
  <c r="AT186" i="2"/>
  <c r="AT619" i="2"/>
  <c r="AT425" i="2"/>
  <c r="AT138" i="2"/>
  <c r="AT137" i="2"/>
  <c r="AT528" i="2"/>
  <c r="AT108" i="2"/>
  <c r="AT510" i="2"/>
  <c r="AT36" i="2"/>
  <c r="AT282" i="2"/>
  <c r="AT72" i="2"/>
  <c r="AT115" i="2"/>
  <c r="AT440" i="2"/>
  <c r="AT713" i="2"/>
  <c r="AT368" i="2"/>
  <c r="AT666" i="2"/>
  <c r="AT10" i="2"/>
  <c r="AT418" i="2"/>
  <c r="AT443" i="2"/>
  <c r="AT5" i="2"/>
  <c r="AT580" i="2"/>
  <c r="AT225" i="2"/>
  <c r="AT228" i="2"/>
  <c r="AT295" i="2"/>
  <c r="AT415" i="2"/>
  <c r="AT466" i="2"/>
  <c r="AT32" i="2"/>
  <c r="AT630" i="2"/>
  <c r="AT356" i="2"/>
  <c r="AT312" i="2"/>
  <c r="AT464" i="2"/>
  <c r="AT413" i="2"/>
  <c r="AT392" i="2"/>
  <c r="AT403" i="2"/>
  <c r="AT513" i="2"/>
  <c r="AR405" i="2"/>
  <c r="AR187" i="2"/>
  <c r="AR106" i="2"/>
  <c r="AR213" i="2"/>
  <c r="AR178" i="2"/>
  <c r="AR86" i="2"/>
  <c r="AR6" i="2"/>
  <c r="AR237" i="2"/>
  <c r="AR7" i="2"/>
  <c r="AR116" i="2"/>
  <c r="AR198" i="2"/>
  <c r="AR590" i="2"/>
  <c r="AR350" i="2"/>
  <c r="AR39" i="2"/>
  <c r="AR550" i="2"/>
  <c r="AR194" i="2"/>
  <c r="AR302" i="2"/>
  <c r="AR83" i="2"/>
  <c r="AU604" i="2"/>
  <c r="AU703" i="2"/>
  <c r="AU696" i="2"/>
  <c r="AU579" i="2"/>
  <c r="AU254" i="2"/>
  <c r="AU668" i="2"/>
  <c r="AU190" i="2"/>
  <c r="AU525" i="2"/>
  <c r="AU644" i="2"/>
  <c r="AU147" i="2"/>
  <c r="AT631" i="2"/>
  <c r="AT515" i="2"/>
  <c r="AT733" i="2"/>
  <c r="AT602" i="2"/>
  <c r="AT717" i="2"/>
  <c r="AT571" i="2"/>
  <c r="AT677" i="2"/>
  <c r="AT85" i="2"/>
  <c r="AT106" i="2"/>
  <c r="AT499" i="2"/>
  <c r="AT213" i="2"/>
  <c r="AT706" i="2"/>
  <c r="AT178" i="2"/>
  <c r="AT565" i="2"/>
  <c r="AT722" i="2"/>
  <c r="AT238" i="2"/>
  <c r="AT86" i="2"/>
  <c r="AT134" i="2"/>
  <c r="AT6" i="2"/>
  <c r="AT621" i="2"/>
  <c r="AT617" i="2"/>
  <c r="AT237" i="2"/>
  <c r="AT584" i="2"/>
  <c r="AT12" i="2"/>
  <c r="AT627" i="2"/>
  <c r="AT556" i="2"/>
  <c r="AT7" i="2"/>
  <c r="AT353" i="2"/>
  <c r="AT73" i="2"/>
  <c r="AT320" i="2"/>
  <c r="AT116" i="2"/>
  <c r="AT198" i="2"/>
  <c r="AT590" i="2"/>
  <c r="AT126" i="2"/>
  <c r="AT681" i="2"/>
  <c r="AT350" i="2"/>
  <c r="AT421" i="2"/>
  <c r="AT39" i="2"/>
  <c r="AT461" i="2"/>
  <c r="AT104" i="2"/>
  <c r="AT550" i="2"/>
  <c r="AT643" i="2"/>
  <c r="AT539" i="2"/>
  <c r="AT293" i="2"/>
  <c r="AT194" i="2"/>
  <c r="AT661" i="2"/>
  <c r="AT117" i="2"/>
  <c r="AT384" i="2"/>
  <c r="AT302" i="2"/>
  <c r="AT83" i="2"/>
  <c r="AT161" i="2"/>
  <c r="AT488" i="2"/>
  <c r="AT347" i="2"/>
  <c r="AT484" i="2"/>
  <c r="AT688" i="2"/>
  <c r="AT422" i="2"/>
  <c r="AT574" i="2"/>
  <c r="AR283" i="2"/>
  <c r="AR142" i="2"/>
  <c r="AR211" i="2"/>
  <c r="AR482" i="2"/>
  <c r="AR279" i="2"/>
  <c r="AR52" i="2"/>
  <c r="AR175" i="2"/>
  <c r="AR233" i="2"/>
  <c r="AR9" i="2"/>
  <c r="AR44" i="2"/>
  <c r="AR181" i="2"/>
  <c r="AR68" i="2"/>
  <c r="AR207" i="2"/>
  <c r="AR410" i="2"/>
  <c r="AR51" i="2"/>
  <c r="AR84" i="2"/>
  <c r="AR229" i="2"/>
  <c r="AR239" i="2"/>
  <c r="AR232" i="2"/>
  <c r="AR50" i="2"/>
  <c r="AU711" i="2"/>
  <c r="AU486" i="2"/>
  <c r="AU405" i="2"/>
  <c r="AU187" i="2"/>
  <c r="AU631" i="2"/>
  <c r="AU515" i="2"/>
  <c r="AU733" i="2"/>
  <c r="AT211" i="2"/>
  <c r="AT482" i="2"/>
  <c r="AT504" i="2"/>
  <c r="AT92" i="2"/>
  <c r="AT313" i="2"/>
  <c r="AT391" i="2"/>
  <c r="AT582" i="2"/>
  <c r="AT598" i="2"/>
  <c r="AT279" i="2"/>
  <c r="AT52" i="2"/>
  <c r="AT331" i="2"/>
  <c r="AT175" i="2"/>
  <c r="AT269" i="2"/>
  <c r="AT648" i="2"/>
  <c r="AT233" i="2"/>
  <c r="AT9" i="2"/>
  <c r="AT509" i="2"/>
  <c r="AT399" i="2"/>
  <c r="AT267" i="2"/>
  <c r="AT671" i="2"/>
  <c r="AT44" i="2"/>
  <c r="AT181" i="2"/>
  <c r="AT38" i="2"/>
  <c r="AT68" i="2"/>
  <c r="AT268" i="2"/>
  <c r="AT481" i="2"/>
  <c r="AT207" i="2"/>
  <c r="AT435" i="2"/>
  <c r="AT410" i="2"/>
  <c r="AT493" i="2"/>
  <c r="AT665" i="2"/>
  <c r="AT537" i="2"/>
  <c r="AT332" i="2"/>
  <c r="AT562" i="2"/>
  <c r="AT51" i="2"/>
  <c r="AT84" i="2"/>
  <c r="AT229" i="2"/>
  <c r="AT315" i="2"/>
  <c r="AT593" i="2"/>
  <c r="AT271" i="2"/>
  <c r="AT697" i="2"/>
  <c r="AT239" i="2"/>
  <c r="AT727" i="2"/>
  <c r="AT328" i="2"/>
  <c r="AT232" i="2"/>
  <c r="AT50" i="2"/>
  <c r="AT156" i="2"/>
  <c r="AT174" i="2"/>
  <c r="AT169" i="2"/>
  <c r="AT176" i="2"/>
  <c r="AT414" i="2"/>
  <c r="AT330" i="2"/>
  <c r="AR231" i="2"/>
  <c r="AR272" i="2"/>
  <c r="AR13" i="2"/>
  <c r="AR475" i="2"/>
  <c r="AR329" i="2"/>
  <c r="AR27" i="2"/>
  <c r="AR31" i="2"/>
  <c r="AR179" i="2"/>
  <c r="AR118" i="2"/>
  <c r="AR153" i="2"/>
  <c r="AR18" i="2"/>
  <c r="AR87" i="2"/>
  <c r="AR151" i="2"/>
  <c r="AR35" i="2"/>
  <c r="AR204" i="2"/>
  <c r="AR28" i="2"/>
  <c r="AR149" i="2"/>
  <c r="AR348" i="2"/>
  <c r="AR334" i="2"/>
  <c r="AR362" i="2"/>
  <c r="AR217" i="2"/>
  <c r="AU723" i="2"/>
  <c r="AU731" i="2"/>
  <c r="AU613" i="2"/>
  <c r="AU615" i="2"/>
  <c r="AU244" i="2"/>
  <c r="AU597" i="2"/>
  <c r="AU283" i="2"/>
  <c r="AU142" i="2"/>
  <c r="AU429" i="2"/>
  <c r="AU211" i="2"/>
  <c r="AU482" i="2"/>
  <c r="AU504" i="2"/>
  <c r="AT653" i="2"/>
  <c r="AT322" i="2"/>
  <c r="AT13" i="2"/>
  <c r="AT475" i="2"/>
  <c r="AT702" i="2"/>
  <c r="AT329" i="2"/>
  <c r="AT209" i="2"/>
  <c r="AT432" i="2"/>
  <c r="AT27" i="2"/>
  <c r="AT31" i="2"/>
  <c r="AT339" i="2"/>
  <c r="AT545" i="2"/>
  <c r="AT179" i="2"/>
  <c r="AT170" i="2"/>
  <c r="AT118" i="2"/>
  <c r="AT624" i="2"/>
  <c r="AT153" i="2"/>
  <c r="AT208" i="2"/>
  <c r="AT507" i="2"/>
  <c r="AT18" i="2"/>
  <c r="AT201" i="2"/>
  <c r="AT87" i="2"/>
  <c r="AT151" i="2"/>
  <c r="AT35" i="2"/>
  <c r="AT55" i="2"/>
  <c r="AT490" i="2"/>
  <c r="AT692" i="2"/>
  <c r="AT204" i="2"/>
  <c r="AT492" i="2"/>
  <c r="AT28" i="2"/>
  <c r="AT390" i="2"/>
  <c r="AT149" i="2"/>
  <c r="AT345" i="2"/>
  <c r="AT417" i="2"/>
  <c r="AT348" i="2"/>
  <c r="AT334" i="2"/>
  <c r="AT362" i="2"/>
  <c r="AT217" i="2"/>
  <c r="AT534" i="2"/>
  <c r="AT592" i="2"/>
  <c r="AT636" i="2"/>
  <c r="AT455" i="2"/>
  <c r="AR89" i="2"/>
  <c r="AR99" i="2"/>
  <c r="AR193" i="2"/>
  <c r="AR182" i="2"/>
  <c r="AR25" i="2"/>
  <c r="AR205" i="2"/>
  <c r="AR160" i="2"/>
  <c r="AR88" i="2"/>
  <c r="AR658" i="2"/>
  <c r="AR109" i="2"/>
  <c r="AR470" i="2"/>
  <c r="AR404" i="2"/>
  <c r="AR215" i="2"/>
  <c r="AR21" i="2"/>
  <c r="AR270" i="2"/>
  <c r="AR355" i="2"/>
  <c r="AU701" i="2"/>
  <c r="AU623" i="2"/>
  <c r="AU296" i="2"/>
  <c r="AU530" i="2"/>
  <c r="AU143" i="2"/>
  <c r="AU635" i="2"/>
  <c r="AU74" i="2"/>
  <c r="AU734" i="2"/>
  <c r="AU231" i="2"/>
  <c r="AU693" i="2"/>
  <c r="AU49" i="2"/>
  <c r="AU59" i="2"/>
  <c r="AU272" i="2"/>
  <c r="AU163" i="2"/>
  <c r="AU298" i="2"/>
  <c r="AU521" i="2"/>
  <c r="AU133" i="2"/>
  <c r="AT365" i="2"/>
  <c r="AT476" i="2"/>
  <c r="AT99" i="2"/>
  <c r="AT193" i="2"/>
  <c r="AT373" i="2"/>
  <c r="AT508" i="2"/>
  <c r="AT555" i="2"/>
  <c r="AT497" i="2"/>
  <c r="AT695" i="2"/>
  <c r="AT321" i="2"/>
  <c r="AT445" i="2"/>
  <c r="AT182" i="2"/>
  <c r="AT235" i="2"/>
  <c r="AT465" i="2"/>
  <c r="AT25" i="2"/>
  <c r="AT468" i="2"/>
  <c r="AT554" i="2"/>
  <c r="AT205" i="2"/>
  <c r="AT160" i="2"/>
  <c r="AT323" i="2"/>
  <c r="AT88" i="2"/>
  <c r="AT658" i="2"/>
  <c r="AT255" i="2"/>
  <c r="AT109" i="2"/>
  <c r="AT438" i="2"/>
  <c r="AT470" i="2"/>
  <c r="AT699" i="2"/>
  <c r="AT404" i="2"/>
  <c r="AT522" i="2"/>
  <c r="AT535" i="2"/>
  <c r="AT559" i="2"/>
  <c r="AT625" i="2"/>
  <c r="AT628" i="2"/>
  <c r="AT215" i="2"/>
  <c r="AT442" i="2"/>
  <c r="AT21" i="2"/>
  <c r="AT303" i="2"/>
  <c r="AT423" i="2"/>
  <c r="AT270" i="2"/>
  <c r="AT407" i="2"/>
  <c r="AT437" i="2"/>
  <c r="AT122" i="2"/>
  <c r="AT363" i="2"/>
  <c r="AT462" i="2"/>
  <c r="AT56" i="2"/>
  <c r="AT317" i="2"/>
  <c r="AT54" i="2"/>
  <c r="AT355" i="2"/>
  <c r="AR360" i="2"/>
  <c r="AR498" i="2"/>
  <c r="AR252" i="2"/>
  <c r="AR121" i="2"/>
  <c r="AR105" i="2"/>
  <c r="AR154" i="2"/>
  <c r="AR456" i="2"/>
  <c r="AR319" i="2"/>
  <c r="AR140" i="2"/>
  <c r="AR129" i="2"/>
  <c r="AR71" i="2"/>
  <c r="AR294" i="2"/>
  <c r="AR483" i="2"/>
  <c r="AR20" i="2"/>
  <c r="AR40" i="2"/>
  <c r="AR96" i="2"/>
  <c r="AR351" i="2"/>
  <c r="AR287" i="2"/>
  <c r="AU679" i="2"/>
  <c r="AU667" i="2"/>
  <c r="AU518" i="2"/>
  <c r="AU306" i="2"/>
  <c r="AU89" i="2"/>
  <c r="AU480" i="2"/>
  <c r="AU291" i="2"/>
  <c r="AU682" i="2"/>
  <c r="AU107" i="2"/>
  <c r="AU286" i="2"/>
  <c r="AU568" i="2"/>
  <c r="AU236" i="2"/>
  <c r="AU573" i="2"/>
  <c r="AU365" i="2"/>
  <c r="AU476" i="2"/>
  <c r="AU99" i="2"/>
  <c r="AU193" i="2"/>
  <c r="AU373" i="2"/>
  <c r="AU508" i="2"/>
  <c r="AU555" i="2"/>
  <c r="AU497" i="2"/>
  <c r="AU695" i="2"/>
  <c r="AT158" i="2"/>
  <c r="AT319" i="2"/>
  <c r="AT548" i="2"/>
  <c r="AT358" i="2"/>
  <c r="AT342" i="2"/>
  <c r="AT563" i="2"/>
  <c r="AT140" i="2"/>
  <c r="AT505" i="2"/>
  <c r="AT553" i="2"/>
  <c r="AT397" i="2"/>
  <c r="AT129" i="2"/>
  <c r="AT71" i="2"/>
  <c r="AT294" i="2"/>
  <c r="AT606" i="2"/>
  <c r="AT483" i="2"/>
  <c r="AT586" i="2"/>
  <c r="AT240" i="2"/>
  <c r="AT20" i="2"/>
  <c r="AT412" i="2"/>
  <c r="AT633" i="2"/>
  <c r="AT40" i="2"/>
  <c r="AT11" i="2"/>
  <c r="AT96" i="2"/>
  <c r="AT243" i="2"/>
  <c r="AT338" i="2"/>
  <c r="AT351" i="2"/>
  <c r="AT172" i="2"/>
  <c r="AT654" i="2"/>
  <c r="AT570" i="2"/>
  <c r="AT287" i="2"/>
  <c r="AR210" i="2"/>
  <c r="AR48" i="2"/>
  <c r="AR278" i="2"/>
  <c r="AR195" i="2"/>
  <c r="AR65" i="2"/>
  <c r="AR2" i="2"/>
  <c r="AR47" i="2"/>
  <c r="AR159" i="2"/>
  <c r="AR227" i="2"/>
  <c r="AR46" i="2"/>
  <c r="AR82" i="2"/>
  <c r="AR275" i="2"/>
  <c r="AR309" i="2"/>
  <c r="AR67" i="2"/>
  <c r="AR58" i="2"/>
  <c r="AR63" i="2"/>
  <c r="AR93" i="2"/>
  <c r="AU709" i="2"/>
  <c r="AU691" i="2"/>
  <c r="AU519" i="2"/>
  <c r="AU360" i="2"/>
  <c r="AU307" i="2"/>
  <c r="AU680" i="2"/>
  <c r="AU498" i="2"/>
  <c r="AU252" i="2"/>
  <c r="AU409" i="2"/>
  <c r="AU599" i="2"/>
  <c r="AU361" i="2"/>
  <c r="AU662" i="2"/>
  <c r="AU121" i="2"/>
  <c r="AU600" i="2"/>
  <c r="AU452" i="2"/>
  <c r="AU366" i="2"/>
  <c r="AU105" i="2"/>
  <c r="AU543" i="2"/>
  <c r="AU128" i="2"/>
  <c r="AT266" i="2"/>
  <c r="AT652" i="2"/>
  <c r="AT608" i="2"/>
  <c r="AT100" i="2"/>
  <c r="AT48" i="2"/>
  <c r="AT449" i="2"/>
  <c r="AT444" i="2"/>
  <c r="AT436" i="2"/>
  <c r="AT278" i="2"/>
  <c r="AT375" i="2"/>
  <c r="AT572" i="2"/>
  <c r="AT660" i="2"/>
  <c r="AT656" i="2"/>
  <c r="AT496" i="2"/>
  <c r="AT583" i="2"/>
  <c r="AT729" i="2"/>
  <c r="AT195" i="2"/>
  <c r="AT65" i="2"/>
  <c r="AT386" i="2"/>
  <c r="AT551" i="2"/>
  <c r="AT305" i="2"/>
  <c r="AT2" i="2"/>
  <c r="AT678" i="2"/>
  <c r="AT47" i="2"/>
  <c r="AT367" i="2"/>
  <c r="AT69" i="2"/>
  <c r="AT372" i="2"/>
  <c r="AT159" i="2"/>
  <c r="AT430" i="2"/>
  <c r="AT454" i="2"/>
  <c r="AT227" i="2"/>
  <c r="AT46" i="2"/>
  <c r="AT82" i="2"/>
  <c r="AT441" i="2"/>
  <c r="AT180" i="2"/>
  <c r="AT275" i="2"/>
  <c r="AT309" i="2"/>
  <c r="AT67" i="2"/>
  <c r="AT618" i="2"/>
  <c r="AT459" i="2"/>
  <c r="AT657" i="2"/>
  <c r="AT690" i="2"/>
  <c r="AT241" i="2"/>
  <c r="AT58" i="2"/>
  <c r="AT63" i="2"/>
  <c r="AT281" i="2"/>
  <c r="AT611" i="2"/>
  <c r="AT406" i="2"/>
  <c r="AT433" i="2"/>
  <c r="AT672" i="2"/>
  <c r="AT80" i="2"/>
  <c r="AT495" i="2"/>
  <c r="AT93" i="2"/>
  <c r="AR460" i="2"/>
  <c r="AR152" i="2"/>
  <c r="AR220" i="2"/>
  <c r="AR310" i="2"/>
  <c r="AR529" i="2"/>
  <c r="AR463" i="2"/>
  <c r="AR42" i="2"/>
  <c r="AR4" i="2"/>
  <c r="AR249" i="2"/>
  <c r="AR26" i="2"/>
  <c r="AR41" i="2"/>
  <c r="AR95" i="2"/>
  <c r="AR57" i="2"/>
  <c r="AR29" i="2"/>
  <c r="AR431" i="2"/>
  <c r="AR301" i="2"/>
  <c r="AR191" i="2"/>
  <c r="AR450" i="2"/>
  <c r="AR111" i="2"/>
  <c r="AR540" i="2"/>
  <c r="AU689" i="2"/>
  <c r="AU710" i="2"/>
  <c r="AU524" i="2"/>
  <c r="AU210" i="2"/>
  <c r="AU357" i="2"/>
  <c r="AU489" i="2"/>
  <c r="AU708" i="2"/>
  <c r="AU33" i="2"/>
  <c r="AU266" i="2"/>
  <c r="AU652" i="2"/>
  <c r="AU608" i="2"/>
  <c r="AU100" i="2"/>
  <c r="AT642" i="2"/>
  <c r="AT529" i="2"/>
  <c r="AT541" i="2"/>
  <c r="AT262" i="2"/>
  <c r="AT463" i="2"/>
  <c r="AT712" i="2"/>
  <c r="AT184" i="2"/>
  <c r="AT718" i="2"/>
  <c r="AT724" i="2"/>
  <c r="AT601" i="2"/>
  <c r="AT333" i="2"/>
  <c r="AT596" i="2"/>
  <c r="AT203" i="2"/>
  <c r="AT336" i="2"/>
  <c r="AT705" i="2"/>
  <c r="AT42" i="2"/>
  <c r="AT670" i="2"/>
  <c r="AT616" i="2"/>
  <c r="AT189" i="2"/>
  <c r="AT4" i="2"/>
  <c r="AT607" i="2"/>
  <c r="AT162" i="2"/>
  <c r="AT378" i="2"/>
  <c r="AT249" i="2"/>
  <c r="AT248" i="2"/>
  <c r="AT26" i="2"/>
  <c r="AT41" i="2"/>
  <c r="AT95" i="2"/>
  <c r="AT276" i="2"/>
  <c r="AT516" i="2"/>
  <c r="AT57" i="2"/>
  <c r="AT324" i="2"/>
  <c r="AT29" i="2"/>
  <c r="AT527" i="2"/>
  <c r="AT431" i="2"/>
  <c r="AT457" i="2"/>
  <c r="AT301" i="2"/>
  <c r="AT299" i="2"/>
  <c r="AT474" i="2"/>
  <c r="AT651" i="2"/>
  <c r="AT546" i="2"/>
  <c r="AT191" i="2"/>
  <c r="AT185" i="2"/>
  <c r="AT526" i="2"/>
  <c r="AT260" i="2"/>
  <c r="AT450" i="2"/>
  <c r="AT111" i="2"/>
  <c r="AT540" i="2"/>
  <c r="AR258" i="2"/>
  <c r="AR62" i="2"/>
  <c r="AR45" i="2"/>
  <c r="AR30" i="2"/>
  <c r="AR94" i="2"/>
  <c r="AR77" i="2"/>
  <c r="AR251" i="2"/>
  <c r="AR472" i="2"/>
  <c r="AR19" i="2"/>
  <c r="AR610" i="2"/>
  <c r="AR196" i="2"/>
  <c r="AR66" i="2"/>
  <c r="AR379" i="2"/>
  <c r="AR354" i="2"/>
  <c r="AR146" i="2"/>
  <c r="AR173" i="2"/>
  <c r="AR471" i="2"/>
  <c r="AR280" i="2"/>
  <c r="AR388" i="2"/>
  <c r="AR24" i="2"/>
  <c r="AR103" i="2"/>
  <c r="AR145" i="2"/>
  <c r="AR167" i="2"/>
  <c r="AR218" i="2"/>
  <c r="AU560" i="2"/>
  <c r="AU683" i="2"/>
  <c r="AU694" i="2"/>
  <c r="AU460" i="2"/>
  <c r="AU502" i="2"/>
  <c r="AU704" i="2"/>
  <c r="AU152" i="2"/>
  <c r="AU220" i="2"/>
  <c r="AU416" i="2"/>
  <c r="AU310" i="2"/>
  <c r="AU501" i="2"/>
  <c r="AU719" i="2"/>
  <c r="AU188" i="2"/>
  <c r="AU642" i="2"/>
  <c r="AU529" i="2"/>
  <c r="AU541" i="2"/>
  <c r="AU262" i="2"/>
  <c r="AU463" i="2"/>
  <c r="AU712" i="2"/>
  <c r="AU184" i="2"/>
  <c r="AU718" i="2"/>
  <c r="AU724" i="2"/>
  <c r="AT575" i="2"/>
  <c r="AT316" i="2"/>
  <c r="AT732" i="2"/>
  <c r="AT715" i="2"/>
  <c r="AT473" i="2"/>
  <c r="AT45" i="2"/>
  <c r="AT629" i="2"/>
  <c r="AT30" i="2"/>
  <c r="AT94" i="2"/>
  <c r="AT700" i="2"/>
  <c r="AT578" i="2"/>
  <c r="AT326" i="2"/>
  <c r="AT77" i="2"/>
  <c r="AT251" i="2"/>
  <c r="AT472" i="2"/>
  <c r="AT19" i="2"/>
  <c r="AT536" i="2"/>
  <c r="AT511" i="2"/>
  <c r="AT110" i="2"/>
  <c r="AT687" i="2"/>
  <c r="AT637" i="2"/>
  <c r="AT494" i="2"/>
  <c r="AT200" i="2"/>
  <c r="AT610" i="2"/>
  <c r="AT196" i="2"/>
  <c r="AT66" i="2"/>
  <c r="AT379" i="2"/>
  <c r="AT340" i="2"/>
  <c r="AT557" i="2"/>
  <c r="AT354" i="2"/>
  <c r="AT146" i="2"/>
  <c r="AT173" i="2"/>
  <c r="AT396" i="2"/>
  <c r="AT641" i="2"/>
  <c r="AT471" i="2"/>
  <c r="AT506" i="2"/>
  <c r="AT280" i="2"/>
  <c r="AT388" i="2"/>
  <c r="AT24" i="2"/>
  <c r="AT16" i="2"/>
  <c r="AT531" i="2"/>
  <c r="AT103" i="2"/>
  <c r="AT145" i="2"/>
  <c r="AT167" i="2"/>
  <c r="AT311" i="2"/>
  <c r="AT395" i="2"/>
  <c r="AT218" i="2"/>
  <c r="AT587" i="2"/>
  <c r="AT664" i="2"/>
  <c r="AT569" i="2"/>
  <c r="AR402" i="2"/>
  <c r="AR261" i="2"/>
  <c r="AR22" i="2"/>
  <c r="AR120" i="2"/>
  <c r="AR609" i="2"/>
  <c r="AR171" i="2"/>
  <c r="AR247" i="2"/>
  <c r="AR491" i="2"/>
  <c r="AR34" i="2"/>
  <c r="AR327" i="2"/>
  <c r="AR263" i="2"/>
  <c r="AR420" i="2"/>
  <c r="AR139" i="2"/>
  <c r="AU663" i="2"/>
  <c r="AU337" i="2"/>
  <c r="AU377" i="2"/>
  <c r="AU614" i="2"/>
  <c r="AU258" i="2"/>
  <c r="AU726" i="2"/>
  <c r="AU620" i="2"/>
  <c r="AU558" i="2"/>
  <c r="AU62" i="2"/>
  <c r="AU576" i="2"/>
  <c r="AT419" i="2"/>
  <c r="AT589" i="2"/>
  <c r="AT458" i="2"/>
  <c r="AT581" i="2"/>
  <c r="AT567" i="2"/>
  <c r="AT408" i="2"/>
  <c r="AT261" i="2"/>
  <c r="AT22" i="2"/>
  <c r="AT622" i="2"/>
  <c r="AT400" i="2"/>
  <c r="AT120" i="2"/>
  <c r="AT155" i="2"/>
  <c r="AT609" i="2"/>
  <c r="AT451" i="2"/>
  <c r="AT214" i="2"/>
  <c r="AT171" i="2"/>
  <c r="AT273" i="2"/>
  <c r="AT123" i="2"/>
  <c r="AT206" i="2"/>
  <c r="AT15" i="2"/>
  <c r="AT247" i="2"/>
  <c r="AT257" i="2"/>
  <c r="AT634" i="2"/>
  <c r="AT491" i="2"/>
  <c r="AT446" i="2"/>
  <c r="AT730" i="2"/>
  <c r="AT398" i="2"/>
  <c r="AT447" i="2"/>
  <c r="AT34" i="2"/>
  <c r="AT327" i="2"/>
  <c r="AT538" i="2"/>
  <c r="AT647" i="2"/>
  <c r="AT114" i="2"/>
  <c r="AT119" i="2"/>
  <c r="AT552" i="2"/>
  <c r="AT725" i="2"/>
  <c r="AT226" i="2"/>
  <c r="AT183" i="2"/>
  <c r="AT288" i="2"/>
  <c r="AT393" i="2"/>
  <c r="AT289" i="2"/>
  <c r="AT335" i="2"/>
  <c r="AT359" i="2"/>
  <c r="AT485" i="2"/>
  <c r="AT263" i="2"/>
  <c r="AT420" i="2"/>
  <c r="AT274" i="2"/>
  <c r="AT139" i="2"/>
  <c r="AT640" i="2"/>
  <c r="AR314" i="2"/>
  <c r="AR477" i="2"/>
  <c r="AR113" i="2"/>
  <c r="AR304" i="2"/>
  <c r="AR234" i="2"/>
  <c r="AR394" i="2"/>
  <c r="AR401" i="2"/>
  <c r="AR148" i="2"/>
  <c r="AR61" i="2"/>
  <c r="AR223" i="2"/>
  <c r="AR219" i="2"/>
  <c r="AR216" i="2"/>
  <c r="AR165" i="2"/>
  <c r="AR3" i="2"/>
  <c r="AR467" i="2"/>
  <c r="AR259" i="2"/>
  <c r="AR300" i="2"/>
  <c r="AR383" i="2"/>
  <c r="AR265" i="2"/>
  <c r="AU716" i="2"/>
  <c r="AU685" i="2"/>
  <c r="AU655" i="2"/>
  <c r="AU453" i="2"/>
  <c r="AU566" i="2"/>
  <c r="AU434" i="2"/>
  <c r="AU402" i="2"/>
  <c r="AU245" i="2"/>
  <c r="AU277" i="2"/>
  <c r="AU714" i="2"/>
  <c r="AU221" i="2"/>
  <c r="AU297" i="2"/>
  <c r="AU166" i="2"/>
  <c r="AU419" i="2"/>
  <c r="AU589" i="2"/>
  <c r="AU458" i="2"/>
  <c r="AU581" i="2"/>
  <c r="AU567" i="2"/>
  <c r="AU601" i="2"/>
  <c r="AU333" i="2"/>
  <c r="AU596" i="2"/>
  <c r="AU203" i="2"/>
  <c r="AU336" i="2"/>
  <c r="AU705" i="2"/>
  <c r="AU42" i="2"/>
  <c r="AU670" i="2"/>
  <c r="AU616" i="2"/>
  <c r="AU189" i="2"/>
  <c r="AU4" i="2"/>
  <c r="AU607" i="2"/>
  <c r="AU162" i="2"/>
  <c r="AU378" i="2"/>
  <c r="AU249" i="2"/>
  <c r="AU248" i="2"/>
  <c r="AU26" i="2"/>
  <c r="AU41" i="2"/>
  <c r="AU95" i="2"/>
  <c r="AU276" i="2"/>
  <c r="AU516" i="2"/>
  <c r="AU57" i="2"/>
  <c r="AU324" i="2"/>
  <c r="AU29" i="2"/>
  <c r="AU527" i="2"/>
  <c r="AU431" i="2"/>
  <c r="AU457" i="2"/>
  <c r="AU301" i="2"/>
  <c r="AU299" i="2"/>
  <c r="AU474" i="2"/>
  <c r="AU651" i="2"/>
  <c r="AU546" i="2"/>
  <c r="AU191" i="2"/>
  <c r="AU185" i="2"/>
  <c r="AU526" i="2"/>
  <c r="AU260" i="2"/>
  <c r="AU450" i="2"/>
  <c r="AU111" i="2"/>
  <c r="AU540" i="2"/>
  <c r="AU639" i="2"/>
  <c r="AU575" i="2"/>
  <c r="AU316" i="2"/>
  <c r="AU732" i="2"/>
  <c r="AU715" i="2"/>
  <c r="AU473" i="2"/>
  <c r="AU45" i="2"/>
  <c r="AU629" i="2"/>
  <c r="AU30" i="2"/>
  <c r="AU94" i="2"/>
  <c r="AU700" i="2"/>
  <c r="AU578" i="2"/>
  <c r="AU326" i="2"/>
  <c r="AU77" i="2"/>
  <c r="AU251" i="2"/>
  <c r="AU472" i="2"/>
  <c r="AU19" i="2"/>
  <c r="AU536" i="2"/>
  <c r="AU511" i="2"/>
  <c r="AU110" i="2"/>
  <c r="AU687" i="2"/>
  <c r="AU637" i="2"/>
  <c r="AU494" i="2"/>
  <c r="AU200" i="2"/>
  <c r="AU610" i="2"/>
  <c r="AU196" i="2"/>
  <c r="AU66" i="2"/>
  <c r="AU379" i="2"/>
  <c r="AU340" i="2"/>
  <c r="AU557" i="2"/>
  <c r="AU354" i="2"/>
  <c r="AU146" i="2"/>
  <c r="AU173" i="2"/>
  <c r="AU396" i="2"/>
  <c r="AU641" i="2"/>
  <c r="AU471" i="2"/>
  <c r="AU506" i="2"/>
  <c r="AU280" i="2"/>
  <c r="AU388" i="2"/>
  <c r="AU24" i="2"/>
  <c r="AU16" i="2"/>
  <c r="AU531" i="2"/>
  <c r="AU103" i="2"/>
  <c r="AU145" i="2"/>
  <c r="AU167" i="2"/>
  <c r="AU311" i="2"/>
  <c r="AU395" i="2"/>
  <c r="AU218" i="2"/>
  <c r="AU587" i="2"/>
  <c r="AU664" i="2"/>
  <c r="AU569" i="2"/>
  <c r="AU408" i="2"/>
  <c r="AU261" i="2"/>
  <c r="AU22" i="2"/>
  <c r="AU622" i="2"/>
  <c r="AU400" i="2"/>
  <c r="AU120" i="2"/>
  <c r="AU155" i="2"/>
  <c r="AU609" i="2"/>
  <c r="AU451" i="2"/>
  <c r="AU214" i="2"/>
  <c r="AU171" i="2"/>
  <c r="AU273" i="2"/>
  <c r="AU123" i="2"/>
  <c r="AU206" i="2"/>
  <c r="AU15" i="2"/>
  <c r="AU247" i="2"/>
  <c r="AU257" i="2"/>
  <c r="AU634" i="2"/>
  <c r="AU491" i="2"/>
  <c r="AU446" i="2"/>
  <c r="AU730" i="2"/>
  <c r="AU398" i="2"/>
  <c r="AU447" i="2"/>
  <c r="AU34" i="2"/>
  <c r="AU327" i="2"/>
  <c r="AU538" i="2"/>
  <c r="AU647" i="2"/>
  <c r="AU114" i="2"/>
  <c r="AU119" i="2"/>
  <c r="AU552" i="2"/>
  <c r="AU725" i="2"/>
  <c r="AU226" i="2"/>
  <c r="AU183" i="2"/>
  <c r="AU288" i="2"/>
  <c r="AU393" i="2"/>
  <c r="AU289" i="2"/>
  <c r="AU335" i="2"/>
  <c r="AU359" i="2"/>
  <c r="AU485" i="2"/>
  <c r="AU263" i="2"/>
  <c r="AU420" i="2"/>
  <c r="AU274" i="2"/>
  <c r="AU139" i="2"/>
  <c r="AU640" i="2"/>
  <c r="AU148" i="2"/>
  <c r="AU61" i="2"/>
  <c r="AU370" i="2"/>
  <c r="AU698" i="2"/>
  <c r="AU223" i="2"/>
  <c r="AU469" i="2"/>
  <c r="AU112" i="2"/>
  <c r="AU380" i="2"/>
  <c r="AU219" i="2"/>
  <c r="AU216" i="2"/>
  <c r="AU728" i="2"/>
  <c r="AU512" i="2"/>
  <c r="AU343" i="2"/>
  <c r="AU76" i="2"/>
  <c r="AU165" i="2"/>
  <c r="AU3" i="2"/>
  <c r="AU467" i="2"/>
  <c r="AU605" i="2"/>
  <c r="AU318" i="2"/>
  <c r="AU385" i="2"/>
  <c r="AU127" i="2"/>
  <c r="AU256" i="2"/>
  <c r="AU341" i="2"/>
  <c r="AU168" i="2"/>
  <c r="AU675" i="2"/>
  <c r="AU646" i="2"/>
  <c r="AU259" i="2"/>
  <c r="AU549" i="2"/>
  <c r="AU300" i="2"/>
  <c r="AU197" i="2"/>
  <c r="AU136" i="2"/>
  <c r="AU125" i="2"/>
  <c r="AU500" i="2"/>
  <c r="AU411" i="2"/>
  <c r="AU383" i="2"/>
  <c r="AU603" i="2"/>
  <c r="AU91" i="2"/>
  <c r="AU264" i="2"/>
  <c r="AU265" i="2"/>
  <c r="AU387" i="2"/>
  <c r="AU344" i="2"/>
  <c r="AU292" i="2"/>
  <c r="AU650" i="2"/>
  <c r="AU164" i="2"/>
  <c r="AU81" i="2"/>
  <c r="AU102" i="2"/>
  <c r="AU564" i="2"/>
  <c r="AU246" i="2"/>
  <c r="AU424" i="2"/>
  <c r="AU98" i="2"/>
  <c r="AU290" i="2"/>
  <c r="AU308" i="2"/>
  <c r="AU426" i="2"/>
  <c r="AU79" i="2"/>
  <c r="AU17" i="2"/>
  <c r="AU14" i="2"/>
  <c r="AU186" i="2"/>
  <c r="AU619" i="2"/>
  <c r="AU425" i="2"/>
  <c r="AU138" i="2"/>
  <c r="AU137" i="2"/>
  <c r="AU528" i="2"/>
  <c r="AU108" i="2"/>
  <c r="AU510" i="2"/>
  <c r="AU36" i="2"/>
  <c r="AU282" i="2"/>
  <c r="AU72" i="2"/>
  <c r="AU115" i="2"/>
  <c r="AU440" i="2"/>
  <c r="AU713" i="2"/>
  <c r="AU368" i="2"/>
  <c r="AU666" i="2"/>
  <c r="AU10" i="2"/>
  <c r="AU418" i="2"/>
  <c r="AU443" i="2"/>
  <c r="AU5" i="2"/>
  <c r="AU580" i="2"/>
  <c r="AU225" i="2"/>
  <c r="AU228" i="2"/>
  <c r="AU295" i="2"/>
  <c r="AU415" i="2"/>
  <c r="AU466" i="2"/>
  <c r="AU32" i="2"/>
  <c r="AU630" i="2"/>
  <c r="AU356" i="2"/>
  <c r="AU312" i="2"/>
  <c r="AU464" i="2"/>
  <c r="AU413" i="2"/>
  <c r="AU392" i="2"/>
  <c r="AU403" i="2"/>
  <c r="AU513" i="2"/>
  <c r="AU602" i="2"/>
  <c r="AU717" i="2"/>
  <c r="AU571" i="2"/>
  <c r="AU677" i="2"/>
  <c r="AU85" i="2"/>
  <c r="AU106" i="2"/>
  <c r="AU499" i="2"/>
  <c r="AU213" i="2"/>
  <c r="AU706" i="2"/>
  <c r="AU178" i="2"/>
  <c r="AU565" i="2"/>
  <c r="AU722" i="2"/>
  <c r="AU238" i="2"/>
  <c r="AU86" i="2"/>
  <c r="AU134" i="2"/>
  <c r="AU6" i="2"/>
  <c r="AU621" i="2"/>
  <c r="AU617" i="2"/>
  <c r="AU237" i="2"/>
  <c r="AU584" i="2"/>
  <c r="AU12" i="2"/>
  <c r="AU627" i="2"/>
  <c r="AU556" i="2"/>
  <c r="AU7" i="2"/>
  <c r="AU353" i="2"/>
  <c r="AU73" i="2"/>
  <c r="AU320" i="2"/>
  <c r="AU116" i="2"/>
  <c r="AU198" i="2"/>
  <c r="AU590" i="2"/>
  <c r="AU126" i="2"/>
  <c r="AU681" i="2"/>
  <c r="AU350" i="2"/>
  <c r="AU421" i="2"/>
  <c r="AU39" i="2"/>
  <c r="AU461" i="2"/>
  <c r="AU104" i="2"/>
  <c r="AU550" i="2"/>
  <c r="AU643" i="2"/>
  <c r="AU539" i="2"/>
  <c r="AU293" i="2"/>
  <c r="AU194" i="2"/>
  <c r="AU661" i="2"/>
  <c r="AU117" i="2"/>
  <c r="AU384" i="2"/>
  <c r="AU302" i="2"/>
  <c r="AU83" i="2"/>
  <c r="AU161" i="2"/>
  <c r="AU488" i="2"/>
  <c r="AU347" i="2"/>
  <c r="AU484" i="2"/>
  <c r="AU688" i="2"/>
  <c r="AU422" i="2"/>
  <c r="AU574" i="2"/>
  <c r="AU92" i="2"/>
  <c r="AU313" i="2"/>
  <c r="AU391" i="2"/>
  <c r="AU582" i="2"/>
  <c r="AU598" i="2"/>
  <c r="AU279" i="2"/>
  <c r="AU52" i="2"/>
  <c r="AU331" i="2"/>
  <c r="AU175" i="2"/>
  <c r="AU269" i="2"/>
  <c r="AU648" i="2"/>
  <c r="AU233" i="2"/>
  <c r="AU9" i="2"/>
  <c r="AU509" i="2"/>
  <c r="AU399" i="2"/>
  <c r="AU267" i="2"/>
  <c r="AU671" i="2"/>
  <c r="AU44" i="2"/>
  <c r="AU181" i="2"/>
  <c r="AU38" i="2"/>
  <c r="AU68" i="2"/>
  <c r="AU268" i="2"/>
  <c r="AU481" i="2"/>
  <c r="AU207" i="2"/>
  <c r="AU435" i="2"/>
  <c r="AU410" i="2"/>
  <c r="AU493" i="2"/>
  <c r="AU665" i="2"/>
  <c r="AU537" i="2"/>
  <c r="AU332" i="2"/>
  <c r="AU562" i="2"/>
  <c r="AU51" i="2"/>
  <c r="AU84" i="2"/>
  <c r="AU229" i="2"/>
  <c r="AU315" i="2"/>
  <c r="AU593" i="2"/>
  <c r="AU271" i="2"/>
  <c r="AU697" i="2"/>
  <c r="AU239" i="2"/>
  <c r="AU727" i="2"/>
  <c r="AU328" i="2"/>
  <c r="AU232" i="2"/>
  <c r="AU50" i="2"/>
  <c r="AU156" i="2"/>
  <c r="AU174" i="2"/>
  <c r="AU169" i="2"/>
  <c r="AU176" i="2"/>
  <c r="AU414" i="2"/>
  <c r="AU330" i="2"/>
  <c r="AU141" i="2"/>
  <c r="AU577" i="2"/>
  <c r="AU653" i="2"/>
  <c r="AU322" i="2"/>
  <c r="AU13" i="2"/>
  <c r="AU475" i="2"/>
  <c r="AU702" i="2"/>
  <c r="AU329" i="2"/>
  <c r="AU209" i="2"/>
  <c r="AU432" i="2"/>
  <c r="AU27" i="2"/>
  <c r="AU31" i="2"/>
  <c r="AU339" i="2"/>
  <c r="AU545" i="2"/>
  <c r="AU179" i="2"/>
  <c r="AU170" i="2"/>
  <c r="AU118" i="2"/>
  <c r="AU624" i="2"/>
  <c r="AU153" i="2"/>
  <c r="AU208" i="2"/>
  <c r="AU507" i="2"/>
  <c r="AU18" i="2"/>
  <c r="AU201" i="2"/>
  <c r="AU87" i="2"/>
  <c r="AU151" i="2"/>
  <c r="AU35" i="2"/>
  <c r="AU55" i="2"/>
  <c r="AU490" i="2"/>
  <c r="AU692" i="2"/>
  <c r="AU204" i="2"/>
  <c r="AU492" i="2"/>
  <c r="AU28" i="2"/>
  <c r="AU390" i="2"/>
  <c r="AU149" i="2"/>
  <c r="AU345" i="2"/>
  <c r="AU417" i="2"/>
  <c r="AU348" i="2"/>
  <c r="AU334" i="2"/>
  <c r="AU362" i="2"/>
  <c r="AU217" i="2"/>
  <c r="AU534" i="2"/>
  <c r="AU592" i="2"/>
  <c r="AU636" i="2"/>
  <c r="AU455" i="2"/>
  <c r="AU321" i="2"/>
  <c r="AU445" i="2"/>
  <c r="AU182" i="2"/>
  <c r="AU235" i="2"/>
  <c r="AU465" i="2"/>
  <c r="AU25" i="2"/>
  <c r="AU468" i="2"/>
  <c r="AU554" i="2"/>
  <c r="AU205" i="2"/>
  <c r="AU160" i="2"/>
  <c r="AU323" i="2"/>
  <c r="AU88" i="2"/>
  <c r="AU658" i="2"/>
  <c r="AU255" i="2"/>
  <c r="AU109" i="2"/>
  <c r="AU438" i="2"/>
  <c r="AU470" i="2"/>
  <c r="AU699" i="2"/>
  <c r="AU404" i="2"/>
  <c r="AU522" i="2"/>
  <c r="AU535" i="2"/>
  <c r="AU559" i="2"/>
  <c r="AU625" i="2"/>
  <c r="AU628" i="2"/>
  <c r="AU215" i="2"/>
  <c r="AU442" i="2"/>
  <c r="AU21" i="2"/>
  <c r="AU303" i="2"/>
  <c r="AU423" i="2"/>
  <c r="AU270" i="2"/>
  <c r="AU407" i="2"/>
  <c r="AU437" i="2"/>
  <c r="AU122" i="2"/>
  <c r="AU363" i="2"/>
  <c r="AU462" i="2"/>
  <c r="AU56" i="2"/>
  <c r="AU317" i="2"/>
  <c r="AU54" i="2"/>
  <c r="AU355" i="2"/>
  <c r="AU371" i="2"/>
  <c r="AU439" i="2"/>
  <c r="AU154" i="2"/>
  <c r="AU376" i="2"/>
  <c r="AU456" i="2"/>
  <c r="AU487" i="2"/>
  <c r="AU192" i="2"/>
  <c r="AU645" i="2"/>
  <c r="AU591" i="2"/>
  <c r="AU131" i="2"/>
  <c r="AU90" i="2"/>
  <c r="AU542" i="2"/>
  <c r="AU158" i="2"/>
  <c r="AU319" i="2"/>
  <c r="AU548" i="2"/>
  <c r="AU358" i="2"/>
  <c r="AU342" i="2"/>
  <c r="AU563" i="2"/>
  <c r="AU140" i="2"/>
  <c r="AU505" i="2"/>
  <c r="AU553" i="2"/>
  <c r="AU397" i="2"/>
  <c r="AU129" i="2"/>
  <c r="AU71" i="2"/>
  <c r="AU294" i="2"/>
  <c r="AU606" i="2"/>
  <c r="AU483" i="2"/>
  <c r="AU586" i="2"/>
  <c r="AU240" i="2"/>
  <c r="AU20" i="2"/>
  <c r="AU412" i="2"/>
  <c r="AU633" i="2"/>
  <c r="AU40" i="2"/>
  <c r="AU11" i="2"/>
  <c r="AU96" i="2"/>
  <c r="AU243" i="2"/>
  <c r="AU338" i="2"/>
  <c r="AU351" i="2"/>
  <c r="AU172" i="2"/>
  <c r="AU654" i="2"/>
  <c r="AU570" i="2"/>
  <c r="AU287" i="2"/>
  <c r="AU48" i="2"/>
  <c r="AU449" i="2"/>
  <c r="AU444" i="2"/>
  <c r="AU436" i="2"/>
  <c r="AU278" i="2"/>
  <c r="AU375" i="2"/>
  <c r="AU572" i="2"/>
  <c r="AU660" i="2"/>
  <c r="AU656" i="2"/>
  <c r="AU496" i="2"/>
  <c r="AU583" i="2"/>
  <c r="AU729" i="2"/>
  <c r="AU195" i="2"/>
  <c r="AU65" i="2"/>
  <c r="AU386" i="2"/>
  <c r="AU551" i="2"/>
  <c r="AU305" i="2"/>
  <c r="AU2" i="2"/>
  <c r="AU678" i="2"/>
  <c r="AU47" i="2"/>
  <c r="AU367" i="2"/>
  <c r="AU69" i="2"/>
  <c r="AU372" i="2"/>
  <c r="AU159" i="2"/>
  <c r="AU430" i="2"/>
  <c r="AU454" i="2"/>
  <c r="AU227" i="2"/>
  <c r="AU46" i="2"/>
  <c r="AU82" i="2"/>
  <c r="AU441" i="2"/>
  <c r="AU180" i="2"/>
  <c r="AU275" i="2"/>
  <c r="AU309" i="2"/>
  <c r="AU67" i="2"/>
  <c r="AU618" i="2"/>
  <c r="AU459" i="2"/>
  <c r="AU657" i="2"/>
  <c r="AU690" i="2"/>
  <c r="AU241" i="2"/>
  <c r="AU58" i="2"/>
  <c r="AU63" i="2"/>
  <c r="AU281" i="2"/>
  <c r="AU611" i="2"/>
  <c r="AU406" i="2"/>
  <c r="AU433" i="2"/>
  <c r="AU672" i="2"/>
  <c r="AU80" i="2"/>
  <c r="AU495" i="2"/>
  <c r="AU93" i="2"/>
  <c r="AV381" i="2" l="1"/>
  <c r="AV612" i="2"/>
  <c r="AV253" i="2"/>
  <c r="AV707" i="2"/>
  <c r="AV604" i="2"/>
  <c r="AV314" i="2"/>
  <c r="AV401" i="2"/>
  <c r="W89" i="3"/>
  <c r="Y11" i="3"/>
  <c r="W115" i="3"/>
  <c r="W49" i="3"/>
  <c r="AV230" i="2"/>
  <c r="AV234" i="2"/>
  <c r="W103" i="3"/>
  <c r="W74" i="3"/>
  <c r="Y6" i="3"/>
  <c r="W96" i="3"/>
  <c r="Y64" i="3"/>
  <c r="W54" i="3"/>
  <c r="Y89" i="3"/>
  <c r="Y35" i="3"/>
  <c r="W46" i="3"/>
  <c r="Y62" i="3"/>
  <c r="Y93" i="3"/>
  <c r="Y47" i="3"/>
  <c r="Y88" i="3"/>
  <c r="Y17" i="3"/>
  <c r="Y83" i="3"/>
  <c r="Y96" i="3"/>
  <c r="Y113" i="3"/>
  <c r="W60" i="3"/>
  <c r="W118" i="3"/>
  <c r="W19" i="3"/>
  <c r="W99" i="3"/>
  <c r="W64" i="3"/>
  <c r="W70" i="3"/>
  <c r="W32" i="3"/>
  <c r="W23" i="3"/>
  <c r="Y27" i="3"/>
  <c r="W6" i="3"/>
  <c r="Y43" i="3"/>
  <c r="W121" i="3"/>
  <c r="W12" i="3"/>
  <c r="Y74" i="3"/>
  <c r="Y114" i="3"/>
  <c r="Y112" i="3"/>
  <c r="W48" i="3"/>
  <c r="Y69" i="3"/>
  <c r="Y40" i="3"/>
  <c r="Y56" i="3"/>
  <c r="Y39" i="3"/>
  <c r="W105" i="3"/>
  <c r="Y22" i="3"/>
  <c r="Y73" i="3"/>
  <c r="Y81" i="3"/>
  <c r="W71" i="3"/>
  <c r="Y70" i="3"/>
  <c r="Y46" i="3"/>
  <c r="Y20" i="3"/>
  <c r="Y125" i="3"/>
  <c r="W69" i="3"/>
  <c r="W33" i="3"/>
  <c r="Y101" i="3"/>
  <c r="W15" i="3"/>
  <c r="W26" i="3"/>
  <c r="W78" i="3"/>
  <c r="Y80" i="3"/>
  <c r="Y41" i="3"/>
  <c r="W47" i="3"/>
  <c r="Y103" i="3"/>
  <c r="Y77" i="3"/>
  <c r="Y95" i="3"/>
  <c r="W58" i="3"/>
  <c r="Y85" i="3"/>
  <c r="W29" i="3"/>
  <c r="Y44" i="3"/>
  <c r="Y19" i="3"/>
  <c r="W37" i="3"/>
  <c r="Y14" i="3"/>
  <c r="W2" i="3"/>
  <c r="W104" i="3"/>
  <c r="W18" i="3"/>
  <c r="Y50" i="3"/>
  <c r="W72" i="3"/>
  <c r="Y28" i="3"/>
  <c r="W24" i="3"/>
  <c r="W88" i="3"/>
  <c r="Y4" i="3"/>
  <c r="Y54" i="3"/>
  <c r="W44" i="3"/>
  <c r="Y122" i="3"/>
  <c r="W5" i="3"/>
  <c r="W107" i="3"/>
  <c r="Y99" i="3"/>
  <c r="W3" i="3"/>
  <c r="Y36" i="3"/>
  <c r="W20" i="3"/>
  <c r="Y91" i="3"/>
  <c r="W30" i="3"/>
  <c r="Y87" i="3"/>
  <c r="Y98" i="3"/>
  <c r="W79" i="3"/>
  <c r="Y37" i="3"/>
  <c r="W102" i="3"/>
  <c r="Y52" i="3"/>
  <c r="W61" i="3"/>
  <c r="W95" i="3"/>
  <c r="W11" i="3"/>
  <c r="Y16" i="3"/>
  <c r="W86" i="3"/>
  <c r="Y61" i="3"/>
  <c r="Y106" i="3"/>
  <c r="W31" i="3"/>
  <c r="Y25" i="3"/>
  <c r="W28" i="3"/>
  <c r="Y111" i="3"/>
  <c r="W7" i="3"/>
  <c r="Y21" i="3"/>
  <c r="Y57" i="3"/>
  <c r="W73" i="3"/>
  <c r="Y115" i="3"/>
  <c r="Y123" i="3"/>
  <c r="W13" i="3"/>
  <c r="Y124" i="3"/>
  <c r="W108" i="3"/>
  <c r="Y29" i="3"/>
  <c r="W62" i="3"/>
  <c r="W114" i="3"/>
  <c r="W111" i="3"/>
  <c r="Y9" i="3"/>
  <c r="Y7" i="3"/>
  <c r="W27" i="3"/>
  <c r="Y45" i="3"/>
  <c r="W75" i="3"/>
  <c r="W9" i="3"/>
  <c r="W109" i="3"/>
  <c r="W4" i="3"/>
  <c r="Y30" i="3"/>
  <c r="W82" i="3"/>
  <c r="Y34" i="3"/>
  <c r="W50" i="3"/>
  <c r="W113" i="3"/>
  <c r="Y26" i="3"/>
  <c r="Y109" i="3"/>
  <c r="W10" i="3"/>
  <c r="Y48" i="3"/>
  <c r="W14" i="3"/>
  <c r="W81" i="3"/>
  <c r="W84" i="3"/>
  <c r="Y31" i="3"/>
  <c r="W106" i="3"/>
  <c r="Y58" i="3"/>
  <c r="Y68" i="3"/>
  <c r="Y5" i="3"/>
  <c r="Y3" i="3"/>
  <c r="W52" i="3"/>
  <c r="W67" i="3"/>
  <c r="Y18" i="3"/>
  <c r="W56" i="3"/>
  <c r="Y104" i="3"/>
  <c r="W87" i="3"/>
  <c r="Y23" i="3"/>
  <c r="Y107" i="3"/>
  <c r="W25" i="3"/>
  <c r="W63" i="3"/>
  <c r="W83" i="3"/>
  <c r="Y75" i="3"/>
  <c r="W90" i="3"/>
  <c r="Y78" i="3"/>
  <c r="Y65" i="3"/>
  <c r="W68" i="3"/>
  <c r="W38" i="3"/>
  <c r="Y15" i="3"/>
  <c r="W59" i="3"/>
  <c r="Y60" i="3"/>
  <c r="Y94" i="3"/>
  <c r="Y63" i="3"/>
  <c r="W57" i="3"/>
  <c r="Y38" i="3"/>
  <c r="W21" i="3"/>
  <c r="Y90" i="3"/>
  <c r="W66" i="3"/>
  <c r="Y59" i="3"/>
  <c r="W110" i="3"/>
  <c r="W39" i="3"/>
  <c r="Y67" i="3"/>
  <c r="W43" i="3"/>
  <c r="Y120" i="3"/>
  <c r="W91" i="3"/>
  <c r="Y121" i="3"/>
  <c r="W8" i="3"/>
  <c r="W76" i="3"/>
  <c r="Y126" i="3"/>
  <c r="Y32" i="3"/>
  <c r="W100" i="3"/>
  <c r="Y84" i="3"/>
  <c r="Y12" i="3"/>
  <c r="Y100" i="3"/>
  <c r="W125" i="3"/>
  <c r="Y51" i="3"/>
  <c r="W120" i="3"/>
  <c r="W22" i="3"/>
  <c r="Y82" i="3"/>
  <c r="Y102" i="3"/>
  <c r="W77" i="3"/>
  <c r="W117" i="3"/>
  <c r="W51" i="3"/>
  <c r="W36" i="3"/>
  <c r="Y72" i="3"/>
  <c r="W124" i="3"/>
  <c r="Y42" i="3"/>
  <c r="Y66" i="3"/>
  <c r="W35" i="3"/>
  <c r="W53" i="3"/>
  <c r="Y110" i="3"/>
  <c r="Y33" i="3"/>
  <c r="Y76" i="3"/>
  <c r="Y117" i="3"/>
  <c r="Y119" i="3"/>
  <c r="W80" i="3"/>
  <c r="W16" i="3"/>
  <c r="W65" i="3"/>
  <c r="W55" i="3"/>
  <c r="W98" i="3"/>
  <c r="Y118" i="3"/>
  <c r="W85" i="3"/>
  <c r="Y92" i="3"/>
  <c r="W101" i="3"/>
  <c r="Y24" i="3"/>
  <c r="W92" i="3"/>
  <c r="Y105" i="3"/>
  <c r="W41" i="3"/>
  <c r="W97" i="3"/>
  <c r="Y55" i="3"/>
  <c r="W116" i="3"/>
  <c r="Y10" i="3"/>
  <c r="W17" i="3"/>
  <c r="Y8" i="3"/>
  <c r="Y2" i="3"/>
  <c r="Y116" i="3"/>
  <c r="W42" i="3"/>
  <c r="W122" i="3"/>
  <c r="Y79" i="3"/>
  <c r="Y108" i="3"/>
  <c r="W40" i="3"/>
  <c r="Y49" i="3"/>
  <c r="W119" i="3"/>
  <c r="W94" i="3"/>
  <c r="W123" i="3"/>
  <c r="Y86" i="3"/>
  <c r="W112" i="3"/>
  <c r="Y53" i="3"/>
  <c r="W34" i="3"/>
  <c r="Y71" i="3"/>
  <c r="W93" i="3"/>
  <c r="Y97" i="3"/>
  <c r="W45" i="3"/>
  <c r="Y13" i="3"/>
  <c r="W126" i="3"/>
  <c r="AV177" i="2"/>
  <c r="AV595" i="2"/>
  <c r="AV250" i="2"/>
  <c r="AV130" i="2"/>
  <c r="AV242" i="2"/>
  <c r="AV369" i="2"/>
  <c r="AV304" i="2"/>
  <c r="AV477" i="2"/>
  <c r="AV382" i="2"/>
  <c r="AV394" i="2"/>
  <c r="AV721" i="2"/>
  <c r="AV561" i="2"/>
  <c r="AV113" i="2"/>
  <c r="AV517" i="2"/>
  <c r="AV325" i="2"/>
  <c r="AV267" i="2"/>
  <c r="AV232" i="2"/>
  <c r="AV571" i="2"/>
  <c r="AV229" i="2"/>
  <c r="AV72" i="2"/>
  <c r="AV435" i="2"/>
  <c r="AV106" i="2"/>
  <c r="AV157" i="2"/>
  <c r="AV132" i="2"/>
  <c r="AV389" i="2"/>
  <c r="AV594" i="2"/>
  <c r="AV673" i="2"/>
  <c r="AV300" i="2"/>
  <c r="AV467" i="2"/>
  <c r="AV223" i="2"/>
  <c r="AV289" i="2"/>
  <c r="AV34" i="2"/>
  <c r="AV273" i="2"/>
  <c r="AV567" i="2"/>
  <c r="AV434" i="2"/>
  <c r="AV377" i="2"/>
  <c r="AV450" i="2"/>
  <c r="AV527" i="2"/>
  <c r="AV162" i="2"/>
  <c r="AV601" i="2"/>
  <c r="AV501" i="2"/>
  <c r="AV93" i="2"/>
  <c r="AV657" i="2"/>
  <c r="AV430" i="2"/>
  <c r="AV195" i="2"/>
  <c r="AV48" i="2"/>
  <c r="AV689" i="2"/>
  <c r="AV351" i="2"/>
  <c r="AV606" i="2"/>
  <c r="AV319" i="2"/>
  <c r="AV439" i="2"/>
  <c r="AV409" i="2"/>
  <c r="AV122" i="2"/>
  <c r="AV535" i="2"/>
  <c r="AV205" i="2"/>
  <c r="AV508" i="2"/>
  <c r="AV291" i="2"/>
  <c r="AV636" i="2"/>
  <c r="AV492" i="2"/>
  <c r="AV153" i="2"/>
  <c r="AV702" i="2"/>
  <c r="AV59" i="2"/>
  <c r="AV117" i="2"/>
  <c r="AV681" i="2"/>
  <c r="AV584" i="2"/>
  <c r="AV213" i="2"/>
  <c r="AV478" i="2"/>
  <c r="AV285" i="2"/>
  <c r="AV202" i="2"/>
  <c r="AV150" i="2"/>
  <c r="AV427" i="2"/>
  <c r="AV503" i="2"/>
  <c r="AV549" i="2"/>
  <c r="AV3" i="2"/>
  <c r="AV698" i="2"/>
  <c r="AV659" i="2"/>
  <c r="AV393" i="2"/>
  <c r="AV447" i="2"/>
  <c r="AV171" i="2"/>
  <c r="AV581" i="2"/>
  <c r="AV566" i="2"/>
  <c r="AV24" i="2"/>
  <c r="AV379" i="2"/>
  <c r="AV472" i="2"/>
  <c r="AV732" i="2"/>
  <c r="AV337" i="2"/>
  <c r="AV260" i="2"/>
  <c r="AV29" i="2"/>
  <c r="AV607" i="2"/>
  <c r="AV724" i="2"/>
  <c r="AV310" i="2"/>
  <c r="AV495" i="2"/>
  <c r="AV459" i="2"/>
  <c r="AV159" i="2"/>
  <c r="AV729" i="2"/>
  <c r="AV100" i="2"/>
  <c r="AV338" i="2"/>
  <c r="AV294" i="2"/>
  <c r="AV158" i="2"/>
  <c r="AV371" i="2"/>
  <c r="AV252" i="2"/>
  <c r="AV437" i="2"/>
  <c r="AV522" i="2"/>
  <c r="AV554" i="2"/>
  <c r="AV373" i="2"/>
  <c r="AV480" i="2"/>
  <c r="AV592" i="2"/>
  <c r="AV204" i="2"/>
  <c r="AV624" i="2"/>
  <c r="AV475" i="2"/>
  <c r="AV49" i="2"/>
  <c r="AV661" i="2"/>
  <c r="AV126" i="2"/>
  <c r="AV237" i="2"/>
  <c r="AV499" i="2"/>
  <c r="AV630" i="2"/>
  <c r="AV731" i="2"/>
  <c r="AV582" i="2"/>
  <c r="AV84" i="2"/>
  <c r="AV619" i="2"/>
  <c r="AV410" i="2"/>
  <c r="AV14" i="2"/>
  <c r="AV513" i="2"/>
  <c r="AV211" i="2"/>
  <c r="AV399" i="2"/>
  <c r="AV405" i="2"/>
  <c r="AV387" i="2"/>
  <c r="AV135" i="2"/>
  <c r="AV676" i="2"/>
  <c r="AV588" i="2"/>
  <c r="AV37" i="2"/>
  <c r="AV632" i="2"/>
  <c r="AV265" i="2"/>
  <c r="AV259" i="2"/>
  <c r="AV165" i="2"/>
  <c r="AV370" i="2"/>
  <c r="AV288" i="2"/>
  <c r="AV398" i="2"/>
  <c r="AV214" i="2"/>
  <c r="AV458" i="2"/>
  <c r="AV453" i="2"/>
  <c r="AV569" i="2"/>
  <c r="AV388" i="2"/>
  <c r="AV66" i="2"/>
  <c r="AV251" i="2"/>
  <c r="AV316" i="2"/>
  <c r="AV663" i="2"/>
  <c r="AV526" i="2"/>
  <c r="AV324" i="2"/>
  <c r="AV4" i="2"/>
  <c r="AV718" i="2"/>
  <c r="AV416" i="2"/>
  <c r="AV80" i="2"/>
  <c r="AV618" i="2"/>
  <c r="AV372" i="2"/>
  <c r="AV583" i="2"/>
  <c r="AV608" i="2"/>
  <c r="AV243" i="2"/>
  <c r="AV71" i="2"/>
  <c r="AV542" i="2"/>
  <c r="AV128" i="2"/>
  <c r="AV498" i="2"/>
  <c r="AV407" i="2"/>
  <c r="AV404" i="2"/>
  <c r="AV468" i="2"/>
  <c r="AV193" i="2"/>
  <c r="AV89" i="2"/>
  <c r="AV534" i="2"/>
  <c r="AV692" i="2"/>
  <c r="AV118" i="2"/>
  <c r="AV13" i="2"/>
  <c r="AV693" i="2"/>
  <c r="AV574" i="2"/>
  <c r="AV194" i="2"/>
  <c r="AV590" i="2"/>
  <c r="AV617" i="2"/>
  <c r="AV418" i="2"/>
  <c r="AV187" i="2"/>
  <c r="AV244" i="2"/>
  <c r="AV207" i="2"/>
  <c r="AV424" i="2"/>
  <c r="AV68" i="2"/>
  <c r="AV102" i="2"/>
  <c r="AV415" i="2"/>
  <c r="AV677" i="2"/>
  <c r="AV313" i="2"/>
  <c r="AV486" i="2"/>
  <c r="AV523" i="2"/>
  <c r="AV547" i="2"/>
  <c r="AV101" i="2"/>
  <c r="AV97" i="2"/>
  <c r="AV199" i="2"/>
  <c r="AV264" i="2"/>
  <c r="AV646" i="2"/>
  <c r="AV76" i="2"/>
  <c r="AV61" i="2"/>
  <c r="AV64" i="2"/>
  <c r="AV183" i="2"/>
  <c r="AV730" i="2"/>
  <c r="AV451" i="2"/>
  <c r="AV589" i="2"/>
  <c r="AV655" i="2"/>
  <c r="AV664" i="2"/>
  <c r="AV280" i="2"/>
  <c r="AV196" i="2"/>
  <c r="AV77" i="2"/>
  <c r="AV575" i="2"/>
  <c r="AV185" i="2"/>
  <c r="AV57" i="2"/>
  <c r="AV189" i="2"/>
  <c r="AV184" i="2"/>
  <c r="AV220" i="2"/>
  <c r="AV672" i="2"/>
  <c r="AV67" i="2"/>
  <c r="AV69" i="2"/>
  <c r="AV496" i="2"/>
  <c r="AV652" i="2"/>
  <c r="AV96" i="2"/>
  <c r="AV129" i="2"/>
  <c r="AV90" i="2"/>
  <c r="AV543" i="2"/>
  <c r="AV680" i="2"/>
  <c r="AV270" i="2"/>
  <c r="AV699" i="2"/>
  <c r="AV25" i="2"/>
  <c r="AV99" i="2"/>
  <c r="AV306" i="2"/>
  <c r="AV217" i="2"/>
  <c r="AV490" i="2"/>
  <c r="AV170" i="2"/>
  <c r="AV322" i="2"/>
  <c r="AV231" i="2"/>
  <c r="AV422" i="2"/>
  <c r="AV293" i="2"/>
  <c r="AV198" i="2"/>
  <c r="AV621" i="2"/>
  <c r="AV174" i="2"/>
  <c r="AV510" i="2"/>
  <c r="AV631" i="2"/>
  <c r="AV268" i="2"/>
  <c r="AV147" i="2"/>
  <c r="AV392" i="2"/>
  <c r="AV233" i="2"/>
  <c r="AV668" i="2"/>
  <c r="AV368" i="2"/>
  <c r="AV613" i="2"/>
  <c r="AV711" i="2"/>
  <c r="AV715" i="2"/>
  <c r="AV175" i="2"/>
  <c r="AV8" i="2"/>
  <c r="AV428" i="2"/>
  <c r="AV53" i="2"/>
  <c r="AV144" i="2"/>
  <c r="AV638" i="2"/>
  <c r="AV91" i="2"/>
  <c r="AV675" i="2"/>
  <c r="AV343" i="2"/>
  <c r="AV148" i="2"/>
  <c r="AV640" i="2"/>
  <c r="AV226" i="2"/>
  <c r="AV446" i="2"/>
  <c r="AV609" i="2"/>
  <c r="AV419" i="2"/>
  <c r="AV685" i="2"/>
  <c r="AV587" i="2"/>
  <c r="AV506" i="2"/>
  <c r="AV610" i="2"/>
  <c r="AV326" i="2"/>
  <c r="AV639" i="2"/>
  <c r="AV191" i="2"/>
  <c r="AV516" i="2"/>
  <c r="AV616" i="2"/>
  <c r="AV712" i="2"/>
  <c r="AV152" i="2"/>
  <c r="AV433" i="2"/>
  <c r="AV309" i="2"/>
  <c r="AV367" i="2"/>
  <c r="AV656" i="2"/>
  <c r="AV266" i="2"/>
  <c r="AV11" i="2"/>
  <c r="AV397" i="2"/>
  <c r="AV131" i="2"/>
  <c r="AV105" i="2"/>
  <c r="AV307" i="2"/>
  <c r="AV423" i="2"/>
  <c r="AV470" i="2"/>
  <c r="AV465" i="2"/>
  <c r="AV476" i="2"/>
  <c r="AV518" i="2"/>
  <c r="AV362" i="2"/>
  <c r="AV55" i="2"/>
  <c r="AV179" i="2"/>
  <c r="AV653" i="2"/>
  <c r="AV734" i="2"/>
  <c r="AV688" i="2"/>
  <c r="AV539" i="2"/>
  <c r="AV116" i="2"/>
  <c r="AV6" i="2"/>
  <c r="AV315" i="2"/>
  <c r="AV79" i="2"/>
  <c r="AV403" i="2"/>
  <c r="AV9" i="2"/>
  <c r="AV156" i="2"/>
  <c r="AV295" i="2"/>
  <c r="AV598" i="2"/>
  <c r="AV137" i="2"/>
  <c r="AV466" i="2"/>
  <c r="AV515" i="2"/>
  <c r="AV222" i="2"/>
  <c r="AV212" i="2"/>
  <c r="AV346" i="2"/>
  <c r="AV669" i="2"/>
  <c r="AV649" i="2"/>
  <c r="AV603" i="2"/>
  <c r="AV168" i="2"/>
  <c r="AV512" i="2"/>
  <c r="AV139" i="2"/>
  <c r="AV725" i="2"/>
  <c r="AV491" i="2"/>
  <c r="AV155" i="2"/>
  <c r="AV166" i="2"/>
  <c r="AV716" i="2"/>
  <c r="AV218" i="2"/>
  <c r="AV471" i="2"/>
  <c r="AV200" i="2"/>
  <c r="AV578" i="2"/>
  <c r="AV576" i="2"/>
  <c r="AV546" i="2"/>
  <c r="AV276" i="2"/>
  <c r="AV670" i="2"/>
  <c r="AV463" i="2"/>
  <c r="AV704" i="2"/>
  <c r="AV406" i="2"/>
  <c r="AV275" i="2"/>
  <c r="AV47" i="2"/>
  <c r="AV660" i="2"/>
  <c r="AV33" i="2"/>
  <c r="AV40" i="2"/>
  <c r="AV553" i="2"/>
  <c r="AV591" i="2"/>
  <c r="AV366" i="2"/>
  <c r="AV360" i="2"/>
  <c r="AV303" i="2"/>
  <c r="AV438" i="2"/>
  <c r="AV235" i="2"/>
  <c r="AV365" i="2"/>
  <c r="AV667" i="2"/>
  <c r="AV334" i="2"/>
  <c r="AV35" i="2"/>
  <c r="AV545" i="2"/>
  <c r="AV577" i="2"/>
  <c r="AV74" i="2"/>
  <c r="AV484" i="2"/>
  <c r="AV643" i="2"/>
  <c r="AV320" i="2"/>
  <c r="AV134" i="2"/>
  <c r="AV493" i="2"/>
  <c r="AV164" i="2"/>
  <c r="AV443" i="2"/>
  <c r="AV413" i="2"/>
  <c r="AV279" i="2"/>
  <c r="AV593" i="2"/>
  <c r="AV713" i="2"/>
  <c r="AV142" i="2"/>
  <c r="AV330" i="2"/>
  <c r="AV308" i="2"/>
  <c r="AV666" i="2"/>
  <c r="AV282" i="2"/>
  <c r="AV383" i="2"/>
  <c r="AV341" i="2"/>
  <c r="AV728" i="2"/>
  <c r="AV274" i="2"/>
  <c r="AV552" i="2"/>
  <c r="AV634" i="2"/>
  <c r="AV120" i="2"/>
  <c r="AV297" i="2"/>
  <c r="AV395" i="2"/>
  <c r="AV641" i="2"/>
  <c r="AV494" i="2"/>
  <c r="AV700" i="2"/>
  <c r="AV62" i="2"/>
  <c r="AV651" i="2"/>
  <c r="AV95" i="2"/>
  <c r="AV42" i="2"/>
  <c r="AV262" i="2"/>
  <c r="AV502" i="2"/>
  <c r="AV611" i="2"/>
  <c r="AV180" i="2"/>
  <c r="AV678" i="2"/>
  <c r="AV572" i="2"/>
  <c r="AV708" i="2"/>
  <c r="AV633" i="2"/>
  <c r="AV505" i="2"/>
  <c r="AV645" i="2"/>
  <c r="AV452" i="2"/>
  <c r="AV519" i="2"/>
  <c r="AV355" i="2"/>
  <c r="AV21" i="2"/>
  <c r="AV109" i="2"/>
  <c r="AV182" i="2"/>
  <c r="AV573" i="2"/>
  <c r="AV679" i="2"/>
  <c r="AV348" i="2"/>
  <c r="AV151" i="2"/>
  <c r="AV339" i="2"/>
  <c r="AV141" i="2"/>
  <c r="AV635" i="2"/>
  <c r="AV347" i="2"/>
  <c r="AV550" i="2"/>
  <c r="AV73" i="2"/>
  <c r="AV86" i="2"/>
  <c r="AV44" i="2"/>
  <c r="AV579" i="2"/>
  <c r="AV528" i="2"/>
  <c r="AV228" i="2"/>
  <c r="AV92" i="2"/>
  <c r="AV332" i="2"/>
  <c r="AV138" i="2"/>
  <c r="AV723" i="2"/>
  <c r="AV239" i="2"/>
  <c r="AV292" i="2"/>
  <c r="AV108" i="2"/>
  <c r="AV464" i="2"/>
  <c r="AV312" i="2"/>
  <c r="AV340" i="2"/>
  <c r="AV352" i="2"/>
  <c r="AV60" i="2"/>
  <c r="AV364" i="2"/>
  <c r="AV23" i="2"/>
  <c r="AV544" i="2"/>
  <c r="AV411" i="2"/>
  <c r="AV256" i="2"/>
  <c r="AV216" i="2"/>
  <c r="AV420" i="2"/>
  <c r="AV119" i="2"/>
  <c r="AV257" i="2"/>
  <c r="AV400" i="2"/>
  <c r="AV221" i="2"/>
  <c r="AV311" i="2"/>
  <c r="AV396" i="2"/>
  <c r="AV637" i="2"/>
  <c r="AV94" i="2"/>
  <c r="AV558" i="2"/>
  <c r="AV474" i="2"/>
  <c r="AV41" i="2"/>
  <c r="AV705" i="2"/>
  <c r="AV541" i="2"/>
  <c r="AV460" i="2"/>
  <c r="AV281" i="2"/>
  <c r="AV441" i="2"/>
  <c r="AV2" i="2"/>
  <c r="AV375" i="2"/>
  <c r="AV489" i="2"/>
  <c r="AV412" i="2"/>
  <c r="AV140" i="2"/>
  <c r="AV192" i="2"/>
  <c r="AV600" i="2"/>
  <c r="AV691" i="2"/>
  <c r="AV54" i="2"/>
  <c r="AV442" i="2"/>
  <c r="AV255" i="2"/>
  <c r="AV445" i="2"/>
  <c r="AV236" i="2"/>
  <c r="AV417" i="2"/>
  <c r="AV87" i="2"/>
  <c r="AV31" i="2"/>
  <c r="AV133" i="2"/>
  <c r="AV143" i="2"/>
  <c r="AV488" i="2"/>
  <c r="AV104" i="2"/>
  <c r="AV353" i="2"/>
  <c r="AV238" i="2"/>
  <c r="AV648" i="2"/>
  <c r="AV169" i="2"/>
  <c r="AV290" i="2"/>
  <c r="AV440" i="2"/>
  <c r="AV597" i="2"/>
  <c r="AV481" i="2"/>
  <c r="AV98" i="2"/>
  <c r="AV717" i="2"/>
  <c r="AV562" i="2"/>
  <c r="AV703" i="2"/>
  <c r="AV426" i="2"/>
  <c r="AV225" i="2"/>
  <c r="AV5" i="2"/>
  <c r="AV532" i="2"/>
  <c r="AV626" i="2"/>
  <c r="AV124" i="2"/>
  <c r="AV585" i="2"/>
  <c r="AV514" i="2"/>
  <c r="AV500" i="2"/>
  <c r="AV127" i="2"/>
  <c r="AV219" i="2"/>
  <c r="AV263" i="2"/>
  <c r="AV114" i="2"/>
  <c r="AV247" i="2"/>
  <c r="AV622" i="2"/>
  <c r="AV714" i="2"/>
  <c r="AV167" i="2"/>
  <c r="AV173" i="2"/>
  <c r="AV687" i="2"/>
  <c r="AV30" i="2"/>
  <c r="AV620" i="2"/>
  <c r="AV299" i="2"/>
  <c r="AV26" i="2"/>
  <c r="AV336" i="2"/>
  <c r="AV529" i="2"/>
  <c r="AV694" i="2"/>
  <c r="AV63" i="2"/>
  <c r="AV82" i="2"/>
  <c r="AV305" i="2"/>
  <c r="AV278" i="2"/>
  <c r="AV357" i="2"/>
  <c r="AV287" i="2"/>
  <c r="AV20" i="2"/>
  <c r="AV563" i="2"/>
  <c r="AV487" i="2"/>
  <c r="AV121" i="2"/>
  <c r="AV709" i="2"/>
  <c r="AV317" i="2"/>
  <c r="AV215" i="2"/>
  <c r="AV658" i="2"/>
  <c r="AV321" i="2"/>
  <c r="AV568" i="2"/>
  <c r="AV345" i="2"/>
  <c r="AV201" i="2"/>
  <c r="AV27" i="2"/>
  <c r="AV521" i="2"/>
  <c r="AV530" i="2"/>
  <c r="AV161" i="2"/>
  <c r="AV461" i="2"/>
  <c r="AV7" i="2"/>
  <c r="AV722" i="2"/>
  <c r="AV391" i="2"/>
  <c r="AV271" i="2"/>
  <c r="AV344" i="2"/>
  <c r="AV425" i="2"/>
  <c r="AV733" i="2"/>
  <c r="AV509" i="2"/>
  <c r="AV644" i="2"/>
  <c r="AV671" i="2"/>
  <c r="AV650" i="2"/>
  <c r="AV115" i="2"/>
  <c r="AV36" i="2"/>
  <c r="AV16" i="2"/>
  <c r="AV482" i="2"/>
  <c r="AV284" i="2"/>
  <c r="AV479" i="2"/>
  <c r="AV43" i="2"/>
  <c r="AV78" i="2"/>
  <c r="AV684" i="2"/>
  <c r="AV125" i="2"/>
  <c r="AV385" i="2"/>
  <c r="AV380" i="2"/>
  <c r="AV374" i="2"/>
  <c r="AV485" i="2"/>
  <c r="AV647" i="2"/>
  <c r="AV15" i="2"/>
  <c r="AV22" i="2"/>
  <c r="AV277" i="2"/>
  <c r="AV145" i="2"/>
  <c r="AV146" i="2"/>
  <c r="AV110" i="2"/>
  <c r="AV629" i="2"/>
  <c r="AV726" i="2"/>
  <c r="AV301" i="2"/>
  <c r="AV248" i="2"/>
  <c r="AV203" i="2"/>
  <c r="AV642" i="2"/>
  <c r="AV683" i="2"/>
  <c r="AV58" i="2"/>
  <c r="AV46" i="2"/>
  <c r="AV551" i="2"/>
  <c r="AV436" i="2"/>
  <c r="AV210" i="2"/>
  <c r="AV570" i="2"/>
  <c r="AV240" i="2"/>
  <c r="AV342" i="2"/>
  <c r="AV456" i="2"/>
  <c r="AV662" i="2"/>
  <c r="AV56" i="2"/>
  <c r="AV628" i="2"/>
  <c r="AV88" i="2"/>
  <c r="AV695" i="2"/>
  <c r="AV286" i="2"/>
  <c r="AV149" i="2"/>
  <c r="AV18" i="2"/>
  <c r="AV432" i="2"/>
  <c r="AV298" i="2"/>
  <c r="AV296" i="2"/>
  <c r="AV83" i="2"/>
  <c r="AV39" i="2"/>
  <c r="AV556" i="2"/>
  <c r="AV565" i="2"/>
  <c r="AV283" i="2"/>
  <c r="AV665" i="2"/>
  <c r="AV246" i="2"/>
  <c r="AV52" i="2"/>
  <c r="AV331" i="2"/>
  <c r="AV727" i="2"/>
  <c r="AV696" i="2"/>
  <c r="AV186" i="2"/>
  <c r="AV17" i="2"/>
  <c r="AV19" i="2"/>
  <c r="AV674" i="2"/>
  <c r="AV349" i="2"/>
  <c r="AV75" i="2"/>
  <c r="AV448" i="2"/>
  <c r="AV533" i="2"/>
  <c r="AV136" i="2"/>
  <c r="AV318" i="2"/>
  <c r="AV112" i="2"/>
  <c r="AV359" i="2"/>
  <c r="AV538" i="2"/>
  <c r="AV206" i="2"/>
  <c r="AV261" i="2"/>
  <c r="AV245" i="2"/>
  <c r="AV103" i="2"/>
  <c r="AV354" i="2"/>
  <c r="AV511" i="2"/>
  <c r="AV45" i="2"/>
  <c r="AV258" i="2"/>
  <c r="AV540" i="2"/>
  <c r="AV457" i="2"/>
  <c r="AV249" i="2"/>
  <c r="AV596" i="2"/>
  <c r="AV188" i="2"/>
  <c r="AV560" i="2"/>
  <c r="AV241" i="2"/>
  <c r="AV227" i="2"/>
  <c r="AV386" i="2"/>
  <c r="AV444" i="2"/>
  <c r="AV524" i="2"/>
  <c r="AV654" i="2"/>
  <c r="AV586" i="2"/>
  <c r="AV358" i="2"/>
  <c r="AV376" i="2"/>
  <c r="AV361" i="2"/>
  <c r="AV462" i="2"/>
  <c r="AV625" i="2"/>
  <c r="AV323" i="2"/>
  <c r="AV497" i="2"/>
  <c r="AV107" i="2"/>
  <c r="AV390" i="2"/>
  <c r="AV507" i="2"/>
  <c r="AV209" i="2"/>
  <c r="AV163" i="2"/>
  <c r="AV623" i="2"/>
  <c r="AV302" i="2"/>
  <c r="AV421" i="2"/>
  <c r="AV627" i="2"/>
  <c r="AV178" i="2"/>
  <c r="AV602" i="2"/>
  <c r="AV38" i="2"/>
  <c r="AV328" i="2"/>
  <c r="AV525" i="2"/>
  <c r="AV32" i="2"/>
  <c r="AV504" i="2"/>
  <c r="AV414" i="2"/>
  <c r="AV356" i="2"/>
  <c r="AV429" i="2"/>
  <c r="AV51" i="2"/>
  <c r="AV564" i="2"/>
  <c r="AV81" i="2"/>
  <c r="AV70" i="2"/>
  <c r="AV520" i="2"/>
  <c r="AV224" i="2"/>
  <c r="AV686" i="2"/>
  <c r="AV720" i="2"/>
  <c r="AV197" i="2"/>
  <c r="AV605" i="2"/>
  <c r="AV469" i="2"/>
  <c r="AV335" i="2"/>
  <c r="AV327" i="2"/>
  <c r="AV123" i="2"/>
  <c r="AV408" i="2"/>
  <c r="AV402" i="2"/>
  <c r="AV531" i="2"/>
  <c r="AV557" i="2"/>
  <c r="AV536" i="2"/>
  <c r="AV473" i="2"/>
  <c r="AV614" i="2"/>
  <c r="AV111" i="2"/>
  <c r="AV431" i="2"/>
  <c r="AV378" i="2"/>
  <c r="AV333" i="2"/>
  <c r="AV719" i="2"/>
  <c r="AV690" i="2"/>
  <c r="AV454" i="2"/>
  <c r="AV65" i="2"/>
  <c r="AV449" i="2"/>
  <c r="AV710" i="2"/>
  <c r="AV172" i="2"/>
  <c r="AV483" i="2"/>
  <c r="AV548" i="2"/>
  <c r="AV154" i="2"/>
  <c r="AV599" i="2"/>
  <c r="AV363" i="2"/>
  <c r="AV559" i="2"/>
  <c r="AV160" i="2"/>
  <c r="AV555" i="2"/>
  <c r="AV682" i="2"/>
  <c r="AV455" i="2"/>
  <c r="AV28" i="2"/>
  <c r="AV208" i="2"/>
  <c r="AV329" i="2"/>
  <c r="AV272" i="2"/>
  <c r="AV701" i="2"/>
  <c r="AV384" i="2"/>
  <c r="AV350" i="2"/>
  <c r="AV12" i="2"/>
  <c r="AV706" i="2"/>
  <c r="AV269" i="2"/>
  <c r="AV537" i="2"/>
  <c r="AV176" i="2"/>
  <c r="AV10" i="2"/>
  <c r="AV615" i="2"/>
  <c r="AV50" i="2"/>
  <c r="AV580" i="2"/>
  <c r="AV85" i="2"/>
  <c r="AV181" i="2"/>
  <c r="AV697" i="2"/>
  <c r="AV190" i="2"/>
  <c r="AV254" i="2"/>
  <c r="Z6" i="3" l="1"/>
  <c r="Z118" i="3"/>
  <c r="Z35" i="3"/>
  <c r="X7" i="3"/>
  <c r="X94" i="3"/>
  <c r="Z66" i="3"/>
  <c r="Z51" i="3"/>
  <c r="Z120" i="3"/>
  <c r="Z94" i="3"/>
  <c r="X25" i="3"/>
  <c r="Z58" i="3"/>
  <c r="Z34" i="3"/>
  <c r="X114" i="3"/>
  <c r="Z111" i="3"/>
  <c r="X102" i="3"/>
  <c r="X5" i="3"/>
  <c r="X2" i="3"/>
  <c r="Z41" i="3"/>
  <c r="X71" i="3"/>
  <c r="Z74" i="3"/>
  <c r="X118" i="3"/>
  <c r="Z89" i="3"/>
  <c r="Z42" i="3"/>
  <c r="X43" i="3"/>
  <c r="Z60" i="3"/>
  <c r="X106" i="3"/>
  <c r="X82" i="3"/>
  <c r="X62" i="3"/>
  <c r="X28" i="3"/>
  <c r="Z37" i="3"/>
  <c r="Z122" i="3"/>
  <c r="Z14" i="3"/>
  <c r="Z80" i="3"/>
  <c r="Z81" i="3"/>
  <c r="X12" i="3"/>
  <c r="X60" i="3"/>
  <c r="X54" i="3"/>
  <c r="X17" i="3"/>
  <c r="X111" i="3"/>
  <c r="X98" i="3"/>
  <c r="X125" i="3"/>
  <c r="Z107" i="3"/>
  <c r="Z13" i="3"/>
  <c r="Z49" i="3"/>
  <c r="Z55" i="3"/>
  <c r="X65" i="3"/>
  <c r="X124" i="3"/>
  <c r="Z100" i="3"/>
  <c r="Z67" i="3"/>
  <c r="X59" i="3"/>
  <c r="Z23" i="3"/>
  <c r="Z31" i="3"/>
  <c r="Z30" i="3"/>
  <c r="Z29" i="3"/>
  <c r="Z25" i="3"/>
  <c r="X79" i="3"/>
  <c r="X44" i="3"/>
  <c r="X37" i="3"/>
  <c r="X78" i="3"/>
  <c r="Z73" i="3"/>
  <c r="X121" i="3"/>
  <c r="Z113" i="3"/>
  <c r="Z64" i="3"/>
  <c r="X35" i="3"/>
  <c r="Z68" i="3"/>
  <c r="Z114" i="3"/>
  <c r="X40" i="3"/>
  <c r="Z72" i="3"/>
  <c r="Z12" i="3"/>
  <c r="X84" i="3"/>
  <c r="X4" i="3"/>
  <c r="X108" i="3"/>
  <c r="X31" i="3"/>
  <c r="Z98" i="3"/>
  <c r="Z54" i="3"/>
  <c r="Z19" i="3"/>
  <c r="X26" i="3"/>
  <c r="Z22" i="3"/>
  <c r="Z43" i="3"/>
  <c r="Z96" i="3"/>
  <c r="X96" i="3"/>
  <c r="X120" i="3"/>
  <c r="X107" i="3"/>
  <c r="Z10" i="3"/>
  <c r="X16" i="3"/>
  <c r="Z15" i="3"/>
  <c r="Z97" i="3"/>
  <c r="Z108" i="3"/>
  <c r="X41" i="3"/>
  <c r="X80" i="3"/>
  <c r="X36" i="3"/>
  <c r="Z84" i="3"/>
  <c r="X110" i="3"/>
  <c r="X38" i="3"/>
  <c r="Z104" i="3"/>
  <c r="X81" i="3"/>
  <c r="X109" i="3"/>
  <c r="Z124" i="3"/>
  <c r="Z106" i="3"/>
  <c r="Z87" i="3"/>
  <c r="Z4" i="3"/>
  <c r="Z44" i="3"/>
  <c r="X15" i="3"/>
  <c r="X105" i="3"/>
  <c r="X6" i="3"/>
  <c r="Z83" i="3"/>
  <c r="X123" i="3"/>
  <c r="Z63" i="3"/>
  <c r="X19" i="3"/>
  <c r="X45" i="3"/>
  <c r="X87" i="3"/>
  <c r="X93" i="3"/>
  <c r="Z79" i="3"/>
  <c r="Z105" i="3"/>
  <c r="Z119" i="3"/>
  <c r="X51" i="3"/>
  <c r="X100" i="3"/>
  <c r="Z59" i="3"/>
  <c r="X68" i="3"/>
  <c r="X56" i="3"/>
  <c r="X14" i="3"/>
  <c r="X9" i="3"/>
  <c r="X13" i="3"/>
  <c r="Z61" i="3"/>
  <c r="X30" i="3"/>
  <c r="X88" i="3"/>
  <c r="X29" i="3"/>
  <c r="Z101" i="3"/>
  <c r="Z39" i="3"/>
  <c r="Z27" i="3"/>
  <c r="Z17" i="3"/>
  <c r="X74" i="3"/>
  <c r="X104" i="3"/>
  <c r="X116" i="3"/>
  <c r="X39" i="3"/>
  <c r="Z71" i="3"/>
  <c r="X122" i="3"/>
  <c r="X92" i="3"/>
  <c r="Z117" i="3"/>
  <c r="X117" i="3"/>
  <c r="Z32" i="3"/>
  <c r="X66" i="3"/>
  <c r="Z65" i="3"/>
  <c r="Z18" i="3"/>
  <c r="Z48" i="3"/>
  <c r="X75" i="3"/>
  <c r="Z123" i="3"/>
  <c r="X86" i="3"/>
  <c r="Z91" i="3"/>
  <c r="X24" i="3"/>
  <c r="Z85" i="3"/>
  <c r="X33" i="3"/>
  <c r="Z56" i="3"/>
  <c r="X23" i="3"/>
  <c r="Z88" i="3"/>
  <c r="X103" i="3"/>
  <c r="X50" i="3"/>
  <c r="X126" i="3"/>
  <c r="Z24" i="3"/>
  <c r="Z76" i="3"/>
  <c r="X77" i="3"/>
  <c r="Z126" i="3"/>
  <c r="Z90" i="3"/>
  <c r="Z78" i="3"/>
  <c r="X67" i="3"/>
  <c r="X10" i="3"/>
  <c r="Z45" i="3"/>
  <c r="Z115" i="3"/>
  <c r="Z16" i="3"/>
  <c r="X20" i="3"/>
  <c r="Z28" i="3"/>
  <c r="X58" i="3"/>
  <c r="X69" i="3"/>
  <c r="Z40" i="3"/>
  <c r="X32" i="3"/>
  <c r="Z47" i="3"/>
  <c r="X49" i="3"/>
  <c r="X91" i="3"/>
  <c r="X47" i="3"/>
  <c r="X119" i="3"/>
  <c r="X42" i="3"/>
  <c r="Z53" i="3"/>
  <c r="Z116" i="3"/>
  <c r="X101" i="3"/>
  <c r="Z33" i="3"/>
  <c r="Z102" i="3"/>
  <c r="X76" i="3"/>
  <c r="X21" i="3"/>
  <c r="X90" i="3"/>
  <c r="X52" i="3"/>
  <c r="Z109" i="3"/>
  <c r="X27" i="3"/>
  <c r="X73" i="3"/>
  <c r="X11" i="3"/>
  <c r="Z36" i="3"/>
  <c r="X72" i="3"/>
  <c r="Z95" i="3"/>
  <c r="Z125" i="3"/>
  <c r="Z69" i="3"/>
  <c r="X70" i="3"/>
  <c r="Z93" i="3"/>
  <c r="X115" i="3"/>
  <c r="Z52" i="3"/>
  <c r="X97" i="3"/>
  <c r="X112" i="3"/>
  <c r="Z2" i="3"/>
  <c r="Z92" i="3"/>
  <c r="Z110" i="3"/>
  <c r="Z82" i="3"/>
  <c r="X8" i="3"/>
  <c r="Z38" i="3"/>
  <c r="Z75" i="3"/>
  <c r="Z3" i="3"/>
  <c r="Z26" i="3"/>
  <c r="Z7" i="3"/>
  <c r="Z57" i="3"/>
  <c r="X95" i="3"/>
  <c r="X3" i="3"/>
  <c r="Z50" i="3"/>
  <c r="Z77" i="3"/>
  <c r="Z20" i="3"/>
  <c r="X48" i="3"/>
  <c r="X64" i="3"/>
  <c r="Z62" i="3"/>
  <c r="Z11" i="3"/>
  <c r="X63" i="3"/>
  <c r="Z70" i="3"/>
  <c r="X55" i="3"/>
  <c r="X34" i="3"/>
  <c r="Z86" i="3"/>
  <c r="Z8" i="3"/>
  <c r="X85" i="3"/>
  <c r="X53" i="3"/>
  <c r="X22" i="3"/>
  <c r="Z121" i="3"/>
  <c r="X57" i="3"/>
  <c r="X83" i="3"/>
  <c r="Z5" i="3"/>
  <c r="X113" i="3"/>
  <c r="Z9" i="3"/>
  <c r="Z21" i="3"/>
  <c r="X61" i="3"/>
  <c r="Z99" i="3"/>
  <c r="X18" i="3"/>
  <c r="Z103" i="3"/>
  <c r="Z46" i="3"/>
  <c r="Z112" i="3"/>
  <c r="X99" i="3"/>
  <c r="X46" i="3"/>
  <c r="X89" i="3"/>
</calcChain>
</file>

<file path=xl/sharedStrings.xml><?xml version="1.0" encoding="utf-8"?>
<sst xmlns="http://schemas.openxmlformats.org/spreadsheetml/2006/main" count="10478" uniqueCount="3185">
  <si>
    <t>Name</t>
  </si>
  <si>
    <t>Ticker</t>
  </si>
  <si>
    <t>Sub-Sector</t>
  </si>
  <si>
    <t>Market Cap</t>
  </si>
  <si>
    <t>Close Price</t>
  </si>
  <si>
    <t>1Y Return vs Nifty</t>
  </si>
  <si>
    <t>1M Return vs Nifty</t>
  </si>
  <si>
    <t>6M Return vs Nifty</t>
  </si>
  <si>
    <t>1W Return vs Nifty</t>
  </si>
  <si>
    <t>50D EMA</t>
  </si>
  <si>
    <t>200D EMA</t>
  </si>
  <si>
    <t>RSI Exponential â€“ 14D</t>
  </si>
  <si>
    <t>Relative Volume</t>
  </si>
  <si>
    <t>% Away From 52W High</t>
  </si>
  <si>
    <t>% Away From 52W Low</t>
  </si>
  <si>
    <t>Sharpe Ratio</t>
  </si>
  <si>
    <t>Reliance Industries Ltd</t>
  </si>
  <si>
    <t>RELIANCE</t>
  </si>
  <si>
    <t>Oil &amp; Gas - Refining &amp; Marketing</t>
  </si>
  <si>
    <t>Tata Consultancy Services Ltd</t>
  </si>
  <si>
    <t>TCS</t>
  </si>
  <si>
    <t>IT Services &amp; Consulting</t>
  </si>
  <si>
    <t>HDFC Bank Ltd</t>
  </si>
  <si>
    <t>HDFCBANK</t>
  </si>
  <si>
    <t>Private Banks</t>
  </si>
  <si>
    <t>Bharti Airtel Ltd</t>
  </si>
  <si>
    <t>BHARTIARTL</t>
  </si>
  <si>
    <t>Telecom Services</t>
  </si>
  <si>
    <t>ICICI Bank Ltd</t>
  </si>
  <si>
    <t>ICICIBANK</t>
  </si>
  <si>
    <t>State Bank of India</t>
  </si>
  <si>
    <t>SBIN</t>
  </si>
  <si>
    <t>Public Banks</t>
  </si>
  <si>
    <t>Infosys Ltd</t>
  </si>
  <si>
    <t>INFY</t>
  </si>
  <si>
    <t>ITC Ltd</t>
  </si>
  <si>
    <t>ITC</t>
  </si>
  <si>
    <t>FMCG - Tobacco</t>
  </si>
  <si>
    <t>Hindustan Unilever Ltd</t>
  </si>
  <si>
    <t>HINDUNILVR</t>
  </si>
  <si>
    <t>FMCG - Household Products</t>
  </si>
  <si>
    <t>Life Insurance Corporation Of India</t>
  </si>
  <si>
    <t>LICI</t>
  </si>
  <si>
    <t>Insurance</t>
  </si>
  <si>
    <t>Larsen and Toubro Ltd</t>
  </si>
  <si>
    <t>LT</t>
  </si>
  <si>
    <t>Construction &amp; Engineering</t>
  </si>
  <si>
    <t>HCL Technologies Ltd</t>
  </si>
  <si>
    <t>HCLTECH</t>
  </si>
  <si>
    <t>Sun Pharmaceutical Industries Ltd</t>
  </si>
  <si>
    <t>SUNPHARMA</t>
  </si>
  <si>
    <t>Pharmaceuticals</t>
  </si>
  <si>
    <t>Bajaj Finance Ltd</t>
  </si>
  <si>
    <t>BAJFINANCE</t>
  </si>
  <si>
    <t>Consumer Finance</t>
  </si>
  <si>
    <t>NTPC Ltd</t>
  </si>
  <si>
    <t>NTPC</t>
  </si>
  <si>
    <t>Power Generation</t>
  </si>
  <si>
    <t>Axis Bank Ltd</t>
  </si>
  <si>
    <t>AXISBANK</t>
  </si>
  <si>
    <t>Maruti Suzuki India Ltd</t>
  </si>
  <si>
    <t>MARUTI</t>
  </si>
  <si>
    <t>Four Wheelers</t>
  </si>
  <si>
    <t>Mahindra and Mahindra Ltd</t>
  </si>
  <si>
    <t>M&amp;M</t>
  </si>
  <si>
    <t>Kotak Mahindra Bank Ltd</t>
  </si>
  <si>
    <t>KOTAKBANK</t>
  </si>
  <si>
    <t>Adani Enterprises Ltd</t>
  </si>
  <si>
    <t>ADANIENT</t>
  </si>
  <si>
    <t>Commodities Trading</t>
  </si>
  <si>
    <t>Oil and Natural Gas Corporation Ltd</t>
  </si>
  <si>
    <t>ONGC</t>
  </si>
  <si>
    <t>Oil &amp; Gas - Exploration &amp; Production</t>
  </si>
  <si>
    <t>UltraTech Cement Ltd</t>
  </si>
  <si>
    <t>ULTRACEMCO</t>
  </si>
  <si>
    <t>Cement</t>
  </si>
  <si>
    <t>Tata Motors Ltd</t>
  </si>
  <si>
    <t>TATAMOTORS</t>
  </si>
  <si>
    <t>Power Grid Corporation of India Ltd</t>
  </si>
  <si>
    <t>POWERGRID</t>
  </si>
  <si>
    <t>Power Transmission &amp; Distribution</t>
  </si>
  <si>
    <t>Adani Ports and Special Economic Zone Ltd</t>
  </si>
  <si>
    <t>ADANIPORTS</t>
  </si>
  <si>
    <t>Ports</t>
  </si>
  <si>
    <t>Titan Company Ltd</t>
  </si>
  <si>
    <t>TITAN</t>
  </si>
  <si>
    <t>Precious Metals, Jewellery &amp; Watches</t>
  </si>
  <si>
    <t>Wipro Ltd</t>
  </si>
  <si>
    <t>WIPRO</t>
  </si>
  <si>
    <t>Hindustan Aeronautics Ltd</t>
  </si>
  <si>
    <t>HAL</t>
  </si>
  <si>
    <t>Aerospace &amp; Defense Equipments</t>
  </si>
  <si>
    <t>Asian Paints Ltd</t>
  </si>
  <si>
    <t>ASIANPAINT</t>
  </si>
  <si>
    <t>Paints</t>
  </si>
  <si>
    <t>Coal India Ltd</t>
  </si>
  <si>
    <t>COALINDIA</t>
  </si>
  <si>
    <t>Mining - Coal</t>
  </si>
  <si>
    <t>Bajaj Finserv Ltd</t>
  </si>
  <si>
    <t>BAJAJFINSV</t>
  </si>
  <si>
    <t>Bajaj Auto Limited</t>
  </si>
  <si>
    <t>BAJAJ-AUTO</t>
  </si>
  <si>
    <t>Two Wheelers</t>
  </si>
  <si>
    <t>Avenue Supermarts Ltd</t>
  </si>
  <si>
    <t>DMART</t>
  </si>
  <si>
    <t>Retail - Department Stores</t>
  </si>
  <si>
    <t>Adani Green Energy Ltd</t>
  </si>
  <si>
    <t>ADANIGREEN</t>
  </si>
  <si>
    <t>Renewable Energy</t>
  </si>
  <si>
    <t>Trent Ltd</t>
  </si>
  <si>
    <t>TRENT</t>
  </si>
  <si>
    <t>Retail - Apparel</t>
  </si>
  <si>
    <t>Siemens Ltd</t>
  </si>
  <si>
    <t>SIEMENS</t>
  </si>
  <si>
    <t>Conglomerates</t>
  </si>
  <si>
    <t>JSW Steel Ltd</t>
  </si>
  <si>
    <t>JSWSTEEL</t>
  </si>
  <si>
    <t>Iron &amp; Steel</t>
  </si>
  <si>
    <t>Hindustan Zinc Ltd</t>
  </si>
  <si>
    <t>HINDZINC</t>
  </si>
  <si>
    <t>Mining - Diversified</t>
  </si>
  <si>
    <t>Adani Power Ltd</t>
  </si>
  <si>
    <t>ADANIPOWER</t>
  </si>
  <si>
    <t>Nestle India Ltd</t>
  </si>
  <si>
    <t>NESTLEIND</t>
  </si>
  <si>
    <t>FMCG - Foods</t>
  </si>
  <si>
    <t>Zomato Ltd</t>
  </si>
  <si>
    <t>ZOMATO</t>
  </si>
  <si>
    <t>Online Services</t>
  </si>
  <si>
    <t>Bharat Electronics Ltd</t>
  </si>
  <si>
    <t>BEL</t>
  </si>
  <si>
    <t>Electronic Equipments</t>
  </si>
  <si>
    <t>Jio Financial Services Ltd</t>
  </si>
  <si>
    <t>JIOFIN</t>
  </si>
  <si>
    <t>Indian Railway Finance Corp Ltd</t>
  </si>
  <si>
    <t>IRFC</t>
  </si>
  <si>
    <t>Specialized Finance</t>
  </si>
  <si>
    <t>Indian Oil Corporation Ltd</t>
  </si>
  <si>
    <t>IOC</t>
  </si>
  <si>
    <t>DLF Ltd</t>
  </si>
  <si>
    <t>DLF</t>
  </si>
  <si>
    <t>Real Estate</t>
  </si>
  <si>
    <t>Varun Beverages Ltd</t>
  </si>
  <si>
    <t>VBL</t>
  </si>
  <si>
    <t>Soft Drinks</t>
  </si>
  <si>
    <t>Tata Steel Ltd</t>
  </si>
  <si>
    <t>TATASTEEL</t>
  </si>
  <si>
    <t>Vedanta Ltd</t>
  </si>
  <si>
    <t>VEDL</t>
  </si>
  <si>
    <t>Metals - Diversified</t>
  </si>
  <si>
    <t>Grasim Industries Ltd</t>
  </si>
  <si>
    <t>GRASIM</t>
  </si>
  <si>
    <t>LTIMindtree Ltd</t>
  </si>
  <si>
    <t>LTIM</t>
  </si>
  <si>
    <t>SBI Life Insurance Company Ltd</t>
  </si>
  <si>
    <t>SBILIFE</t>
  </si>
  <si>
    <t>Tech Mahindra Ltd</t>
  </si>
  <si>
    <t>TECHM</t>
  </si>
  <si>
    <t>Pidilite Industries Ltd</t>
  </si>
  <si>
    <t>PIDILITIND</t>
  </si>
  <si>
    <t>Diversified Chemicals</t>
  </si>
  <si>
    <t>Divi's Laboratories Ltd</t>
  </si>
  <si>
    <t>DIVISLAB</t>
  </si>
  <si>
    <t>Labs &amp; Life Sciences Services</t>
  </si>
  <si>
    <t>ABB India Ltd</t>
  </si>
  <si>
    <t>ABB</t>
  </si>
  <si>
    <t>Heavy Electrical Equipments</t>
  </si>
  <si>
    <t>Interglobe Aviation Ltd</t>
  </si>
  <si>
    <t>INDIGO</t>
  </si>
  <si>
    <t>Airlines</t>
  </si>
  <si>
    <t>HDFC Life Insurance Company Ltd</t>
  </si>
  <si>
    <t>HDFCLIFE</t>
  </si>
  <si>
    <t>Power Finance Corporation Ltd</t>
  </si>
  <si>
    <t>PFC</t>
  </si>
  <si>
    <t>Hyundai Motor India Ltd</t>
  </si>
  <si>
    <t>HYUNDAI</t>
  </si>
  <si>
    <t>Hindalco Industries Ltd</t>
  </si>
  <si>
    <t>HINDALCO</t>
  </si>
  <si>
    <t>Metals - Aluminium</t>
  </si>
  <si>
    <t>Ambuja Cements Ltd</t>
  </si>
  <si>
    <t>AMBUJACEM</t>
  </si>
  <si>
    <t>Tata Power Company Ltd</t>
  </si>
  <si>
    <t>TATAPOWER</t>
  </si>
  <si>
    <t>REC Limited</t>
  </si>
  <si>
    <t>RECLTD</t>
  </si>
  <si>
    <t>Britannia Industries Ltd</t>
  </si>
  <si>
    <t>BRITANNIA</t>
  </si>
  <si>
    <t>Eicher Motors Ltd</t>
  </si>
  <si>
    <t>EICHERMOT</t>
  </si>
  <si>
    <t>Trucks &amp; Buses</t>
  </si>
  <si>
    <t>Bharat Petroleum Corporation Ltd</t>
  </si>
  <si>
    <t>BPCL</t>
  </si>
  <si>
    <t>Bank of Baroda Ltd</t>
  </si>
  <si>
    <t>BANKBARODA</t>
  </si>
  <si>
    <t>Samvardhana Motherson International Ltd</t>
  </si>
  <si>
    <t>MOTHERSON</t>
  </si>
  <si>
    <t>Auto Parts</t>
  </si>
  <si>
    <t>Godrej Consumer Products Ltd</t>
  </si>
  <si>
    <t>GODREJCP</t>
  </si>
  <si>
    <t>FMCG - Personal Products</t>
  </si>
  <si>
    <t>Gail (India) Ltd</t>
  </si>
  <si>
    <t>GAIL</t>
  </si>
  <si>
    <t>Gas Distribution</t>
  </si>
  <si>
    <t>Cipla Ltd</t>
  </si>
  <si>
    <t>CIPLA</t>
  </si>
  <si>
    <t>Punjab National Bank</t>
  </si>
  <si>
    <t>PNB</t>
  </si>
  <si>
    <t>Macrotech Developers Ltd</t>
  </si>
  <si>
    <t>LODHA</t>
  </si>
  <si>
    <t>Bajaj Holdings and Investment Ltd</t>
  </si>
  <si>
    <t>BAJAJHLDNG</t>
  </si>
  <si>
    <t>Asset Management</t>
  </si>
  <si>
    <t>Shriram Finance Ltd</t>
  </si>
  <si>
    <t>SHRIRAMFIN</t>
  </si>
  <si>
    <t>Adani Energy Solutions Ltd</t>
  </si>
  <si>
    <t>ADANIENSOL</t>
  </si>
  <si>
    <t>Power Infrastructure</t>
  </si>
  <si>
    <t>JSW Energy Ltd</t>
  </si>
  <si>
    <t>JSWENERGY</t>
  </si>
  <si>
    <t>TVS Motor Company Ltd</t>
  </si>
  <si>
    <t>TVSMOTOR</t>
  </si>
  <si>
    <t>Bajaj Housing Finance Ltd</t>
  </si>
  <si>
    <t>BAJAJHFL</t>
  </si>
  <si>
    <t>Mankind Pharma Ltd</t>
  </si>
  <si>
    <t>MANKIND</t>
  </si>
  <si>
    <t>CG Power and Industrial Solutions Ltd</t>
  </si>
  <si>
    <t>CGPOWER</t>
  </si>
  <si>
    <t>Torrent Pharmaceuticals Ltd</t>
  </si>
  <si>
    <t>TORNTPHARM</t>
  </si>
  <si>
    <t>ICICI Prudential Life Insurance Company Ltd</t>
  </si>
  <si>
    <t>ICICIPRULI</t>
  </si>
  <si>
    <t>Dr Reddy's Laboratories Ltd</t>
  </si>
  <si>
    <t>DRREDDY</t>
  </si>
  <si>
    <t>Cholamandalam Investment and Finance Company Ltd</t>
  </si>
  <si>
    <t>CHOLAFIN</t>
  </si>
  <si>
    <t>United Spirits Ltd</t>
  </si>
  <si>
    <t>UNITDSPR</t>
  </si>
  <si>
    <t>Alcoholic Beverages</t>
  </si>
  <si>
    <t>Bosch Ltd</t>
  </si>
  <si>
    <t>BOSCHLTD</t>
  </si>
  <si>
    <t>Havells India Ltd</t>
  </si>
  <si>
    <t>HAVELLS</t>
  </si>
  <si>
    <t>Electrical Components &amp; Equipments</t>
  </si>
  <si>
    <t>Zydus Lifesciences Ltd</t>
  </si>
  <si>
    <t>ZYDUSLIFE</t>
  </si>
  <si>
    <t>Max Healthcare Institute Ltd</t>
  </si>
  <si>
    <t>MAXHEALTH</t>
  </si>
  <si>
    <t>Hospitals &amp; Diagnostic Centres</t>
  </si>
  <si>
    <t>Indian Overseas Bank</t>
  </si>
  <si>
    <t>IOB</t>
  </si>
  <si>
    <t>Apollo Hospitals Enterprise Ltd</t>
  </si>
  <si>
    <t>APOLLOHOSP</t>
  </si>
  <si>
    <t>Info Edge (India) Ltd</t>
  </si>
  <si>
    <t>NAUKRI</t>
  </si>
  <si>
    <t>Lupin Ltd</t>
  </si>
  <si>
    <t>LUPIN</t>
  </si>
  <si>
    <t>Tata Consumer Products Ltd</t>
  </si>
  <si>
    <t>TATACONSUM</t>
  </si>
  <si>
    <t>Tea &amp; Coffee</t>
  </si>
  <si>
    <t>Polycab India Ltd</t>
  </si>
  <si>
    <t>POLYCAB</t>
  </si>
  <si>
    <t>Cummins India Ltd</t>
  </si>
  <si>
    <t>CUMMINSIND</t>
  </si>
  <si>
    <t>Industrial Machinery</t>
  </si>
  <si>
    <t>Hero MotoCorp Ltd</t>
  </si>
  <si>
    <t>HEROMOTOCO</t>
  </si>
  <si>
    <t>Indian Hotels Company Ltd</t>
  </si>
  <si>
    <t>INDHOTEL</t>
  </si>
  <si>
    <t>Hotels, Resorts &amp; Cruise Lines</t>
  </si>
  <si>
    <t>Dabur India Ltd</t>
  </si>
  <si>
    <t>DABUR</t>
  </si>
  <si>
    <t>Oracle Financial Services Software Ltd</t>
  </si>
  <si>
    <t>OFSS</t>
  </si>
  <si>
    <t>Software Services</t>
  </si>
  <si>
    <t>Rail Vikas Nigam Ltd</t>
  </si>
  <si>
    <t>RVNL</t>
  </si>
  <si>
    <t>ICICI Lombard General Insurance Company Ltd</t>
  </si>
  <si>
    <t>ICICIGI</t>
  </si>
  <si>
    <t>Canara Bank Ltd</t>
  </si>
  <si>
    <t>CANBK</t>
  </si>
  <si>
    <t>Jindal Steel And Power Ltd</t>
  </si>
  <si>
    <t>JINDALSTEL</t>
  </si>
  <si>
    <t>HDFC Asset Management Company Ltd</t>
  </si>
  <si>
    <t>HDFCAMC</t>
  </si>
  <si>
    <t>Suzlon Energy Ltd</t>
  </si>
  <si>
    <t>SUZLON</t>
  </si>
  <si>
    <t>Renewable Energy Equipment &amp; Services</t>
  </si>
  <si>
    <t>Shree Cement Ltd</t>
  </si>
  <si>
    <t>SHREECEM</t>
  </si>
  <si>
    <t>Solar Industries India Ltd</t>
  </si>
  <si>
    <t>SOLARINDS</t>
  </si>
  <si>
    <t>Commodity Chemicals</t>
  </si>
  <si>
    <t>Indus Towers Ltd</t>
  </si>
  <si>
    <t>INDUSTOWER</t>
  </si>
  <si>
    <t>Telecom Infrastructure</t>
  </si>
  <si>
    <t>Union Bank of India Ltd</t>
  </si>
  <si>
    <t>UNIONBANK</t>
  </si>
  <si>
    <t>IDBI Bank Ltd</t>
  </si>
  <si>
    <t>IDBI</t>
  </si>
  <si>
    <t>Private Bank</t>
  </si>
  <si>
    <t>Torrent Power Ltd</t>
  </si>
  <si>
    <t>TORNTPOWER</t>
  </si>
  <si>
    <t>Dixon Technologies (India) Ltd</t>
  </si>
  <si>
    <t>DIXON</t>
  </si>
  <si>
    <t>Home Electronics &amp; Appliances</t>
  </si>
  <si>
    <t>Waaree Energies Ltd</t>
  </si>
  <si>
    <t>WAAREEENER</t>
  </si>
  <si>
    <t>Tube Investments of India Ltd</t>
  </si>
  <si>
    <t>TIINDIA</t>
  </si>
  <si>
    <t>Cycles</t>
  </si>
  <si>
    <t>NHPC Ltd</t>
  </si>
  <si>
    <t>NHPC</t>
  </si>
  <si>
    <t>Indusind Bank Ltd</t>
  </si>
  <si>
    <t>INDUSINDBK</t>
  </si>
  <si>
    <t>GMR Airports Ltd</t>
  </si>
  <si>
    <t>GMRINFRA</t>
  </si>
  <si>
    <t>Marico Ltd</t>
  </si>
  <si>
    <t>MARICO</t>
  </si>
  <si>
    <t>Persistent Systems Ltd</t>
  </si>
  <si>
    <t>PERSISTENT</t>
  </si>
  <si>
    <t>Aurobindo Pharma Ltd</t>
  </si>
  <si>
    <t>AUROPHARMA</t>
  </si>
  <si>
    <t>Bharat Heavy Electricals Ltd</t>
  </si>
  <si>
    <t>BHEL</t>
  </si>
  <si>
    <t>Mazagon Dock Shipbuilders Ltd</t>
  </si>
  <si>
    <t>MAZDOCK</t>
  </si>
  <si>
    <t>Shipbuilding</t>
  </si>
  <si>
    <t>Colgate-Palmolive (India) Ltd</t>
  </si>
  <si>
    <t>COLPAL</t>
  </si>
  <si>
    <t>Hindustan Petroleum Corp Ltd</t>
  </si>
  <si>
    <t>HINDPETRO</t>
  </si>
  <si>
    <t>Adani Total Gas Ltd</t>
  </si>
  <si>
    <t>ATGL</t>
  </si>
  <si>
    <t>Godrej Properties Ltd</t>
  </si>
  <si>
    <t>GODREJPROP</t>
  </si>
  <si>
    <t>PB Fintech Ltd</t>
  </si>
  <si>
    <t>POLICYBZR</t>
  </si>
  <si>
    <t>Indian Bank</t>
  </si>
  <si>
    <t>INDIANB</t>
  </si>
  <si>
    <t>Oil India Ltd</t>
  </si>
  <si>
    <t>OIL</t>
  </si>
  <si>
    <t>Muthoot Finance Ltd</t>
  </si>
  <si>
    <t>MUTHOOTFIN</t>
  </si>
  <si>
    <t>Oberoi Realty Ltd</t>
  </si>
  <si>
    <t>OBEROIRLTY</t>
  </si>
  <si>
    <t>Alkem Laboratories Ltd</t>
  </si>
  <si>
    <t>ALKEM</t>
  </si>
  <si>
    <t>Bharti Hexacom Ltd</t>
  </si>
  <si>
    <t>BHARTIHEXA</t>
  </si>
  <si>
    <t>Prestige Estates Projects Ltd</t>
  </si>
  <si>
    <t>PRESTIGE</t>
  </si>
  <si>
    <t>Kalyan Jewellers India Ltd</t>
  </si>
  <si>
    <t>KALYANKJIL</t>
  </si>
  <si>
    <t>PI Industries Ltd</t>
  </si>
  <si>
    <t>PIIND</t>
  </si>
  <si>
    <t>SRF Ltd</t>
  </si>
  <si>
    <t>SRF</t>
  </si>
  <si>
    <t>NMDC Ltd</t>
  </si>
  <si>
    <t>NMDC</t>
  </si>
  <si>
    <t>Mining - Iron Ore</t>
  </si>
  <si>
    <t>Bharat Forge Ltd</t>
  </si>
  <si>
    <t>BHARATFORG</t>
  </si>
  <si>
    <t>Linde India Ltd</t>
  </si>
  <si>
    <t>LINDEINDIA</t>
  </si>
  <si>
    <t>SBI Cards and Payment Services Ltd</t>
  </si>
  <si>
    <t>SBICARD</t>
  </si>
  <si>
    <t>Payment Infrastructure</t>
  </si>
  <si>
    <t>Indian Railway Catering and Tourism Corporation Ltd</t>
  </si>
  <si>
    <t>IRCTC</t>
  </si>
  <si>
    <t>Patanjali Foods Ltd</t>
  </si>
  <si>
    <t>PATANJALI</t>
  </si>
  <si>
    <t>Packaged Foods &amp; Meats</t>
  </si>
  <si>
    <t>JSW Infrastructure Ltd</t>
  </si>
  <si>
    <t>JSWINFRA</t>
  </si>
  <si>
    <t>Yes Bank Ltd</t>
  </si>
  <si>
    <t>YESBANK</t>
  </si>
  <si>
    <t>General Insurance Corporation of India</t>
  </si>
  <si>
    <t>GICRE</t>
  </si>
  <si>
    <t>Abbott India Ltd</t>
  </si>
  <si>
    <t>ABBOTINDIA</t>
  </si>
  <si>
    <t>Ashok Leyland Ltd</t>
  </si>
  <si>
    <t>ASHOKLEY</t>
  </si>
  <si>
    <t>Berger Paints India Ltd</t>
  </si>
  <si>
    <t>BERGEPAINT</t>
  </si>
  <si>
    <t>BSE Ltd</t>
  </si>
  <si>
    <t>BSE</t>
  </si>
  <si>
    <t>Stock Exchanges &amp; Ratings</t>
  </si>
  <si>
    <t>Hitachi Energy India Ltd</t>
  </si>
  <si>
    <t>POWERINDIA</t>
  </si>
  <si>
    <t>Motilal Oswal Financial Services Ltd</t>
  </si>
  <si>
    <t>MOTILALOFS</t>
  </si>
  <si>
    <t>Diversified Financials</t>
  </si>
  <si>
    <t>Jindal Stainless Ltd</t>
  </si>
  <si>
    <t>JSL</t>
  </si>
  <si>
    <t>Thermax Limited</t>
  </si>
  <si>
    <t>THERMAX</t>
  </si>
  <si>
    <t>Indian Renewable Energy Development Agency Ltd</t>
  </si>
  <si>
    <t>IREDA</t>
  </si>
  <si>
    <t>UNO Minda Ltd</t>
  </si>
  <si>
    <t>UNOMINDA</t>
  </si>
  <si>
    <t>Voltas Ltd</t>
  </si>
  <si>
    <t>VOLTAS</t>
  </si>
  <si>
    <t>Vodafone Idea Ltd</t>
  </si>
  <si>
    <t>IDEA</t>
  </si>
  <si>
    <t>Sundaram Finance Ltd</t>
  </si>
  <si>
    <t>SUNDARMFIN</t>
  </si>
  <si>
    <t>Mphasis Ltd</t>
  </si>
  <si>
    <t>MPHASIS</t>
  </si>
  <si>
    <t>UCO Bank</t>
  </si>
  <si>
    <t>UCOBANK</t>
  </si>
  <si>
    <t>Fertilisers And Chemicals Travancore Ltd</t>
  </si>
  <si>
    <t>FACT</t>
  </si>
  <si>
    <t>Fertilizers &amp; Agro Chemicals</t>
  </si>
  <si>
    <t>Schaeffler India Ltd</t>
  </si>
  <si>
    <t>SCHAEFFLER</t>
  </si>
  <si>
    <t>Balkrishna Industries Ltd</t>
  </si>
  <si>
    <t>BALKRISIND</t>
  </si>
  <si>
    <t>Tires &amp; Rubber</t>
  </si>
  <si>
    <t>Supreme Industries Ltd</t>
  </si>
  <si>
    <t>SUPREMEIND</t>
  </si>
  <si>
    <t>Plastic Products</t>
  </si>
  <si>
    <t>Phoenix Mills Ltd</t>
  </si>
  <si>
    <t>PHOENIXLTD</t>
  </si>
  <si>
    <t>Lloyds Metals And Energy Ltd</t>
  </si>
  <si>
    <t>LLOYDSME</t>
  </si>
  <si>
    <t>L&amp;T Technology Services Ltd</t>
  </si>
  <si>
    <t>LTTS</t>
  </si>
  <si>
    <t>Procter &amp; Gamble Hygiene and Health Care Ltd</t>
  </si>
  <si>
    <t>PGHH</t>
  </si>
  <si>
    <t>Fsn E-Commerce Ventures Ltd</t>
  </si>
  <si>
    <t>NYKAA</t>
  </si>
  <si>
    <t>Wellness Services</t>
  </si>
  <si>
    <t>Aditya Birla Capital Ltd</t>
  </si>
  <si>
    <t>ABCAPITAL</t>
  </si>
  <si>
    <t>MRF Ltd</t>
  </si>
  <si>
    <t>MRF</t>
  </si>
  <si>
    <t>Container Corporation of India Ltd</t>
  </si>
  <si>
    <t>CONCOR</t>
  </si>
  <si>
    <t>Logistics</t>
  </si>
  <si>
    <t>United Breweries Ltd</t>
  </si>
  <si>
    <t>UBL</t>
  </si>
  <si>
    <t>Coforge Ltd</t>
  </si>
  <si>
    <t>COFORGE</t>
  </si>
  <si>
    <t>Federal Bank Ltd</t>
  </si>
  <si>
    <t>FEDERALBNK</t>
  </si>
  <si>
    <t>Petronet LNG Ltd</t>
  </si>
  <si>
    <t>PETRONET</t>
  </si>
  <si>
    <t>Oil &amp; Gas - Storage &amp; Transportation</t>
  </si>
  <si>
    <t>Tata Communications Ltd</t>
  </si>
  <si>
    <t>TATACOMM</t>
  </si>
  <si>
    <t>Bank of India Ltd</t>
  </si>
  <si>
    <t>BANKINDIA</t>
  </si>
  <si>
    <t>Central Bank of India Ltd</t>
  </si>
  <si>
    <t>CENTRALBK</t>
  </si>
  <si>
    <t>IDFC First Bank Ltd</t>
  </si>
  <si>
    <t>IDFCFIRSTB</t>
  </si>
  <si>
    <t>Coromandel International Ltd</t>
  </si>
  <si>
    <t>COROMANDEL</t>
  </si>
  <si>
    <t>Premier Energies Ltd</t>
  </si>
  <si>
    <t>PREMIERENE</t>
  </si>
  <si>
    <t>Page Industries Ltd</t>
  </si>
  <si>
    <t>PAGEIND</t>
  </si>
  <si>
    <t>Apparel &amp; Accessories</t>
  </si>
  <si>
    <t>Glenmark Pharmaceuticals Ltd</t>
  </si>
  <si>
    <t>GLENMARK</t>
  </si>
  <si>
    <t>Fortis Healthcare Ltd</t>
  </si>
  <si>
    <t>FORTIS</t>
  </si>
  <si>
    <t>One 97 Communications Ltd</t>
  </si>
  <si>
    <t>PAYTM</t>
  </si>
  <si>
    <t>Business Support Services</t>
  </si>
  <si>
    <t>Steel Authority of India Ltd</t>
  </si>
  <si>
    <t>SAIL</t>
  </si>
  <si>
    <t>Astral Ltd</t>
  </si>
  <si>
    <t>ASTRAL</t>
  </si>
  <si>
    <t>Building Products - Pipes</t>
  </si>
  <si>
    <t>Gujarat Fluorochemicals Ltd</t>
  </si>
  <si>
    <t>FLUOROCHEM</t>
  </si>
  <si>
    <t>Specialty Chemicals</t>
  </si>
  <si>
    <t>AU Small Finance Bank Ltd</t>
  </si>
  <si>
    <t>AUBANK</t>
  </si>
  <si>
    <t>GE Vernova T&amp;D India Ltd</t>
  </si>
  <si>
    <t>GET&amp;D</t>
  </si>
  <si>
    <t>Nippon Life India Asset Management Ltd</t>
  </si>
  <si>
    <t>NAM-INDIA</t>
  </si>
  <si>
    <t>GlaxoSmithKline Pharmaceuticals Ltd</t>
  </si>
  <si>
    <t>GLAXO</t>
  </si>
  <si>
    <t>Housing and Urban Development Corporation Ltd</t>
  </si>
  <si>
    <t>HUDCO</t>
  </si>
  <si>
    <t>Tata Elxsi Ltd</t>
  </si>
  <si>
    <t>TATAELXSI</t>
  </si>
  <si>
    <t>SJVN Ltd</t>
  </si>
  <si>
    <t>SJVN</t>
  </si>
  <si>
    <t>Max Financial Services Ltd</t>
  </si>
  <si>
    <t>MFSL</t>
  </si>
  <si>
    <t>Adani Wilmar Ltd</t>
  </si>
  <si>
    <t>AWL</t>
  </si>
  <si>
    <t>ACC Ltd</t>
  </si>
  <si>
    <t>ACC</t>
  </si>
  <si>
    <t>Sona BLW Precision Forgings Ltd</t>
  </si>
  <si>
    <t>SONACOMS</t>
  </si>
  <si>
    <t>National Aluminium Co Ltd</t>
  </si>
  <si>
    <t>NATIONALUM</t>
  </si>
  <si>
    <t>APL Apollo Tubes Ltd</t>
  </si>
  <si>
    <t>APLAPOLLO</t>
  </si>
  <si>
    <t>Bank of Maharashtra Ltd</t>
  </si>
  <si>
    <t>MAHABANK</t>
  </si>
  <si>
    <t>UPL Ltd</t>
  </si>
  <si>
    <t>UPL</t>
  </si>
  <si>
    <t>Escorts Kubota Ltd</t>
  </si>
  <si>
    <t>ESCORTS</t>
  </si>
  <si>
    <t>Tractors</t>
  </si>
  <si>
    <t>Tata Technologies Ltd</t>
  </si>
  <si>
    <t>TATATECH</t>
  </si>
  <si>
    <t>3M India Ltd</t>
  </si>
  <si>
    <t>3MINDIA</t>
  </si>
  <si>
    <t>Stationery</t>
  </si>
  <si>
    <t>360 One Wam Ltd</t>
  </si>
  <si>
    <t>360ONE</t>
  </si>
  <si>
    <t>Investment Banking &amp; Brokerage</t>
  </si>
  <si>
    <t>IPCA Laboratories Ltd</t>
  </si>
  <si>
    <t>IPCALAB</t>
  </si>
  <si>
    <t>CRISIL Ltd</t>
  </si>
  <si>
    <t>CRISIL</t>
  </si>
  <si>
    <t>Honeywell Automation India Ltd</t>
  </si>
  <si>
    <t>HONAUT</t>
  </si>
  <si>
    <t>Cochin Shipyard Ltd</t>
  </si>
  <si>
    <t>COCHINSHIP</t>
  </si>
  <si>
    <t>Apar Industries Ltd</t>
  </si>
  <si>
    <t>APARINDS</t>
  </si>
  <si>
    <t>Bharat Dynamics Ltd</t>
  </si>
  <si>
    <t>BDL</t>
  </si>
  <si>
    <t>KPIT Technologies Ltd</t>
  </si>
  <si>
    <t>KPITTECH</t>
  </si>
  <si>
    <t>Blue Star Ltd</t>
  </si>
  <si>
    <t>BLUESTARCO</t>
  </si>
  <si>
    <t>Exide Industries Ltd</t>
  </si>
  <si>
    <t>EXIDEIND</t>
  </si>
  <si>
    <t>Batteries</t>
  </si>
  <si>
    <t>Jubilant Foodworks Ltd</t>
  </si>
  <si>
    <t>JUBLFOOD</t>
  </si>
  <si>
    <t>Restaurants &amp; Cafes</t>
  </si>
  <si>
    <t>Ajanta Pharma Ltd</t>
  </si>
  <si>
    <t>AJANTPHARM</t>
  </si>
  <si>
    <t>Biocon Ltd</t>
  </si>
  <si>
    <t>BIOCON</t>
  </si>
  <si>
    <t>Biotechnology</t>
  </si>
  <si>
    <t>KEI Industries Ltd</t>
  </si>
  <si>
    <t>KEI</t>
  </si>
  <si>
    <t>Cables</t>
  </si>
  <si>
    <t>Piramal Pharma Ltd</t>
  </si>
  <si>
    <t>PPLPHARMA</t>
  </si>
  <si>
    <t>Deepak Nitrite Ltd</t>
  </si>
  <si>
    <t>DEEPAKNTR</t>
  </si>
  <si>
    <t>BASF India Ltd</t>
  </si>
  <si>
    <t>BASF</t>
  </si>
  <si>
    <t>L&amp;T Finance Ltd</t>
  </si>
  <si>
    <t>LTF</t>
  </si>
  <si>
    <t>AIA Engineering Ltd</t>
  </si>
  <si>
    <t>AIAENG</t>
  </si>
  <si>
    <t>Godfrey Phillips India Ltd</t>
  </si>
  <si>
    <t>GODFRYPHLP</t>
  </si>
  <si>
    <t>Gujarat Gas Ltd</t>
  </si>
  <si>
    <t>GUJGASLTD</t>
  </si>
  <si>
    <t>NLC India Ltd</t>
  </si>
  <si>
    <t>NLCINDIA</t>
  </si>
  <si>
    <t>Punjab &amp; Sind Bank</t>
  </si>
  <si>
    <t>PSB</t>
  </si>
  <si>
    <t>Syngene International Ltd</t>
  </si>
  <si>
    <t>SYNGENE</t>
  </si>
  <si>
    <t>Kaynes Technology India Ltd</t>
  </si>
  <si>
    <t>KAYNES</t>
  </si>
  <si>
    <t>Godrej Industries Ltd</t>
  </si>
  <si>
    <t>GODREJIND</t>
  </si>
  <si>
    <t>LIC Housing Finance Ltd</t>
  </si>
  <si>
    <t>LICHSGFIN</t>
  </si>
  <si>
    <t>Home Financing</t>
  </si>
  <si>
    <t>Gillette India Ltd</t>
  </si>
  <si>
    <t>GILLETTE</t>
  </si>
  <si>
    <t>Mahindra and Mahindra Financial Services Ltd</t>
  </si>
  <si>
    <t>M&amp;MFIN</t>
  </si>
  <si>
    <t>Tata Investment Corporation Ltd</t>
  </si>
  <si>
    <t>TATAINVEST</t>
  </si>
  <si>
    <t>Ola Electric Mobility Ltd</t>
  </si>
  <si>
    <t>OLAELEC</t>
  </si>
  <si>
    <t>Endurance Technologies Ltd</t>
  </si>
  <si>
    <t>ENDURANCE</t>
  </si>
  <si>
    <t>Suven Pharmaceuticals Ltd</t>
  </si>
  <si>
    <t>SUVENPHAR</t>
  </si>
  <si>
    <t>Dalmia Bharat Ltd</t>
  </si>
  <si>
    <t>DALBHARAT</t>
  </si>
  <si>
    <t>J K Cement Ltd</t>
  </si>
  <si>
    <t>JKCEMENT</t>
  </si>
  <si>
    <t>Metro Brands Ltd</t>
  </si>
  <si>
    <t>METROBRAND</t>
  </si>
  <si>
    <t>Footwear</t>
  </si>
  <si>
    <t>Multi Commodity Exchange of India Ltd</t>
  </si>
  <si>
    <t>MCX</t>
  </si>
  <si>
    <t>Vedant Fashions Ltd</t>
  </si>
  <si>
    <t>MANYAVAR</t>
  </si>
  <si>
    <t>Textiles</t>
  </si>
  <si>
    <t>Cholamandalam Financial Holdings Ltd</t>
  </si>
  <si>
    <t>CHOLAHLDNG</t>
  </si>
  <si>
    <t>Embassy Office Parks REIT</t>
  </si>
  <si>
    <t>EMBASSY</t>
  </si>
  <si>
    <t>Radico Khaitan Ltd</t>
  </si>
  <si>
    <t>RADICO</t>
  </si>
  <si>
    <t>Brainbees Solutions Ltd</t>
  </si>
  <si>
    <t>FIRSTCRY</t>
  </si>
  <si>
    <t>Aditya Birla Fashion and Retail Ltd</t>
  </si>
  <si>
    <t>ABFRL</t>
  </si>
  <si>
    <t>KPR Mill Ltd</t>
  </si>
  <si>
    <t>KPRMILL</t>
  </si>
  <si>
    <t>Central Depository Services (India) Ltd</t>
  </si>
  <si>
    <t>CDSL</t>
  </si>
  <si>
    <t>Go Digit General Insurance Ltd</t>
  </si>
  <si>
    <t>GODIGIT</t>
  </si>
  <si>
    <t>New India Assurance Company Ltd</t>
  </si>
  <si>
    <t>NIACL</t>
  </si>
  <si>
    <t>IRB Infrastructure Developers Ltd</t>
  </si>
  <si>
    <t>IRB</t>
  </si>
  <si>
    <t>Apollo Tyres Ltd</t>
  </si>
  <si>
    <t>APOLLOTYRE</t>
  </si>
  <si>
    <t>Aditya Birla Real Estate Ltd</t>
  </si>
  <si>
    <t>ABREL</t>
  </si>
  <si>
    <t>Bayer Cropscience Ltd</t>
  </si>
  <si>
    <t>BAYERCROP</t>
  </si>
  <si>
    <t>Emami Ltd</t>
  </si>
  <si>
    <t>EMAMILTD</t>
  </si>
  <si>
    <t>Sun Tv Network Ltd</t>
  </si>
  <si>
    <t>SUNTV</t>
  </si>
  <si>
    <t>TV Channels &amp; Broadcasters</t>
  </si>
  <si>
    <t>Poonawalla Fincorp Ltd</t>
  </si>
  <si>
    <t>POONAWALLA</t>
  </si>
  <si>
    <t>Poly Medicure Ltd</t>
  </si>
  <si>
    <t>POLYMED</t>
  </si>
  <si>
    <t>Health Care Equipment &amp; Supplies</t>
  </si>
  <si>
    <t>Aegis Logistics Ltd</t>
  </si>
  <si>
    <t>AEGISLOG</t>
  </si>
  <si>
    <t>Motherson Sumi Wiring India Ltd</t>
  </si>
  <si>
    <t>MSUMI</t>
  </si>
  <si>
    <t>Bandhan Bank Ltd</t>
  </si>
  <si>
    <t>BANDHANBNK</t>
  </si>
  <si>
    <t>Brigade Enterprises Ltd</t>
  </si>
  <si>
    <t>BRIGADE</t>
  </si>
  <si>
    <t>Indraprastha Gas Ltd</t>
  </si>
  <si>
    <t>IGL</t>
  </si>
  <si>
    <t>J B Chemicals and Pharmaceuticals Ltd</t>
  </si>
  <si>
    <t>JBCHEPHARM</t>
  </si>
  <si>
    <t>Star Health and Allied Insurance Company Ltd</t>
  </si>
  <si>
    <t>STARHEALTH</t>
  </si>
  <si>
    <t>Tata Chemicals Ltd</t>
  </si>
  <si>
    <t>TATACHEM</t>
  </si>
  <si>
    <t>Global Health Ltd</t>
  </si>
  <si>
    <t>MEDANTA</t>
  </si>
  <si>
    <t>Authum Investment &amp; Infrastructure Ltd</t>
  </si>
  <si>
    <t>AIIL</t>
  </si>
  <si>
    <t>Sundram Fasteners Ltd</t>
  </si>
  <si>
    <t>SUNDRMFAST</t>
  </si>
  <si>
    <t>Hindustan Copper Ltd</t>
  </si>
  <si>
    <t>HINDCOPPER</t>
  </si>
  <si>
    <t>Mining - Copper</t>
  </si>
  <si>
    <t>Inox Wind Ltd</t>
  </si>
  <si>
    <t>INOXWIND</t>
  </si>
  <si>
    <t>TVS Holdings Ltd</t>
  </si>
  <si>
    <t>TVSHLTD</t>
  </si>
  <si>
    <t>Sumitomo Chemical India Ltd</t>
  </si>
  <si>
    <t>SUMICHEM</t>
  </si>
  <si>
    <t>ZF Commercial Vehicle Control Systems India Ltd</t>
  </si>
  <si>
    <t>ZFCVINDIA</t>
  </si>
  <si>
    <t>ICICI Securities Ltd</t>
  </si>
  <si>
    <t>ISEC</t>
  </si>
  <si>
    <t>Himadri Speciality Chemical Ltd</t>
  </si>
  <si>
    <t>HSCL</t>
  </si>
  <si>
    <t>Emcure Pharmaceuticals Ltd</t>
  </si>
  <si>
    <t>EMCURE</t>
  </si>
  <si>
    <t>Carborundum Universal Ltd</t>
  </si>
  <si>
    <t>CARBORUNIV</t>
  </si>
  <si>
    <t>Gland Pharma Ltd</t>
  </si>
  <si>
    <t>GLAND</t>
  </si>
  <si>
    <t>Timken India Ltd</t>
  </si>
  <si>
    <t>TIMKEN</t>
  </si>
  <si>
    <t>NBCC (India) Ltd</t>
  </si>
  <si>
    <t>NBCC</t>
  </si>
  <si>
    <t>Laurus Labs Ltd</t>
  </si>
  <si>
    <t>LAURUSLABS</t>
  </si>
  <si>
    <t>Delhivery Ltd</t>
  </si>
  <si>
    <t>DELHIVERY</t>
  </si>
  <si>
    <t>Angel One Ltd</t>
  </si>
  <si>
    <t>ANGELONE</t>
  </si>
  <si>
    <t>Ratnamani Metals and Tubes Ltd</t>
  </si>
  <si>
    <t>RATNAMANI</t>
  </si>
  <si>
    <t>Mangalore Refinery and Petrochemicals Ltd</t>
  </si>
  <si>
    <t>MRPL</t>
  </si>
  <si>
    <t>KEC International Ltd</t>
  </si>
  <si>
    <t>KEC</t>
  </si>
  <si>
    <t>Dr. Lal PathLabs Ltd</t>
  </si>
  <si>
    <t>LALPATHLAB</t>
  </si>
  <si>
    <t>SKF India Ltd</t>
  </si>
  <si>
    <t>SKFINDIA</t>
  </si>
  <si>
    <t>Whirlpool of India Ltd</t>
  </si>
  <si>
    <t>WHIRLPOOL</t>
  </si>
  <si>
    <t>Natco Pharma Ltd</t>
  </si>
  <si>
    <t>NATCOPHARM</t>
  </si>
  <si>
    <t>Amara Raja Energy &amp; Mobility Ltd</t>
  </si>
  <si>
    <t>ARE&amp;M</t>
  </si>
  <si>
    <t>Nuvama Wealth Management Ltd</t>
  </si>
  <si>
    <t>NUVAMA</t>
  </si>
  <si>
    <t>Anant Raj Ltd</t>
  </si>
  <si>
    <t>ANANTRAJ</t>
  </si>
  <si>
    <t>Crompton Greaves Consumer Electricals Ltd</t>
  </si>
  <si>
    <t>CROMPTON</t>
  </si>
  <si>
    <t>Firstsource Solutions Ltd</t>
  </si>
  <si>
    <t>FSL</t>
  </si>
  <si>
    <t>Outsourced services</t>
  </si>
  <si>
    <t>PNB Housing Finance Ltd</t>
  </si>
  <si>
    <t>PNBHOUSING</t>
  </si>
  <si>
    <t>Narayana Hrudayalaya Ltd</t>
  </si>
  <si>
    <t>NH</t>
  </si>
  <si>
    <t>Grindwell Norton Ltd</t>
  </si>
  <si>
    <t>GRINDWELL</t>
  </si>
  <si>
    <t>CESC Ltd</t>
  </si>
  <si>
    <t>CESC</t>
  </si>
  <si>
    <t>Jyoti CNC Automation Ltd</t>
  </si>
  <si>
    <t>JYOTICNC</t>
  </si>
  <si>
    <t>Computer Hardware</t>
  </si>
  <si>
    <t>Hatsun Agro Product Ltd</t>
  </si>
  <si>
    <t>HATSUN</t>
  </si>
  <si>
    <t>Pfizer Ltd</t>
  </si>
  <si>
    <t>PFIZER</t>
  </si>
  <si>
    <t>Piramal Enterprises Ltd</t>
  </si>
  <si>
    <t>PEL</t>
  </si>
  <si>
    <t>Shyam Metalics and Energy Ltd</t>
  </si>
  <si>
    <t>SHYAMMETL</t>
  </si>
  <si>
    <t>Kansai Nerolac Paints Ltd</t>
  </si>
  <si>
    <t>KANSAINER</t>
  </si>
  <si>
    <t>Tejas Networks Ltd</t>
  </si>
  <si>
    <t>TEJASNET</t>
  </si>
  <si>
    <t>Telecom Equipments</t>
  </si>
  <si>
    <t>CPSE ETF</t>
  </si>
  <si>
    <t>CPSEETF</t>
  </si>
  <si>
    <t>Equity</t>
  </si>
  <si>
    <t>Atul Ltd</t>
  </si>
  <si>
    <t>ATUL</t>
  </si>
  <si>
    <t>Aditya Birla Sun Life AMC Ltd</t>
  </si>
  <si>
    <t>ABSLAMC</t>
  </si>
  <si>
    <t>EIH Ltd</t>
  </si>
  <si>
    <t>EIHOTEL</t>
  </si>
  <si>
    <t>Computer Age Management Services Ltd</t>
  </si>
  <si>
    <t>CAMS</t>
  </si>
  <si>
    <t>Alembic Pharmaceuticals Ltd</t>
  </si>
  <si>
    <t>APLLTD</t>
  </si>
  <si>
    <t>Affle (India) Ltd</t>
  </si>
  <si>
    <t>AFFLE</t>
  </si>
  <si>
    <t>Advertising</t>
  </si>
  <si>
    <t>Krishna Institute of Medical Sciences Ltd</t>
  </si>
  <si>
    <t>KIMS</t>
  </si>
  <si>
    <t>Bikaji Foods International Ltd</t>
  </si>
  <si>
    <t>BIKAJI</t>
  </si>
  <si>
    <t>Aster DM Healthcare Ltd</t>
  </si>
  <si>
    <t>ASTERDM</t>
  </si>
  <si>
    <t>Gujarat State Petronet Ltd</t>
  </si>
  <si>
    <t>GSPL</t>
  </si>
  <si>
    <t>Triveni Turbine Ltd</t>
  </si>
  <si>
    <t>TRITURBINE</t>
  </si>
  <si>
    <t>Jupiter Wagons Ltd</t>
  </si>
  <si>
    <t>JWL</t>
  </si>
  <si>
    <t>Rail</t>
  </si>
  <si>
    <t>ITI Ltd</t>
  </si>
  <si>
    <t>ITI</t>
  </si>
  <si>
    <t>Ramco Cements Limited</t>
  </si>
  <si>
    <t>RAMCOCEM</t>
  </si>
  <si>
    <t>Kalpataru Projects International Ltd</t>
  </si>
  <si>
    <t>KPIL</t>
  </si>
  <si>
    <t>Elgi Equipments Ltd</t>
  </si>
  <si>
    <t>ELGIEQUIP</t>
  </si>
  <si>
    <t>Castrol India Ltd</t>
  </si>
  <si>
    <t>CASTROLIND</t>
  </si>
  <si>
    <t>Five-Star Business Finance Ltd</t>
  </si>
  <si>
    <t>FIVESTAR</t>
  </si>
  <si>
    <t>Devyani International Ltd</t>
  </si>
  <si>
    <t>DEVYANI</t>
  </si>
  <si>
    <t>Cyient Ltd</t>
  </si>
  <si>
    <t>CYIENT</t>
  </si>
  <si>
    <t>Amber Enterprises India Ltd</t>
  </si>
  <si>
    <t>AMBER</t>
  </si>
  <si>
    <t>Nexus Select Trust</t>
  </si>
  <si>
    <t>NXST</t>
  </si>
  <si>
    <t>Mindspace Business Parks REIT</t>
  </si>
  <si>
    <t>MINDSPACE</t>
  </si>
  <si>
    <t>Wockhardt Ltd</t>
  </si>
  <si>
    <t>WOCKPHARMA</t>
  </si>
  <si>
    <t>Jubilant Pharmova Ltd</t>
  </si>
  <si>
    <t>JUBLPHARMA</t>
  </si>
  <si>
    <t>Ircon International Ltd</t>
  </si>
  <si>
    <t>IRCON</t>
  </si>
  <si>
    <t>Jindal SAW Ltd</t>
  </si>
  <si>
    <t>JINDALSAW</t>
  </si>
  <si>
    <t>V Guard Industries Ltd</t>
  </si>
  <si>
    <t>VGUARD</t>
  </si>
  <si>
    <t>KIOCL Ltd</t>
  </si>
  <si>
    <t>KIOCL</t>
  </si>
  <si>
    <t>Akzo Nobel India Ltd</t>
  </si>
  <si>
    <t>AKZOINDIA</t>
  </si>
  <si>
    <t>Kajaria Ceramics Ltd</t>
  </si>
  <si>
    <t>KAJARIACER</t>
  </si>
  <si>
    <t>Building Products - Ceramics</t>
  </si>
  <si>
    <t>Aadhar Housing Finance Ltd</t>
  </si>
  <si>
    <t>AADHARHFC</t>
  </si>
  <si>
    <t>NCC Ltd</t>
  </si>
  <si>
    <t>NCC</t>
  </si>
  <si>
    <t>Vinati Organics Ltd</t>
  </si>
  <si>
    <t>VINATIORGA</t>
  </si>
  <si>
    <t>Relaxo Footwears Ltd</t>
  </si>
  <si>
    <t>RELAXO</t>
  </si>
  <si>
    <t>Welspun Corp Ltd</t>
  </si>
  <si>
    <t>WELCORP</t>
  </si>
  <si>
    <t>Jai Balaji Industries Ltd</t>
  </si>
  <si>
    <t>JAIBALAJI</t>
  </si>
  <si>
    <t>Chambal Fertilisers and Chemicals Ltd</t>
  </si>
  <si>
    <t>CHAMBLFERT</t>
  </si>
  <si>
    <t>Signatureglobal (India) Ltd</t>
  </si>
  <si>
    <t>SIGNATURE</t>
  </si>
  <si>
    <t>IIFL Finance Ltd</t>
  </si>
  <si>
    <t>IIFL</t>
  </si>
  <si>
    <t>Concord Biotech Ltd</t>
  </si>
  <si>
    <t>CONCORDBIO</t>
  </si>
  <si>
    <t>Blue Dart Express Ltd</t>
  </si>
  <si>
    <t>BLUEDART</t>
  </si>
  <si>
    <t>Chalet Hotels Ltd</t>
  </si>
  <si>
    <t>CHALET</t>
  </si>
  <si>
    <t>CIE Automotive India Ltd</t>
  </si>
  <si>
    <t>CIEINDIA</t>
  </si>
  <si>
    <t>Neuland Laboratories Ltd</t>
  </si>
  <si>
    <t>NEULANDLAB</t>
  </si>
  <si>
    <t>JBM Auto Ltd</t>
  </si>
  <si>
    <t>JBMA</t>
  </si>
  <si>
    <t>Century Plyboards (India) Ltd</t>
  </si>
  <si>
    <t>CENTURYPLY</t>
  </si>
  <si>
    <t>Wood Products</t>
  </si>
  <si>
    <t>Finolex Industries Ltd</t>
  </si>
  <si>
    <t>FINPIPE</t>
  </si>
  <si>
    <t>Jyothy Labs Ltd</t>
  </si>
  <si>
    <t>JYOTHYLAB</t>
  </si>
  <si>
    <t>Bombay Burmah Trading Corporation</t>
  </si>
  <si>
    <t>BBTC</t>
  </si>
  <si>
    <t>Great Eastern Shipping Company Ltd</t>
  </si>
  <si>
    <t>GESHIP</t>
  </si>
  <si>
    <t>Astrazeneca Pharma India Ltd</t>
  </si>
  <si>
    <t>ASTRAZEN</t>
  </si>
  <si>
    <t>Finolex Cables Ltd</t>
  </si>
  <si>
    <t>FINCABLES</t>
  </si>
  <si>
    <t>Aarti Industries Ltd</t>
  </si>
  <si>
    <t>AARTIIND</t>
  </si>
  <si>
    <t>Techno Electric &amp; Engineering Company Ltd</t>
  </si>
  <si>
    <t>TECHNOE</t>
  </si>
  <si>
    <t>Cello World Ltd</t>
  </si>
  <si>
    <t>CELLO</t>
  </si>
  <si>
    <t>Schneider Electric Infrastructure Ltd</t>
  </si>
  <si>
    <t>SCHNEIDER</t>
  </si>
  <si>
    <t>Newgen Software Technologies Ltd</t>
  </si>
  <si>
    <t>NEWGEN</t>
  </si>
  <si>
    <t>PTC Industries Ltd</t>
  </si>
  <si>
    <t>PTCIL</t>
  </si>
  <si>
    <t>Karur Vysya Bank Ltd</t>
  </si>
  <si>
    <t>KARURVYSYA</t>
  </si>
  <si>
    <t>Eris Lifesciences Ltd</t>
  </si>
  <si>
    <t>ERIS</t>
  </si>
  <si>
    <t>LMW Ltd</t>
  </si>
  <si>
    <t>LMW</t>
  </si>
  <si>
    <t>Garden Reach Shipbuilders &amp; Engineers Ltd</t>
  </si>
  <si>
    <t>GRSE</t>
  </si>
  <si>
    <t>Sobha Ltd</t>
  </si>
  <si>
    <t>SOBHA</t>
  </si>
  <si>
    <t>Aptus Value Housing Finance India Ltd</t>
  </si>
  <si>
    <t>APTUS</t>
  </si>
  <si>
    <t>Asahi India Glass Ltd</t>
  </si>
  <si>
    <t>ASAHIINDIA</t>
  </si>
  <si>
    <t>Kfin Technologies Ltd</t>
  </si>
  <si>
    <t>KFINTECH</t>
  </si>
  <si>
    <t>HFCL Ltd</t>
  </si>
  <si>
    <t>HFCL</t>
  </si>
  <si>
    <t>Bata India Ltd</t>
  </si>
  <si>
    <t>BATAINDIA</t>
  </si>
  <si>
    <t>R R Kabel Ltd</t>
  </si>
  <si>
    <t>RRKABEL</t>
  </si>
  <si>
    <t>Trident Ltd</t>
  </si>
  <si>
    <t>TRIDENT</t>
  </si>
  <si>
    <t>Tbo Tek Ltd</t>
  </si>
  <si>
    <t>TBOTEK</t>
  </si>
  <si>
    <t>Tour &amp; Travel Services</t>
  </si>
  <si>
    <t>Capri Global Capital Ltd</t>
  </si>
  <si>
    <t>CGCL</t>
  </si>
  <si>
    <t>UTI Asset Management Company Ltd</t>
  </si>
  <si>
    <t>UTIAMC</t>
  </si>
  <si>
    <t>Sonata Software Ltd</t>
  </si>
  <si>
    <t>SONATSOFTW</t>
  </si>
  <si>
    <t>Reliance Power Ltd</t>
  </si>
  <si>
    <t>RPOWER</t>
  </si>
  <si>
    <t>Doms Industries Ltd</t>
  </si>
  <si>
    <t>DOMS</t>
  </si>
  <si>
    <t>Office Supplies</t>
  </si>
  <si>
    <t>Zen Technologies Ltd</t>
  </si>
  <si>
    <t>ZENTEC</t>
  </si>
  <si>
    <t>Anand Rathi Wealth Ltd</t>
  </si>
  <si>
    <t>ANANDRATHI</t>
  </si>
  <si>
    <t>BEML Ltd</t>
  </si>
  <si>
    <t>BEML</t>
  </si>
  <si>
    <t>Rainbow Children's Medicare Ltd</t>
  </si>
  <si>
    <t>RAINBOW</t>
  </si>
  <si>
    <t>Bls International Services Ltd</t>
  </si>
  <si>
    <t>BLS</t>
  </si>
  <si>
    <t>Ramkrishna Forgings Ltd</t>
  </si>
  <si>
    <t>RKFORGE</t>
  </si>
  <si>
    <t>Navin Fluorine International Ltd</t>
  </si>
  <si>
    <t>NAVINFLUOR</t>
  </si>
  <si>
    <t>Waaree Renewable Technologies Ltd</t>
  </si>
  <si>
    <t>WAAREERTL</t>
  </si>
  <si>
    <t>PG Electroplast Ltd</t>
  </si>
  <si>
    <t>PGEL</t>
  </si>
  <si>
    <t>Kirloskar Oil Engines Ltd</t>
  </si>
  <si>
    <t>KIRLOSENG</t>
  </si>
  <si>
    <t>DCM Shriram Ltd</t>
  </si>
  <si>
    <t>DCMSHRIRAM</t>
  </si>
  <si>
    <t>Zensar Technologies Ltd</t>
  </si>
  <si>
    <t>ZENSARTECH</t>
  </si>
  <si>
    <t>Deepak Fertilisers and Petrochemicals Corp Ltd</t>
  </si>
  <si>
    <t>DEEPAKFERT</t>
  </si>
  <si>
    <t>Clean Science and Technology Ltd</t>
  </si>
  <si>
    <t>CLEAN</t>
  </si>
  <si>
    <t>Titagarh Rail Systems Ltd</t>
  </si>
  <si>
    <t>TITAGARH</t>
  </si>
  <si>
    <t>PCBL Ltd</t>
  </si>
  <si>
    <t>PCBL</t>
  </si>
  <si>
    <t>Fine Organic Industries Ltd</t>
  </si>
  <si>
    <t>FINEORG</t>
  </si>
  <si>
    <t>Indegene Ltd</t>
  </si>
  <si>
    <t>INDGN</t>
  </si>
  <si>
    <t>UTI S&amp;P BSE Sensex ETF</t>
  </si>
  <si>
    <t>UTISENSETF</t>
  </si>
  <si>
    <t>Action Construction Equipment Ltd</t>
  </si>
  <si>
    <t>ACE</t>
  </si>
  <si>
    <t>Heavy Machinery</t>
  </si>
  <si>
    <t>Indian Energy Exchange Ltd</t>
  </si>
  <si>
    <t>IEX</t>
  </si>
  <si>
    <t>Power Trading &amp; Consultancy</t>
  </si>
  <si>
    <t>Kirloskar Brothers Ltd</t>
  </si>
  <si>
    <t>KIRLOSBROS</t>
  </si>
  <si>
    <t>Sanofi India Ltd</t>
  </si>
  <si>
    <t>SANOFI</t>
  </si>
  <si>
    <t>HBL Power Systems Ltd</t>
  </si>
  <si>
    <t>HBLPOWER</t>
  </si>
  <si>
    <t>G R Infraprojects Ltd</t>
  </si>
  <si>
    <t>GRINFRA</t>
  </si>
  <si>
    <t>Sarda Energy &amp; Minerals Ltd</t>
  </si>
  <si>
    <t>SARDAEN</t>
  </si>
  <si>
    <t>CreditAccess Grameen Ltd</t>
  </si>
  <si>
    <t>CREDITACC</t>
  </si>
  <si>
    <t>Birlasoft Ltd</t>
  </si>
  <si>
    <t>BSOFT</t>
  </si>
  <si>
    <t>Swan Energy Ltd</t>
  </si>
  <si>
    <t>SWANENERGY</t>
  </si>
  <si>
    <t>Caplin Point Laboratories Ltd</t>
  </si>
  <si>
    <t>CAPLIPOINT</t>
  </si>
  <si>
    <t>IFCI Ltd</t>
  </si>
  <si>
    <t>IFCI</t>
  </si>
  <si>
    <t>Netweb Technologies India Ltd</t>
  </si>
  <si>
    <t>NETWEB</t>
  </si>
  <si>
    <t>Redington Ltd</t>
  </si>
  <si>
    <t>REDINGTON</t>
  </si>
  <si>
    <t>Technology Hardware</t>
  </si>
  <si>
    <t>Indiamart Intermesh Ltd</t>
  </si>
  <si>
    <t>INDIAMART</t>
  </si>
  <si>
    <t>Welspun Living Ltd</t>
  </si>
  <si>
    <t>WELSPUNLIV</t>
  </si>
  <si>
    <t>PVR INOX Ltd</t>
  </si>
  <si>
    <t>PVRINOX</t>
  </si>
  <si>
    <t>Theatres</t>
  </si>
  <si>
    <t>Gravita India Ltd</t>
  </si>
  <si>
    <t>GRAVITA</t>
  </si>
  <si>
    <t>Metals - Lead</t>
  </si>
  <si>
    <t>Transformers and Rectifiers (India) Ltd</t>
  </si>
  <si>
    <t>TARIL</t>
  </si>
  <si>
    <t>Strides Pharma Science Ltd</t>
  </si>
  <si>
    <t>STAR</t>
  </si>
  <si>
    <t>Supreme Petrochem Ltd</t>
  </si>
  <si>
    <t>SPLPETRO</t>
  </si>
  <si>
    <t>Nava Limited</t>
  </si>
  <si>
    <t>NAVA</t>
  </si>
  <si>
    <t>Inox Wind Energy Ltd</t>
  </si>
  <si>
    <t>IWEL</t>
  </si>
  <si>
    <t>Tata Teleservices (Maharashtra) Ltd</t>
  </si>
  <si>
    <t>TTML</t>
  </si>
  <si>
    <t>eClerx Services Limited</t>
  </si>
  <si>
    <t>ECLERX</t>
  </si>
  <si>
    <t>RITES Ltd</t>
  </si>
  <si>
    <t>RITES</t>
  </si>
  <si>
    <t>E I D-Parry (India) Ltd</t>
  </si>
  <si>
    <t>EIDPARRY</t>
  </si>
  <si>
    <t>Sugar</t>
  </si>
  <si>
    <t>LT Foods Ltd</t>
  </si>
  <si>
    <t>LTFOODS</t>
  </si>
  <si>
    <t>Godrej Agrovet Ltd</t>
  </si>
  <si>
    <t>GODREJAGRO</t>
  </si>
  <si>
    <t>Agro Products</t>
  </si>
  <si>
    <t>KSB Ltd</t>
  </si>
  <si>
    <t>KSB</t>
  </si>
  <si>
    <t>NMDC Steel Ltd</t>
  </si>
  <si>
    <t>NSLNISP</t>
  </si>
  <si>
    <t>Mahanagar Gas Ltd</t>
  </si>
  <si>
    <t>MGL</t>
  </si>
  <si>
    <t>Raymond Lifestyle Ltd</t>
  </si>
  <si>
    <t>RAYMONDLSL</t>
  </si>
  <si>
    <t>Vardhman Textiles Ltd</t>
  </si>
  <si>
    <t>VTL</t>
  </si>
  <si>
    <t>Sterling and Wilson Renewable Energy Ltd</t>
  </si>
  <si>
    <t>SWSOLAR</t>
  </si>
  <si>
    <t>Aavas Financiers Ltd</t>
  </si>
  <si>
    <t>AAVAS</t>
  </si>
  <si>
    <t>Granules India Ltd</t>
  </si>
  <si>
    <t>GRANULES</t>
  </si>
  <si>
    <t>Akums Drugs and Pharmaceuticals Ltd</t>
  </si>
  <si>
    <t>AKUMS</t>
  </si>
  <si>
    <t>Olectra Greentech Ltd</t>
  </si>
  <si>
    <t>OLECTRA</t>
  </si>
  <si>
    <t>Ingersoll-Rand (India) Ltd</t>
  </si>
  <si>
    <t>INGERRAND</t>
  </si>
  <si>
    <t>Data Patterns (India) Ltd</t>
  </si>
  <si>
    <t>DATAPATTNS</t>
  </si>
  <si>
    <t>City Union Bank Ltd</t>
  </si>
  <si>
    <t>CUB</t>
  </si>
  <si>
    <t>Godawari Power and Ispat Ltd</t>
  </si>
  <si>
    <t>GPIL</t>
  </si>
  <si>
    <t>Tega Industries Ltd</t>
  </si>
  <si>
    <t>TEGA</t>
  </si>
  <si>
    <t>Glenmark Life Sciences Ltd</t>
  </si>
  <si>
    <t>GLS</t>
  </si>
  <si>
    <t>Elecon Engineering Company Ltd</t>
  </si>
  <si>
    <t>ELECON</t>
  </si>
  <si>
    <t>Railtel Corporation of India Ltd</t>
  </si>
  <si>
    <t>RAILTEL</t>
  </si>
  <si>
    <t>Communication &amp; Networking</t>
  </si>
  <si>
    <t>Network18 Media &amp; Investments Ltd</t>
  </si>
  <si>
    <t>NETWORK18</t>
  </si>
  <si>
    <t>Movies &amp; TV Serials</t>
  </si>
  <si>
    <t>Praj Industries Ltd</t>
  </si>
  <si>
    <t>PRAJIND</t>
  </si>
  <si>
    <t>Marksans Pharma Ltd</t>
  </si>
  <si>
    <t>MARKSANS</t>
  </si>
  <si>
    <t>JM Financial Ltd</t>
  </si>
  <si>
    <t>JMFINANCIL</t>
  </si>
  <si>
    <t>Manappuram Finance Ltd</t>
  </si>
  <si>
    <t>MANAPPURAM</t>
  </si>
  <si>
    <t>Cube Highways Trust</t>
  </si>
  <si>
    <t>CUBEINVIT</t>
  </si>
  <si>
    <t>Roads</t>
  </si>
  <si>
    <t>Nuvoco Vistas Corporation Ltd</t>
  </si>
  <si>
    <t>NUVOCO</t>
  </si>
  <si>
    <t>RedTape</t>
  </si>
  <si>
    <t>REDTAPE</t>
  </si>
  <si>
    <t>Honasa Consumer Ltd</t>
  </si>
  <si>
    <t>HONASA</t>
  </si>
  <si>
    <t>Usha Martin Ltd</t>
  </si>
  <si>
    <t>USHAMART</t>
  </si>
  <si>
    <t>Zydus Wellness Ltd</t>
  </si>
  <si>
    <t>ZYDUSWELL</t>
  </si>
  <si>
    <t>Genus Power Infrastructures Ltd</t>
  </si>
  <si>
    <t>GENUSPOWER</t>
  </si>
  <si>
    <t>Balrampur Chini Mills Ltd</t>
  </si>
  <si>
    <t>BALRAMCHIN</t>
  </si>
  <si>
    <t>Jaiprakash Power Ventures Ltd</t>
  </si>
  <si>
    <t>JPPOWER</t>
  </si>
  <si>
    <t>Prudent Corporate Advisory Services Ltd</t>
  </si>
  <si>
    <t>PRUDENT</t>
  </si>
  <si>
    <t>Westlife Foodworld Ltd</t>
  </si>
  <si>
    <t>WESTLIFE</t>
  </si>
  <si>
    <t>IIFL Securities Ltd</t>
  </si>
  <si>
    <t>IIFLSEC</t>
  </si>
  <si>
    <t>RHI Magnesita India Ltd</t>
  </si>
  <si>
    <t>RHIM</t>
  </si>
  <si>
    <t>TTK Prestige Ltd</t>
  </si>
  <si>
    <t>TTKPRESTIG</t>
  </si>
  <si>
    <t>Craftsman Automation Ltd</t>
  </si>
  <si>
    <t>CRAFTSMAN</t>
  </si>
  <si>
    <t>Minda Corporation Ltd</t>
  </si>
  <si>
    <t>MINDACORP</t>
  </si>
  <si>
    <t>Maharashtra Scooters Ltd</t>
  </si>
  <si>
    <t>MAHSCOOTER</t>
  </si>
  <si>
    <t>Reliance Infrastructure Ltd</t>
  </si>
  <si>
    <t>RELINFRA</t>
  </si>
  <si>
    <t>Tips Music Ltd</t>
  </si>
  <si>
    <t>TIPSMUSIC</t>
  </si>
  <si>
    <t>MMTC Ltd</t>
  </si>
  <si>
    <t>MMTC</t>
  </si>
  <si>
    <t>Zee Entertainment Enterprises Ltd</t>
  </si>
  <si>
    <t>ZEEL</t>
  </si>
  <si>
    <t>Powergrid Infrastructure Investment Trust</t>
  </si>
  <si>
    <t>PGINVIT</t>
  </si>
  <si>
    <t>Can Fin Homes Ltd</t>
  </si>
  <si>
    <t>CANFINHOME</t>
  </si>
  <si>
    <t>Gujarat Mineral Development Corporation Ltd</t>
  </si>
  <si>
    <t>GMDCLTD</t>
  </si>
  <si>
    <t>Happiest Minds Technologies Ltd</t>
  </si>
  <si>
    <t>HAPPSTMNDS</t>
  </si>
  <si>
    <t>Bengal &amp; Assam Company Ltd</t>
  </si>
  <si>
    <t>BENGALASM</t>
  </si>
  <si>
    <t>Jubilant Ingrevia Ltd</t>
  </si>
  <si>
    <t>JUBLINGREA</t>
  </si>
  <si>
    <t>JSW Holdings Ltd</t>
  </si>
  <si>
    <t>JSWHL</t>
  </si>
  <si>
    <t>Aether Industries Ltd</t>
  </si>
  <si>
    <t>AETHER</t>
  </si>
  <si>
    <t>Voltamp Transformers Ltd</t>
  </si>
  <si>
    <t>VOLTAMP</t>
  </si>
  <si>
    <t>Raymond Ltd</t>
  </si>
  <si>
    <t>RAYMOND</t>
  </si>
  <si>
    <t>Sanofi Consumer Healthcare India Ltd</t>
  </si>
  <si>
    <t>SANOFICONR</t>
  </si>
  <si>
    <t>Mrs. Bectors Food Specialities Ltd</t>
  </si>
  <si>
    <t>BECTORFOOD</t>
  </si>
  <si>
    <t>India Cements Ltd</t>
  </si>
  <si>
    <t>INDIACEM</t>
  </si>
  <si>
    <t>CEAT Ltd</t>
  </si>
  <si>
    <t>CEATLTD</t>
  </si>
  <si>
    <t>ELANTAS Beck India Ltd</t>
  </si>
  <si>
    <t>ELANTAS</t>
  </si>
  <si>
    <t>Alok Industries Ltd</t>
  </si>
  <si>
    <t>ALOKINDS</t>
  </si>
  <si>
    <t>KPI Green Energy Ltd</t>
  </si>
  <si>
    <t>KPIGREEN</t>
  </si>
  <si>
    <t>Jammu and Kashmir Bank Ltd</t>
  </si>
  <si>
    <t>J&amp;KBANK</t>
  </si>
  <si>
    <t>Engineers India Ltd</t>
  </si>
  <si>
    <t>ENGINERSIN</t>
  </si>
  <si>
    <t>Safari Industries (India) Ltd</t>
  </si>
  <si>
    <t>SAFARI</t>
  </si>
  <si>
    <t>Galaxy Surfactants Ltd</t>
  </si>
  <si>
    <t>GALAXYSURF</t>
  </si>
  <si>
    <t>Metropolis Healthcare Ltd</t>
  </si>
  <si>
    <t>METROPOLIS</t>
  </si>
  <si>
    <t>Alkyl Amines Chemicals Ltd</t>
  </si>
  <si>
    <t>ALKYLAMINE</t>
  </si>
  <si>
    <t>Va Tech Wabag Ltd</t>
  </si>
  <si>
    <t>WABAG</t>
  </si>
  <si>
    <t>Water Management</t>
  </si>
  <si>
    <t>Bharat 22 ETF</t>
  </si>
  <si>
    <t>ICICIB22</t>
  </si>
  <si>
    <t>JK Tyre &amp; Industries Ltd</t>
  </si>
  <si>
    <t>JKTYRE</t>
  </si>
  <si>
    <t>Nippon India ETF Nifty Bank BeES</t>
  </si>
  <si>
    <t>BANKBEES</t>
  </si>
  <si>
    <t>Symphony Ltd</t>
  </si>
  <si>
    <t>SYMPHONY</t>
  </si>
  <si>
    <t>Vesuvius India Ltd</t>
  </si>
  <si>
    <t>VESUVIUS</t>
  </si>
  <si>
    <t>Quess Corp Ltd</t>
  </si>
  <si>
    <t>QUESS</t>
  </si>
  <si>
    <t>Employment Services</t>
  </si>
  <si>
    <t>CE Info Systems Ltd</t>
  </si>
  <si>
    <t>MAPMYINDIA</t>
  </si>
  <si>
    <t>RBL Bank Ltd</t>
  </si>
  <si>
    <t>RBLBANK</t>
  </si>
  <si>
    <t>Happy Forgings Ltd</t>
  </si>
  <si>
    <t>HAPPYFORGE</t>
  </si>
  <si>
    <t>Auto, Truck &amp; Motorcycle Parts</t>
  </si>
  <si>
    <t>Kirloskar Pneumatic Company Ltd</t>
  </si>
  <si>
    <t>KIRLPNU</t>
  </si>
  <si>
    <t>Kirloskar Ferrous Industries Ltd</t>
  </si>
  <si>
    <t>KIRLFER</t>
  </si>
  <si>
    <t>Sammaan Capital Ltd</t>
  </si>
  <si>
    <t>SAMMAANCAP</t>
  </si>
  <si>
    <t>Choice International Ltd</t>
  </si>
  <si>
    <t>CHOICEIN</t>
  </si>
  <si>
    <t>Saregama India Ltd</t>
  </si>
  <si>
    <t>SAREGAMA</t>
  </si>
  <si>
    <t>Puravankara Ltd</t>
  </si>
  <si>
    <t>PURVA</t>
  </si>
  <si>
    <t>Home First Finance Company India Ltd</t>
  </si>
  <si>
    <t>HOMEFIRST</t>
  </si>
  <si>
    <t>Intellect Design Arena Ltd</t>
  </si>
  <si>
    <t>INTELLECT</t>
  </si>
  <si>
    <t>Electrosteel Castings Ltd</t>
  </si>
  <si>
    <t>ELECTCAST</t>
  </si>
  <si>
    <t>INOX India Ltd</t>
  </si>
  <si>
    <t>INOXINDIA</t>
  </si>
  <si>
    <t>Sea-Borne Tankers</t>
  </si>
  <si>
    <t>Bajaj Electricals Ltd</t>
  </si>
  <si>
    <t>BAJAJELEC</t>
  </si>
  <si>
    <t>Tanla Platforms Ltd</t>
  </si>
  <si>
    <t>TANLA</t>
  </si>
  <si>
    <t>Graphite India Ltd</t>
  </si>
  <si>
    <t>GRAPHITE</t>
  </si>
  <si>
    <t>Sapphire Foods India Ltd</t>
  </si>
  <si>
    <t>SAPPHIRE</t>
  </si>
  <si>
    <t>Rattanindia Enterprises Ltd</t>
  </si>
  <si>
    <t>RTNINDIA</t>
  </si>
  <si>
    <t>shipping corporation of India Ltd</t>
  </si>
  <si>
    <t>SCI</t>
  </si>
  <si>
    <t>Vijaya Diagnostic Centre Ltd</t>
  </si>
  <si>
    <t>VIJAYA</t>
  </si>
  <si>
    <t>Edelweiss Financial Services Ltd</t>
  </si>
  <si>
    <t>EDELWEISS</t>
  </si>
  <si>
    <t>ESAB India Ltd</t>
  </si>
  <si>
    <t>ESABINDIA</t>
  </si>
  <si>
    <t>Force Motors Ltd</t>
  </si>
  <si>
    <t>FORCEMOT</t>
  </si>
  <si>
    <t>Brookfield India Real Estate Trust</t>
  </si>
  <si>
    <t>BIRET</t>
  </si>
  <si>
    <t>P N Gadgil Jewellers Ltd</t>
  </si>
  <si>
    <t>PNGJL</t>
  </si>
  <si>
    <t>Isgec Heavy Engineering Ltd</t>
  </si>
  <si>
    <t>ISGEC</t>
  </si>
  <si>
    <t>India Grid Trust</t>
  </si>
  <si>
    <t>INDIGRID</t>
  </si>
  <si>
    <t>Prism Johnson Ltd</t>
  </si>
  <si>
    <t>PRSMJOHNSN</t>
  </si>
  <si>
    <t>Just Dial Ltd</t>
  </si>
  <si>
    <t>JUSTDIAL</t>
  </si>
  <si>
    <t>ITD Cementation India Ltd</t>
  </si>
  <si>
    <t>ITDCEM</t>
  </si>
  <si>
    <t>Sansera Engineering Ltd</t>
  </si>
  <si>
    <t>SANSERA</t>
  </si>
  <si>
    <t>Arvind Ltd</t>
  </si>
  <si>
    <t>ARVIND</t>
  </si>
  <si>
    <t>Route Mobile Ltd</t>
  </si>
  <si>
    <t>ROUTE</t>
  </si>
  <si>
    <t>Gujarat Pipavav Port Ltd</t>
  </si>
  <si>
    <t>GPPL</t>
  </si>
  <si>
    <t>JK Lakshmi Cement Ltd</t>
  </si>
  <si>
    <t>JKLAKSHMI</t>
  </si>
  <si>
    <t>Eureka Forbes Ltd</t>
  </si>
  <si>
    <t>EUREKAFORB</t>
  </si>
  <si>
    <t>Household Appliances</t>
  </si>
  <si>
    <t>Latent View Analytics Ltd</t>
  </si>
  <si>
    <t>LATENTVIEW</t>
  </si>
  <si>
    <t>Rategain Travel Technologies Ltd</t>
  </si>
  <si>
    <t>RATEGAIN</t>
  </si>
  <si>
    <t>Azad Engineering Ltd</t>
  </si>
  <si>
    <t>AZAD</t>
  </si>
  <si>
    <t>Max Estates Ltd</t>
  </si>
  <si>
    <t>MAXESTATES</t>
  </si>
  <si>
    <t>Power Mech Projects Ltd</t>
  </si>
  <si>
    <t>POWERMECH</t>
  </si>
  <si>
    <t>Garware Hi-Tech Films Ltd</t>
  </si>
  <si>
    <t>GRWRHITECH</t>
  </si>
  <si>
    <t>Lemon Tree Hotels Ltd</t>
  </si>
  <si>
    <t>LEMONTREE</t>
  </si>
  <si>
    <t>Senco Gold Ltd</t>
  </si>
  <si>
    <t>SENCO</t>
  </si>
  <si>
    <t>Time Technoplast Ltd</t>
  </si>
  <si>
    <t>TIMETECHNO</t>
  </si>
  <si>
    <t>Sheela Foam Ltd</t>
  </si>
  <si>
    <t>SFL</t>
  </si>
  <si>
    <t>Home Furnishing</t>
  </si>
  <si>
    <t>Cera Sanitaryware Ltd</t>
  </si>
  <si>
    <t>CERA</t>
  </si>
  <si>
    <t>Aurionpro Solutions Ltd</t>
  </si>
  <si>
    <t>AURIONPRO</t>
  </si>
  <si>
    <t>Shriram Pistons &amp; Rings Ltd</t>
  </si>
  <si>
    <t>SHRIPISTON</t>
  </si>
  <si>
    <t>Chennai Petroleum Corporation Ltd</t>
  </si>
  <si>
    <t>CHENNPETRO</t>
  </si>
  <si>
    <t>Keystone Realtors Ltd</t>
  </si>
  <si>
    <t>RUSTOMJEE</t>
  </si>
  <si>
    <t>SBFC Finance Ltd</t>
  </si>
  <si>
    <t>SBFC</t>
  </si>
  <si>
    <t>Epigral Ltd</t>
  </si>
  <si>
    <t>EPIGRAL</t>
  </si>
  <si>
    <t>Birla Corporation Ltd</t>
  </si>
  <si>
    <t>BIRLACORPN</t>
  </si>
  <si>
    <t>Jupiter Life Line Hospitals Ltd</t>
  </si>
  <si>
    <t>JLHL</t>
  </si>
  <si>
    <t>Transport Corporation of India Ltd</t>
  </si>
  <si>
    <t>TCI</t>
  </si>
  <si>
    <t>Allied Blenders and Distillers Ltd</t>
  </si>
  <si>
    <t>ABDL</t>
  </si>
  <si>
    <t>Shree Renuka Sugars Ltd</t>
  </si>
  <si>
    <t>RENUKA</t>
  </si>
  <si>
    <t>Syrma SGS Technology Ltd</t>
  </si>
  <si>
    <t>SYRMA</t>
  </si>
  <si>
    <t>CCL Products (India) Ltd</t>
  </si>
  <si>
    <t>CCL</t>
  </si>
  <si>
    <t>Gujarat Narmada Valley Fertilizers &amp; Chemicals Ltd</t>
  </si>
  <si>
    <t>GNFC</t>
  </si>
  <si>
    <t>Shakti Pumps (India) Ltd</t>
  </si>
  <si>
    <t>SHAKTIPUMP</t>
  </si>
  <si>
    <t>Mastek Ltd</t>
  </si>
  <si>
    <t>MASTEK</t>
  </si>
  <si>
    <t>Thomas Cook (India) Ltd</t>
  </si>
  <si>
    <t>THOMASCOOK</t>
  </si>
  <si>
    <t>Campus Activewear Ltd</t>
  </si>
  <si>
    <t>CAMPUS</t>
  </si>
  <si>
    <t>National Standard (India) Ltd</t>
  </si>
  <si>
    <t>NATIONSTD</t>
  </si>
  <si>
    <t>Triveni Engineering and Industries Ltd</t>
  </si>
  <si>
    <t>TRIVENI</t>
  </si>
  <si>
    <t>CMS Info Systems Ltd</t>
  </si>
  <si>
    <t>CMSINFO</t>
  </si>
  <si>
    <t>ASK Automotive Ltd</t>
  </si>
  <si>
    <t>ASKAUTOLTD</t>
  </si>
  <si>
    <t>Procter &amp; Gamble Health Ltd</t>
  </si>
  <si>
    <t>PGHL</t>
  </si>
  <si>
    <t>F D C Ltd</t>
  </si>
  <si>
    <t>FDC</t>
  </si>
  <si>
    <t>Texmaco Rail &amp; Engineering Ltd</t>
  </si>
  <si>
    <t>TEXRAIL</t>
  </si>
  <si>
    <t>Rashtriya Chemicals and Fertilizers Ltd</t>
  </si>
  <si>
    <t>RCF</t>
  </si>
  <si>
    <t>Valor Estate Ltd</t>
  </si>
  <si>
    <t>DBREALTY</t>
  </si>
  <si>
    <t>Ganesh Housing Corp Ltd</t>
  </si>
  <si>
    <t>GANESHHOUC</t>
  </si>
  <si>
    <t>HG Infra Engineering Ltd</t>
  </si>
  <si>
    <t>HGINFRA</t>
  </si>
  <si>
    <t>Kotak Nifty Bank ETF</t>
  </si>
  <si>
    <t>BANKNIFTY1</t>
  </si>
  <si>
    <t>HMT Ltd</t>
  </si>
  <si>
    <t>HMT</t>
  </si>
  <si>
    <t>EPL Ltd</t>
  </si>
  <si>
    <t>EPL</t>
  </si>
  <si>
    <t>Packaging</t>
  </si>
  <si>
    <t>Paradeep Phosphates Ltd</t>
  </si>
  <si>
    <t>PARADEEP</t>
  </si>
  <si>
    <t>Black Box Ltd</t>
  </si>
  <si>
    <t>BBOX</t>
  </si>
  <si>
    <t>Ion Exchange (India) Ltd</t>
  </si>
  <si>
    <t>IONEXCHANG</t>
  </si>
  <si>
    <t>Environmental Services</t>
  </si>
  <si>
    <t>SBI Nifty 50 ETF</t>
  </si>
  <si>
    <t>SETFNIF50</t>
  </si>
  <si>
    <t>BHARAT Bond ETF-April 2023-Growth</t>
  </si>
  <si>
    <t>EBBETF0423</t>
  </si>
  <si>
    <t>Debt</t>
  </si>
  <si>
    <t>Lloyds Engineering Works Ltd</t>
  </si>
  <si>
    <t>LLOYDSENGG</t>
  </si>
  <si>
    <t>Maharashtra Seamless Ltd</t>
  </si>
  <si>
    <t>MAHSEAMLES</t>
  </si>
  <si>
    <t>V-mart Retail Ltd</t>
  </si>
  <si>
    <t>VMART</t>
  </si>
  <si>
    <t>Diamond Power Infrastructure Ltd</t>
  </si>
  <si>
    <t>DIACABS</t>
  </si>
  <si>
    <t>Kama Holdings Ltd</t>
  </si>
  <si>
    <t>KAMAHOLD</t>
  </si>
  <si>
    <t>HEG Ltd</t>
  </si>
  <si>
    <t>HEG</t>
  </si>
  <si>
    <t>Star Cement Ltd</t>
  </si>
  <si>
    <t>STARCEMENT</t>
  </si>
  <si>
    <t>Garware Technical Fibres Ltd</t>
  </si>
  <si>
    <t>GARFIBRES</t>
  </si>
  <si>
    <t>Blue Jet Healthcare Ltd</t>
  </si>
  <si>
    <t>BLUEJET</t>
  </si>
  <si>
    <t>Insolation Energy Ltd</t>
  </si>
  <si>
    <t>INA</t>
  </si>
  <si>
    <t>Semiconductors</t>
  </si>
  <si>
    <t>TVS Supply Chain Solutions Ltd</t>
  </si>
  <si>
    <t>TVSSCS</t>
  </si>
  <si>
    <t>Karnataka Bank Ltd</t>
  </si>
  <si>
    <t>KTKBANK</t>
  </si>
  <si>
    <t>KNR Constructions Ltd</t>
  </si>
  <si>
    <t>KNRCON</t>
  </si>
  <si>
    <t>Religare Enterprises Ltd</t>
  </si>
  <si>
    <t>RELIGARE</t>
  </si>
  <si>
    <t>Sunteck Realty Ltd</t>
  </si>
  <si>
    <t>SUNTECK</t>
  </si>
  <si>
    <t>Ami Organics Ltd</t>
  </si>
  <si>
    <t>AMIORG</t>
  </si>
  <si>
    <t>Archean Chemical Industries Ltd</t>
  </si>
  <si>
    <t>ACI</t>
  </si>
  <si>
    <t>Gujarat State Fertilizers &amp; Chemicals Ltd</t>
  </si>
  <si>
    <t>GSFC</t>
  </si>
  <si>
    <t>GMR Power and Urban Infra Ltd</t>
  </si>
  <si>
    <t>GMRP&amp;UI</t>
  </si>
  <si>
    <t>Balu Forge Industries Ltd</t>
  </si>
  <si>
    <t>BALUFORGE</t>
  </si>
  <si>
    <t>Anupam Rasayan India Ltd</t>
  </si>
  <si>
    <t>ANURAS</t>
  </si>
  <si>
    <t>Shilpa Medicare Ltd</t>
  </si>
  <si>
    <t>SHILPAMED</t>
  </si>
  <si>
    <t>MedPlus Health Services Ltd</t>
  </si>
  <si>
    <t>MEDPLUS</t>
  </si>
  <si>
    <t>E2E Networks Ltd</t>
  </si>
  <si>
    <t>E2E</t>
  </si>
  <si>
    <t>PNC Infratech Ltd</t>
  </si>
  <si>
    <t>PNCINFRA</t>
  </si>
  <si>
    <t>Varroc Engineering Ltd</t>
  </si>
  <si>
    <t>VARROC</t>
  </si>
  <si>
    <t>Bharat Global Developers Ltd</t>
  </si>
  <si>
    <t>BGDL</t>
  </si>
  <si>
    <t>Computer &amp; Electronics Retail</t>
  </si>
  <si>
    <t>Equitas Small Finance Bank Ltd</t>
  </si>
  <si>
    <t>EQUITASBNK</t>
  </si>
  <si>
    <t>Indigo Paints Ltd</t>
  </si>
  <si>
    <t>INDIGOPNTS</t>
  </si>
  <si>
    <t>Electronics Mart India Ltd</t>
  </si>
  <si>
    <t>EMIL</t>
  </si>
  <si>
    <t>Gallantt Ispat Ltd</t>
  </si>
  <si>
    <t>GALLANTT</t>
  </si>
  <si>
    <t>Protean eGov Technologies Ltd</t>
  </si>
  <si>
    <t>PROTEAN</t>
  </si>
  <si>
    <t>IT Consulting &amp; Other Services</t>
  </si>
  <si>
    <t>Avanti Feeds Ltd</t>
  </si>
  <si>
    <t>AVANTIFEED</t>
  </si>
  <si>
    <t>Infibeam Avenues Ltd</t>
  </si>
  <si>
    <t>INFIBEAM</t>
  </si>
  <si>
    <t>JK Paper Ltd</t>
  </si>
  <si>
    <t>JKPAPER</t>
  </si>
  <si>
    <t>Paper Products</t>
  </si>
  <si>
    <t>Spicejet Ltd</t>
  </si>
  <si>
    <t>SPICEJET</t>
  </si>
  <si>
    <t>Sundaram Finance Holdings Ltd</t>
  </si>
  <si>
    <t>SUNDARMHLD</t>
  </si>
  <si>
    <t>PDS Limited</t>
  </si>
  <si>
    <t>PDSL</t>
  </si>
  <si>
    <t>India Shelter Finance Corporation Ltd</t>
  </si>
  <si>
    <t>INDIASHLTR</t>
  </si>
  <si>
    <t>RattanIndia Power Ltd</t>
  </si>
  <si>
    <t>RTNPOWER</t>
  </si>
  <si>
    <t>Arvind Fashions Ltd</t>
  </si>
  <si>
    <t>ARVINDFASN</t>
  </si>
  <si>
    <t>eMudhra Ltd</t>
  </si>
  <si>
    <t>EMUDHRA</t>
  </si>
  <si>
    <t>Mahindra Holidays and Resorts India Ltd</t>
  </si>
  <si>
    <t>MHRIL</t>
  </si>
  <si>
    <t>Chemplast Sanmar Ltd</t>
  </si>
  <si>
    <t>CHEMPLASTS</t>
  </si>
  <si>
    <t>Mahindra Lifespace Developers Ltd</t>
  </si>
  <si>
    <t>MAHLIFE</t>
  </si>
  <si>
    <t>Rajesh Exports Ltd</t>
  </si>
  <si>
    <t>RAJESHEXPO</t>
  </si>
  <si>
    <t>Ujjivan Small Finance Bank Ltd</t>
  </si>
  <si>
    <t>UJJIVANSFB</t>
  </si>
  <si>
    <t>PC Jeweller Ltd</t>
  </si>
  <si>
    <t>PCJEWELLER</t>
  </si>
  <si>
    <t>Indo Count Industries Ltd</t>
  </si>
  <si>
    <t>ICIL</t>
  </si>
  <si>
    <t>Laxmi Organic Industries Ltd</t>
  </si>
  <si>
    <t>LXCHEM</t>
  </si>
  <si>
    <t>Surya Roshni Ltd</t>
  </si>
  <si>
    <t>SURYAROSNI</t>
  </si>
  <si>
    <t>Juniper Hotels Ltd</t>
  </si>
  <si>
    <t>JUNIPER</t>
  </si>
  <si>
    <t>Astra Microwave Products Ltd</t>
  </si>
  <si>
    <t>ASTRAMICRO</t>
  </si>
  <si>
    <t>Shoppers Stop Ltd</t>
  </si>
  <si>
    <t>SHOPERSTOP</t>
  </si>
  <si>
    <t>Suprajit Engineering Ltd</t>
  </si>
  <si>
    <t>SUPRAJIT</t>
  </si>
  <si>
    <t>Sandur Manganese and Iron Ores Ltd</t>
  </si>
  <si>
    <t>SANDUMA</t>
  </si>
  <si>
    <t>Mining - Manganese</t>
  </si>
  <si>
    <t>Dodla Dairy Ltd</t>
  </si>
  <si>
    <t>DODLA</t>
  </si>
  <si>
    <t>Man Infraconstruction Ltd</t>
  </si>
  <si>
    <t>MANINFRA</t>
  </si>
  <si>
    <t>Dilip Buildcon Ltd</t>
  </si>
  <si>
    <t>DBL</t>
  </si>
  <si>
    <t>Nazara Technologies Ltd</t>
  </si>
  <si>
    <t>NAZARA</t>
  </si>
  <si>
    <t>Theme Parks &amp; Gaming</t>
  </si>
  <si>
    <t>Ahluwalia Contracts (India) Ltd</t>
  </si>
  <si>
    <t>AHLUCONT</t>
  </si>
  <si>
    <t>Dhanuka Agritech Ltd</t>
  </si>
  <si>
    <t>DHANUKA</t>
  </si>
  <si>
    <t>Privi Speciality Chemicals Ltd</t>
  </si>
  <si>
    <t>PRIVISCL</t>
  </si>
  <si>
    <t>Orchid Pharma Ltd</t>
  </si>
  <si>
    <t>ORCHPHARMA</t>
  </si>
  <si>
    <t>Orient Cement Ltd</t>
  </si>
  <si>
    <t>ORIENTCEM</t>
  </si>
  <si>
    <t>Responsive Industries Ltd</t>
  </si>
  <si>
    <t>RESPONIND</t>
  </si>
  <si>
    <t>Building Products - Granite</t>
  </si>
  <si>
    <t>Tamilnad Mercantile Bank Ltd</t>
  </si>
  <si>
    <t>TMB</t>
  </si>
  <si>
    <t>Nesco Ltd</t>
  </si>
  <si>
    <t>NESCO</t>
  </si>
  <si>
    <t>Ethos Ltd</t>
  </si>
  <si>
    <t>ETHOSLTD</t>
  </si>
  <si>
    <t>Sudarshan Chemical Industries Ltd</t>
  </si>
  <si>
    <t>SUDARSCHEM</t>
  </si>
  <si>
    <t>Greenlam Industries Ltd</t>
  </si>
  <si>
    <t>GREENLAM</t>
  </si>
  <si>
    <t>Building Products - Laminates</t>
  </si>
  <si>
    <t>Sharda Cropchem Ltd</t>
  </si>
  <si>
    <t>SHARDACROP</t>
  </si>
  <si>
    <t>Balaji Amines Ltd</t>
  </si>
  <si>
    <t>BALAMINES</t>
  </si>
  <si>
    <t>Pilani Investment And Industries Corporation Ltd</t>
  </si>
  <si>
    <t>PILANIINVS</t>
  </si>
  <si>
    <t>Tarc Ltd</t>
  </si>
  <si>
    <t>TARC</t>
  </si>
  <si>
    <t>Hindustan Foods Ltd</t>
  </si>
  <si>
    <t>HNDFDS</t>
  </si>
  <si>
    <t>Technocraft Industries (India) Ltd</t>
  </si>
  <si>
    <t>TIIL</t>
  </si>
  <si>
    <t>Equinox India Developments Ltd</t>
  </si>
  <si>
    <t>EMBDL</t>
  </si>
  <si>
    <t>ICRA Ltd</t>
  </si>
  <si>
    <t>ICRA</t>
  </si>
  <si>
    <t>V I P Industries Ltd</t>
  </si>
  <si>
    <t>VIPIND</t>
  </si>
  <si>
    <t>National Highways Infra Trust</t>
  </si>
  <si>
    <t>NHIT</t>
  </si>
  <si>
    <t>Ashoka Buildcon Ltd</t>
  </si>
  <si>
    <t>ASHOKA</t>
  </si>
  <si>
    <t>Piccadily Agro Industries Ltd</t>
  </si>
  <si>
    <t>PICCADIL</t>
  </si>
  <si>
    <t>Sun Pharma Advanced Research Co Ltd</t>
  </si>
  <si>
    <t>SPARC</t>
  </si>
  <si>
    <t>BHARAT Bond ETF-April 2030-Growth</t>
  </si>
  <si>
    <t>EBBETF0430</t>
  </si>
  <si>
    <t>Anup Engineering Ltd</t>
  </si>
  <si>
    <t>ANUP</t>
  </si>
  <si>
    <t>Websol Energy System Ltd</t>
  </si>
  <si>
    <t>WEBELSOLAR</t>
  </si>
  <si>
    <t>Hindustan Construction Company Ltd</t>
  </si>
  <si>
    <t>HCC</t>
  </si>
  <si>
    <t>Welspun Enterprises Ltd</t>
  </si>
  <si>
    <t>WELENT</t>
  </si>
  <si>
    <t>Ujaas Energy Ltd</t>
  </si>
  <si>
    <t>UEL</t>
  </si>
  <si>
    <t>Moil Ltd</t>
  </si>
  <si>
    <t>MOIL</t>
  </si>
  <si>
    <t>Kesoram Industries Ltd</t>
  </si>
  <si>
    <t>KESORAMIND</t>
  </si>
  <si>
    <t>Rallis India Ltd</t>
  </si>
  <si>
    <t>RALLIS</t>
  </si>
  <si>
    <t>BHARAT Bond ETF-April 2032</t>
  </si>
  <si>
    <t>BBETF0432</t>
  </si>
  <si>
    <t>Gabriel India Ltd</t>
  </si>
  <si>
    <t>GABRIEL</t>
  </si>
  <si>
    <t>TD Power Systems Ltd</t>
  </si>
  <si>
    <t>TDPOWERSYS</t>
  </si>
  <si>
    <t>IFB Industries Ltd</t>
  </si>
  <si>
    <t>IFBIND</t>
  </si>
  <si>
    <t>Kennametal India Ltd</t>
  </si>
  <si>
    <t>KENNAMET</t>
  </si>
  <si>
    <t>Skipper Ltd</t>
  </si>
  <si>
    <t>SKIPPER</t>
  </si>
  <si>
    <t>KRBL Ltd</t>
  </si>
  <si>
    <t>KRBL</t>
  </si>
  <si>
    <t>India Infrastructure Trust</t>
  </si>
  <si>
    <t>INFRATRUST</t>
  </si>
  <si>
    <t>South Indian Bank Ltd</t>
  </si>
  <si>
    <t>SOUTHBANK</t>
  </si>
  <si>
    <t>Share India Securities Ltd</t>
  </si>
  <si>
    <t>SHAREINDIA</t>
  </si>
  <si>
    <t>Gokaldas Exports Ltd</t>
  </si>
  <si>
    <t>GOKEX</t>
  </si>
  <si>
    <t>LS Industries Ltd</t>
  </si>
  <si>
    <t>LSIND</t>
  </si>
  <si>
    <t>Go Fashion (India) Ltd</t>
  </si>
  <si>
    <t>GOCOLORS</t>
  </si>
  <si>
    <t>Bansal Wire Industries Ltd</t>
  </si>
  <si>
    <t>BANSALWIRE</t>
  </si>
  <si>
    <t>Indinfravit Trust</t>
  </si>
  <si>
    <t>INDINFR</t>
  </si>
  <si>
    <t>Sharda Motor Industries Ltd</t>
  </si>
  <si>
    <t>SHARDAMOTR</t>
  </si>
  <si>
    <t>Gujarat Alkalies And Chemicals Ltd</t>
  </si>
  <si>
    <t>GUJALKALI</t>
  </si>
  <si>
    <t>GMM Pfaudler Ltd</t>
  </si>
  <si>
    <t>GMMPFAUDLR</t>
  </si>
  <si>
    <t>Healthcare Global Enterprises Ltd</t>
  </si>
  <si>
    <t>HCG</t>
  </si>
  <si>
    <t>Mishra Dhatu Nigam Ltd</t>
  </si>
  <si>
    <t>MIDHANI</t>
  </si>
  <si>
    <t>Ceigall India Ltd</t>
  </si>
  <si>
    <t>CEIGALL</t>
  </si>
  <si>
    <t>Rolex Rings Ltd</t>
  </si>
  <si>
    <t>ROLEXRINGS</t>
  </si>
  <si>
    <t>Bondada Engineering Ltd</t>
  </si>
  <si>
    <t>BONDADA</t>
  </si>
  <si>
    <t>Inox Green Energy Services Ltd</t>
  </si>
  <si>
    <t>INOXGREEN</t>
  </si>
  <si>
    <t>Kovai Medical Center and Hospital Ltd</t>
  </si>
  <si>
    <t>KOVAI</t>
  </si>
  <si>
    <t>Entero Healthcare Solutions Ltd</t>
  </si>
  <si>
    <t>ENTERO</t>
  </si>
  <si>
    <t>Thangamayil Jewellery Ltd</t>
  </si>
  <si>
    <t>THANGAMAYL</t>
  </si>
  <si>
    <t>Unichem Laboratories Ltd</t>
  </si>
  <si>
    <t>UNICHEMLAB</t>
  </si>
  <si>
    <t>Gopal Snacks Ltd</t>
  </si>
  <si>
    <t>GOPAL</t>
  </si>
  <si>
    <t>Jindal Worldwide Ltd</t>
  </si>
  <si>
    <t>JINDWORLD</t>
  </si>
  <si>
    <t>DB Corp Ltd</t>
  </si>
  <si>
    <t>DBCORP</t>
  </si>
  <si>
    <t>Publishing</t>
  </si>
  <si>
    <t>Lloyds Enterprises Ltd</t>
  </si>
  <si>
    <t>LLOYDSENT</t>
  </si>
  <si>
    <t>AGI Greenpac Ltd</t>
  </si>
  <si>
    <t>AGI</t>
  </si>
  <si>
    <t>Gujarat Ambuja Exports Ltd</t>
  </si>
  <si>
    <t>GAEL</t>
  </si>
  <si>
    <t>Niit Learning Systems Ltd</t>
  </si>
  <si>
    <t>NIITMTS</t>
  </si>
  <si>
    <t>Education Services</t>
  </si>
  <si>
    <t>Aarti Pharmalabs Ltd</t>
  </si>
  <si>
    <t>AARTIPHARM</t>
  </si>
  <si>
    <t>Easy Trip Planners Ltd</t>
  </si>
  <si>
    <t>EASEMYTRIP</t>
  </si>
  <si>
    <t>Yatharth Hospital &amp; Trauma Care Services Ltd</t>
  </si>
  <si>
    <t>YATHARTH</t>
  </si>
  <si>
    <t>Manorama Industries Ltd</t>
  </si>
  <si>
    <t>MANORAMA</t>
  </si>
  <si>
    <t>Network People Services Technologies Ltd</t>
  </si>
  <si>
    <t>NPST</t>
  </si>
  <si>
    <t>VST Industries Ltd</t>
  </si>
  <si>
    <t>VSTIND</t>
  </si>
  <si>
    <t>Gulf Oil Lubricants India Ltd</t>
  </si>
  <si>
    <t>GULFOILLUB</t>
  </si>
  <si>
    <t>Refex Industries Ltd</t>
  </si>
  <si>
    <t>REFEX</t>
  </si>
  <si>
    <t>Borosil Renewables Ltd</t>
  </si>
  <si>
    <t>BORORENEW</t>
  </si>
  <si>
    <t>Housewares</t>
  </si>
  <si>
    <t>Shilchar Technologies Ltd</t>
  </si>
  <si>
    <t>SHILCTECH</t>
  </si>
  <si>
    <t>Neogen Chemicals Ltd</t>
  </si>
  <si>
    <t>NEOGEN</t>
  </si>
  <si>
    <t>Sterlite Technologies Ltd</t>
  </si>
  <si>
    <t>STLTECH</t>
  </si>
  <si>
    <t>Optiemus Infracom Ltd</t>
  </si>
  <si>
    <t>OPTIEMUS</t>
  </si>
  <si>
    <t>SIS Ltd</t>
  </si>
  <si>
    <t>SIS</t>
  </si>
  <si>
    <t>R Systems International Ltd</t>
  </si>
  <si>
    <t>RSYSTEMS</t>
  </si>
  <si>
    <t>Lux Industries Ltd</t>
  </si>
  <si>
    <t>LUXIND</t>
  </si>
  <si>
    <t>Pricol Ltd</t>
  </si>
  <si>
    <t>PRICOLLTD</t>
  </si>
  <si>
    <t>Jai Corp Ltd</t>
  </si>
  <si>
    <t>JAICORPLTD</t>
  </si>
  <si>
    <t>J Kumar Infraprojects Ltd</t>
  </si>
  <si>
    <t>JKIL</t>
  </si>
  <si>
    <t>Aditya Vision Ltd</t>
  </si>
  <si>
    <t>AVL</t>
  </si>
  <si>
    <t>Retail - Speciality</t>
  </si>
  <si>
    <t>Tilaknagar Industries Ltd</t>
  </si>
  <si>
    <t>TI</t>
  </si>
  <si>
    <t>Le Travenues Technology Ltd</t>
  </si>
  <si>
    <t>IXIGO</t>
  </si>
  <si>
    <t>GHCL Ltd</t>
  </si>
  <si>
    <t>GHCL</t>
  </si>
  <si>
    <t>Ganesha Ecosphere Ltd</t>
  </si>
  <si>
    <t>GANECOS</t>
  </si>
  <si>
    <t>WPIL Ltd</t>
  </si>
  <si>
    <t>WPIL</t>
  </si>
  <si>
    <t>Allcargo Logistics Ltd</t>
  </si>
  <si>
    <t>ALLCARGO</t>
  </si>
  <si>
    <t>Elcid Investments Ltd</t>
  </si>
  <si>
    <t>ELCIDIN</t>
  </si>
  <si>
    <t>Rain Industries Ltd</t>
  </si>
  <si>
    <t>RAIN</t>
  </si>
  <si>
    <t>Marsons Ltd</t>
  </si>
  <si>
    <t>MARSONS</t>
  </si>
  <si>
    <t>Borosil Ltd</t>
  </si>
  <si>
    <t>BOROLTD</t>
  </si>
  <si>
    <t>Advanced Enzyme Technologies Ltd</t>
  </si>
  <si>
    <t>ADVENZYMES</t>
  </si>
  <si>
    <t>National Fertilizers Ltd</t>
  </si>
  <si>
    <t>NFL</t>
  </si>
  <si>
    <t>PTC India Ltd</t>
  </si>
  <si>
    <t>PTC</t>
  </si>
  <si>
    <t>Johnson Controls-Hitachi Air Conditioning India Ltd</t>
  </si>
  <si>
    <t>JCHAC</t>
  </si>
  <si>
    <t>Bharat Bijlee Ltd</t>
  </si>
  <si>
    <t>BBL</t>
  </si>
  <si>
    <t>MAS Financial Services Ltd</t>
  </si>
  <si>
    <t>MASFIN</t>
  </si>
  <si>
    <t>Cartrade Tech Ltd</t>
  </si>
  <si>
    <t>CARTRADE</t>
  </si>
  <si>
    <t>CSB Bank Ltd</t>
  </si>
  <si>
    <t>CSBBANK</t>
  </si>
  <si>
    <t>Prince Pipes and Fittings Ltd</t>
  </si>
  <si>
    <t>PRINCEPIPE</t>
  </si>
  <si>
    <t>Banco Products (India) Ltd</t>
  </si>
  <si>
    <t>BANCOINDIA</t>
  </si>
  <si>
    <t>Orient Electric Ltd</t>
  </si>
  <si>
    <t>ORIENTELEC</t>
  </si>
  <si>
    <t>Nippon India ETF Gold BeES</t>
  </si>
  <si>
    <t>GOLDBEES</t>
  </si>
  <si>
    <t>Gold</t>
  </si>
  <si>
    <t>Heidelbergcement India Ltd</t>
  </si>
  <si>
    <t>HEIDELBERG</t>
  </si>
  <si>
    <t>Zaggle Prepaid Ocean Services Ltd</t>
  </si>
  <si>
    <t>ZAGGLE</t>
  </si>
  <si>
    <t>Thyrocare Technologies Ltd</t>
  </si>
  <si>
    <t>THYROCARE</t>
  </si>
  <si>
    <t>India Tourism Development Corp Ltd</t>
  </si>
  <si>
    <t>ITDC</t>
  </si>
  <si>
    <t>Hemisphere Properties India Ltd</t>
  </si>
  <si>
    <t>HEMIPROP</t>
  </si>
  <si>
    <t>Supriya Lifescience Ltd</t>
  </si>
  <si>
    <t>SUPRIYA</t>
  </si>
  <si>
    <t>Sundaram Clayton Ltd</t>
  </si>
  <si>
    <t>SUNCLAY</t>
  </si>
  <si>
    <t>Sky Gold Ltd</t>
  </si>
  <si>
    <t>SKYGOLD</t>
  </si>
  <si>
    <t>Awfis Space Solutions Ltd</t>
  </si>
  <si>
    <t>AWFIS</t>
  </si>
  <si>
    <t>Dynamatic Technologies Ltd</t>
  </si>
  <si>
    <t>DYNAMATECH</t>
  </si>
  <si>
    <t>Cyient DLM Ltd</t>
  </si>
  <si>
    <t>CYIENTDLM</t>
  </si>
  <si>
    <t>SeQuent Scientific Ltd</t>
  </si>
  <si>
    <t>SEQUENT</t>
  </si>
  <si>
    <t>MTAR Technologies Ltd</t>
  </si>
  <si>
    <t>MTARTECH</t>
  </si>
  <si>
    <t>Kirloskar Industries Ltd</t>
  </si>
  <si>
    <t>KIRLOSIND</t>
  </si>
  <si>
    <t>Magellanic Cloud Ltd</t>
  </si>
  <si>
    <t>MCLOUD</t>
  </si>
  <si>
    <t>Wonderla Holidays Ltd</t>
  </si>
  <si>
    <t>WONDERLA</t>
  </si>
  <si>
    <t>Jana Small Finance Bank Ltd</t>
  </si>
  <si>
    <t>JSFB</t>
  </si>
  <si>
    <t>VRL Logistics Ltd</t>
  </si>
  <si>
    <t>VRLLOG</t>
  </si>
  <si>
    <t>Kaveri Seed Company Ltd</t>
  </si>
  <si>
    <t>KSCL</t>
  </si>
  <si>
    <t>Seeds</t>
  </si>
  <si>
    <t>Heritage Foods Ltd</t>
  </si>
  <si>
    <t>HERITGFOOD</t>
  </si>
  <si>
    <t>Bharat Rasayan Ltd</t>
  </si>
  <si>
    <t>BHARATRAS</t>
  </si>
  <si>
    <t>Grauer And Weil (India) Ltd</t>
  </si>
  <si>
    <t>GRAUWEIL</t>
  </si>
  <si>
    <t>Orissa Minerals Development Company Ltd</t>
  </si>
  <si>
    <t>ORISSAMINE</t>
  </si>
  <si>
    <t>Vaibhav Global Ltd</t>
  </si>
  <si>
    <t>VAIBHAVGBL</t>
  </si>
  <si>
    <t>SG Mart Ltd</t>
  </si>
  <si>
    <t>SGMART</t>
  </si>
  <si>
    <t>Renewable Electricity</t>
  </si>
  <si>
    <t>Bombay Dyeing and Mfg Co Ltd</t>
  </si>
  <si>
    <t>BOMDYEING</t>
  </si>
  <si>
    <t>Gufic Biosciences Ltd</t>
  </si>
  <si>
    <t>GUFICBIO</t>
  </si>
  <si>
    <t>Rajoo Engineers Ltd</t>
  </si>
  <si>
    <t>RAJOOENG</t>
  </si>
  <si>
    <t>Pitti Engineering Ltd</t>
  </si>
  <si>
    <t>PITTIENG</t>
  </si>
  <si>
    <t>Hawkins Cookers Ltd</t>
  </si>
  <si>
    <t>HAWKINCOOK</t>
  </si>
  <si>
    <t>Innova Captab Ltd</t>
  </si>
  <si>
    <t>INNOVACAP</t>
  </si>
  <si>
    <t>Nocil Ltd</t>
  </si>
  <si>
    <t>NOCIL</t>
  </si>
  <si>
    <t>Greenpanel Industries Ltd</t>
  </si>
  <si>
    <t>GREENPANEL</t>
  </si>
  <si>
    <t>Pearl Global Industries Ltd</t>
  </si>
  <si>
    <t>PGIL</t>
  </si>
  <si>
    <t>Hikal Ltd</t>
  </si>
  <si>
    <t>HIKAL</t>
  </si>
  <si>
    <t>Restaurant Brands Asia Ltd</t>
  </si>
  <si>
    <t>RBA</t>
  </si>
  <si>
    <t>Utkarsh Small Finance Bank Ltd</t>
  </si>
  <si>
    <t>UTKARSHBNK</t>
  </si>
  <si>
    <t>MSTC Ltd</t>
  </si>
  <si>
    <t>MSTCLTD</t>
  </si>
  <si>
    <t>Eraaya Lifespaces Ltd</t>
  </si>
  <si>
    <t>ERAAYA</t>
  </si>
  <si>
    <t>TeamLease Services Ltd</t>
  </si>
  <si>
    <t>TEAMLEASE</t>
  </si>
  <si>
    <t>Harsha Engineers International Ltd</t>
  </si>
  <si>
    <t>HARSHA</t>
  </si>
  <si>
    <t>CARE Ratings Ltd</t>
  </si>
  <si>
    <t>CARERATING</t>
  </si>
  <si>
    <t>Tinplate Company of India Ltd</t>
  </si>
  <si>
    <t>TINPLATE</t>
  </si>
  <si>
    <t>Shaily Engineering Plastics Ltd</t>
  </si>
  <si>
    <t>SHAILY</t>
  </si>
  <si>
    <t>EMS Ltd</t>
  </si>
  <si>
    <t>EMSLIMITED</t>
  </si>
  <si>
    <t>Moschip Technologies Ltd</t>
  </si>
  <si>
    <t>MOSCHIP</t>
  </si>
  <si>
    <t>Nippon India ETF Nifty 50 BeES</t>
  </si>
  <si>
    <t>NIFTYBEES</t>
  </si>
  <si>
    <t>Solara Active Pharma Sciences Ltd</t>
  </si>
  <si>
    <t>SOLARA</t>
  </si>
  <si>
    <t>Aarti Drugs Ltd</t>
  </si>
  <si>
    <t>AARTIDRUGS</t>
  </si>
  <si>
    <t>Rossari Biotech Ltd</t>
  </si>
  <si>
    <t>ROSSARI</t>
  </si>
  <si>
    <t>Medi Assist Healthcare Services Ltd</t>
  </si>
  <si>
    <t>MEDIASSIST</t>
  </si>
  <si>
    <t>Morepen Laboratories Ltd</t>
  </si>
  <si>
    <t>MOREPENLAB</t>
  </si>
  <si>
    <t>Bannari Amman Sugars Ltd</t>
  </si>
  <si>
    <t>BANARISUG</t>
  </si>
  <si>
    <t>Jain Irrigation Systems Ltd</t>
  </si>
  <si>
    <t>JISLJALEQS</t>
  </si>
  <si>
    <t>Agricultural &amp; Farm Machinery</t>
  </si>
  <si>
    <t>Gateway Distriparks Ltd</t>
  </si>
  <si>
    <t>GATEWAY</t>
  </si>
  <si>
    <t>Jamna Auto Industries Ltd</t>
  </si>
  <si>
    <t>JAMNAAUTO</t>
  </si>
  <si>
    <t>Oriana Power Ltd</t>
  </si>
  <si>
    <t>ORIANA</t>
  </si>
  <si>
    <t>Ramky Infrastructure Ltd</t>
  </si>
  <si>
    <t>RAMKY</t>
  </si>
  <si>
    <t>Styrenix Performance Materials Ltd</t>
  </si>
  <si>
    <t>STYRENIX</t>
  </si>
  <si>
    <t>JTEKT India Ltd</t>
  </si>
  <si>
    <t>JTEKTINDIA</t>
  </si>
  <si>
    <t>Bhagiradha Chemicals and Industries Ltd</t>
  </si>
  <si>
    <t>BHAGCHEM</t>
  </si>
  <si>
    <t>Epack Durable Ltd</t>
  </si>
  <si>
    <t>EPACK</t>
  </si>
  <si>
    <t>LG Balakrishnan &amp; Bros Ltd</t>
  </si>
  <si>
    <t>LGBBROSLTD</t>
  </si>
  <si>
    <t>Greaves Cotton Ltd</t>
  </si>
  <si>
    <t>GREAVESCOT</t>
  </si>
  <si>
    <t>Kitex Garments Ltd</t>
  </si>
  <si>
    <t>KITEX</t>
  </si>
  <si>
    <t>RPG Life Sciences Limited</t>
  </si>
  <si>
    <t>RPGLIFE</t>
  </si>
  <si>
    <t>Shanthi Gears Ltd</t>
  </si>
  <si>
    <t>SHANTIGEAR</t>
  </si>
  <si>
    <t>Bajaj Hindusthan Sugar Ltd</t>
  </si>
  <si>
    <t>BAJAJHIND</t>
  </si>
  <si>
    <t>Jeena Sikho Lifecare Ltd</t>
  </si>
  <si>
    <t>JSLL</t>
  </si>
  <si>
    <t>Fineotex Chemical Ltd</t>
  </si>
  <si>
    <t>FCL</t>
  </si>
  <si>
    <t>Subros Ltd</t>
  </si>
  <si>
    <t>SUBROS</t>
  </si>
  <si>
    <t>Northern ARC Capital Ltd</t>
  </si>
  <si>
    <t>NORTHARC</t>
  </si>
  <si>
    <t>Arvind Smartspaces Ltd</t>
  </si>
  <si>
    <t>ARVSMART</t>
  </si>
  <si>
    <t>Servotech Power Systems Ltd</t>
  </si>
  <si>
    <t>SERVOTECH</t>
  </si>
  <si>
    <t>Avantel Ltd</t>
  </si>
  <si>
    <t>AVANTEL</t>
  </si>
  <si>
    <t>Fiem Industries Ltd</t>
  </si>
  <si>
    <t>FIEMIND</t>
  </si>
  <si>
    <t>Greenply Industries Ltd</t>
  </si>
  <si>
    <t>GREENPLY</t>
  </si>
  <si>
    <t>Jayaswal Neco Industries Ltd</t>
  </si>
  <si>
    <t>JAYNECOIND</t>
  </si>
  <si>
    <t>Paras Defence and Space Technologies Ltd</t>
  </si>
  <si>
    <t>PARAS</t>
  </si>
  <si>
    <t>Paisalo Digital Ltd</t>
  </si>
  <si>
    <t>PAISALO</t>
  </si>
  <si>
    <t>Imagicaaworld Entertainment Ltd</t>
  </si>
  <si>
    <t>IMAGICAA</t>
  </si>
  <si>
    <t>Uflex Ltd</t>
  </si>
  <si>
    <t>UFLEX</t>
  </si>
  <si>
    <t>SEPC Ltd</t>
  </si>
  <si>
    <t>SEPC</t>
  </si>
  <si>
    <t>Patel Engineering Ltd</t>
  </si>
  <si>
    <t>PATELENG</t>
  </si>
  <si>
    <t>S H Kelkar and Company Ltd</t>
  </si>
  <si>
    <t>SHK</t>
  </si>
  <si>
    <t>Shrem InvIT</t>
  </si>
  <si>
    <t>SHREMINVIT</t>
  </si>
  <si>
    <t>Balmer Lawrie and Company Ltd</t>
  </si>
  <si>
    <t>BALMLAWRIE</t>
  </si>
  <si>
    <t>K.P. Energy Ltd</t>
  </si>
  <si>
    <t>KPEL</t>
  </si>
  <si>
    <t>Samhi Hotels Ltd</t>
  </si>
  <si>
    <t>SAMHI</t>
  </si>
  <si>
    <t>Gokul Agro Resources Ltd</t>
  </si>
  <si>
    <t>GOKULAGRO</t>
  </si>
  <si>
    <t>D P Abhushan Ltd</t>
  </si>
  <si>
    <t>DPABHUSHAN</t>
  </si>
  <si>
    <t>Exicom Tele-Systems Ltd</t>
  </si>
  <si>
    <t>EXICOM</t>
  </si>
  <si>
    <t>Prime Focus Ltd</t>
  </si>
  <si>
    <t>PFOCUS</t>
  </si>
  <si>
    <t>Animation</t>
  </si>
  <si>
    <t>V2 Retail Ltd</t>
  </si>
  <si>
    <t>V2RETAIL</t>
  </si>
  <si>
    <t>JTL Industries Ltd</t>
  </si>
  <si>
    <t>JTLIND</t>
  </si>
  <si>
    <t>VST Tillers Tractors Ltd</t>
  </si>
  <si>
    <t>VSTTILLERS</t>
  </si>
  <si>
    <t>Avalon Technologies Ltd</t>
  </si>
  <si>
    <t>AVALON</t>
  </si>
  <si>
    <t>Stylam Industries Ltd</t>
  </si>
  <si>
    <t>STYLAMIND</t>
  </si>
  <si>
    <t>Kewal Kiran Clothing Ltd</t>
  </si>
  <si>
    <t>KKCL</t>
  </si>
  <si>
    <t>SJS Enterprises Ltd</t>
  </si>
  <si>
    <t>SJS</t>
  </si>
  <si>
    <t>Cigniti Technologies Ltd</t>
  </si>
  <si>
    <t>CIGNITITEC</t>
  </si>
  <si>
    <t>Indraprastha Medical Corporation Ltd</t>
  </si>
  <si>
    <t>INDRAMEDCO</t>
  </si>
  <si>
    <t>Fedbank Financial Services Ltd</t>
  </si>
  <si>
    <t>FEDFINA</t>
  </si>
  <si>
    <t>Venus Pipes and Tubes Ltd</t>
  </si>
  <si>
    <t>VENUSPIPES</t>
  </si>
  <si>
    <t>Artemis Medicare Services Ltd</t>
  </si>
  <si>
    <t>ARTEMISMED</t>
  </si>
  <si>
    <t>Honda India Power Products Ltd</t>
  </si>
  <si>
    <t>HONDAPOWER</t>
  </si>
  <si>
    <t>DCX Systems Ltd</t>
  </si>
  <si>
    <t>DCXINDIA</t>
  </si>
  <si>
    <t>Nirlon Ltd</t>
  </si>
  <si>
    <t>NIRLON</t>
  </si>
  <si>
    <t>Hi-Tech Pipes Ltd</t>
  </si>
  <si>
    <t>HITECH</t>
  </si>
  <si>
    <t>DCB Bank Ltd</t>
  </si>
  <si>
    <t>DCBBANK</t>
  </si>
  <si>
    <t>Kingfa Science and Technology (India) Ltd</t>
  </si>
  <si>
    <t>KINGFA</t>
  </si>
  <si>
    <t>India Glycols Ltd</t>
  </si>
  <si>
    <t>INDIAGLYCO</t>
  </si>
  <si>
    <t>La Opala R G Ltd</t>
  </si>
  <si>
    <t>LAOPALA</t>
  </si>
  <si>
    <t>IRB InvIT Fund</t>
  </si>
  <si>
    <t>IRBINVIT</t>
  </si>
  <si>
    <t>Motilal Oswal NASDAQ 100 ETF</t>
  </si>
  <si>
    <t>MON100</t>
  </si>
  <si>
    <t>West Coast Paper Mills Ltd</t>
  </si>
  <si>
    <t>WSTCSTPAPR</t>
  </si>
  <si>
    <t>TCI Express Ltd</t>
  </si>
  <si>
    <t>TCIEXP</t>
  </si>
  <si>
    <t>IndoStar Capital Finance Ltd</t>
  </si>
  <si>
    <t>INDOSTAR</t>
  </si>
  <si>
    <t>Dalmia Bharat Sugar and Industries Ltd</t>
  </si>
  <si>
    <t>DALMIASUG</t>
  </si>
  <si>
    <t>TCNS Clothing Co Ltd</t>
  </si>
  <si>
    <t>TCNSBRANDS</t>
  </si>
  <si>
    <t>Swaraj Engines Ltd</t>
  </si>
  <si>
    <t>SWARAJENG</t>
  </si>
  <si>
    <t>Goldiam International Ltd</t>
  </si>
  <si>
    <t>GOLDIAM</t>
  </si>
  <si>
    <t>Shivalik Bimetal Controls Ltd</t>
  </si>
  <si>
    <t>SBCL</t>
  </si>
  <si>
    <t>Vishnu Prakash R Punglia Ltd</t>
  </si>
  <si>
    <t>VPRPL</t>
  </si>
  <si>
    <t>Sunflag Iron and Steel Co Ltd</t>
  </si>
  <si>
    <t>SUNFLAG</t>
  </si>
  <si>
    <t>Indian Metals and Ferro Alloys Ltd</t>
  </si>
  <si>
    <t>IMFA</t>
  </si>
  <si>
    <t>MPS Ltd</t>
  </si>
  <si>
    <t>MPSLTD</t>
  </si>
  <si>
    <t>Savita Oil Technologies Ltd</t>
  </si>
  <si>
    <t>SOTL</t>
  </si>
  <si>
    <t>JNK India Ltd</t>
  </si>
  <si>
    <t>JNKINDIA</t>
  </si>
  <si>
    <t>Sula Vineyards Ltd</t>
  </si>
  <si>
    <t>SULA</t>
  </si>
  <si>
    <t>Geojit Financial Services Ltd</t>
  </si>
  <si>
    <t>GEOJITFSL</t>
  </si>
  <si>
    <t>Hinduja Global Solutions Ltd</t>
  </si>
  <si>
    <t>HGS</t>
  </si>
  <si>
    <t>Vishnu Chemicals Ltd</t>
  </si>
  <si>
    <t>VISHNU</t>
  </si>
  <si>
    <t>Sanghvi Movers Ltd</t>
  </si>
  <si>
    <t>SANGHVIMOV</t>
  </si>
  <si>
    <t>Polyplex Corp Ltd</t>
  </si>
  <si>
    <t>POLYPLEX</t>
  </si>
  <si>
    <t>Sri Adhikari Brothers Television Network Ltd</t>
  </si>
  <si>
    <t>SABTNL</t>
  </si>
  <si>
    <t>Lumax AutoTechnologies Ltd</t>
  </si>
  <si>
    <t>LUMAXTECH</t>
  </si>
  <si>
    <t>Jyoti Structures Ltd</t>
  </si>
  <si>
    <t>JYOTISTRUC</t>
  </si>
  <si>
    <t>Hubtown Ltd</t>
  </si>
  <si>
    <t>HUBTOWN</t>
  </si>
  <si>
    <t>Datamatics Global Services Ltd</t>
  </si>
  <si>
    <t>DATAMATICS</t>
  </si>
  <si>
    <t>Kalyani Steels Ltd</t>
  </si>
  <si>
    <t>KSL</t>
  </si>
  <si>
    <t>RPSG Ventures Ltd</t>
  </si>
  <si>
    <t>RPSGVENT</t>
  </si>
  <si>
    <t>Sindhu Trade Links Ltd</t>
  </si>
  <si>
    <t>SINDHUTRAD</t>
  </si>
  <si>
    <t>Dhani Services Ltd</t>
  </si>
  <si>
    <t>DHANI</t>
  </si>
  <si>
    <t>Muthoot Microfin Ltd</t>
  </si>
  <si>
    <t>MUTHOOTMF</t>
  </si>
  <si>
    <t>Microfinancing</t>
  </si>
  <si>
    <t>Alembic Ltd</t>
  </si>
  <si>
    <t>ALEMBICLTD</t>
  </si>
  <si>
    <t>Fischer Medical Ventures Ltd</t>
  </si>
  <si>
    <t>FISCHER</t>
  </si>
  <si>
    <t>Precision Wires India Ltd</t>
  </si>
  <si>
    <t>PRECWIRE</t>
  </si>
  <si>
    <t>Monarch Networth Capital Ltd</t>
  </si>
  <si>
    <t>MONARCH</t>
  </si>
  <si>
    <t>Hathway Cable and Datacom Ltd</t>
  </si>
  <si>
    <t>HATHWAY</t>
  </si>
  <si>
    <t>Cable &amp; D2H</t>
  </si>
  <si>
    <t>Seamec Ltd</t>
  </si>
  <si>
    <t>SEAMECLTD</t>
  </si>
  <si>
    <t>Oil &amp; Gas - Equipment &amp; Services</t>
  </si>
  <si>
    <t>HPL Electric &amp; Power Ltd</t>
  </si>
  <si>
    <t>HPL</t>
  </si>
  <si>
    <t>Suraj Estate Developers Ltd</t>
  </si>
  <si>
    <t>SURAJEST</t>
  </si>
  <si>
    <t>Real Estate Rental, Development &amp; Operations</t>
  </si>
  <si>
    <t>Nalwa Sons Investments Ltd</t>
  </si>
  <si>
    <t>NSIL</t>
  </si>
  <si>
    <t>KP Green Engineering Ltd</t>
  </si>
  <si>
    <t>KPGEL</t>
  </si>
  <si>
    <t>Heavy Electrical Equipment</t>
  </si>
  <si>
    <t>Bhansali Engineering Polymers Ltd</t>
  </si>
  <si>
    <t>BEPL</t>
  </si>
  <si>
    <t>Jindal Poly Films Ltd</t>
  </si>
  <si>
    <t>JINDALPOLY</t>
  </si>
  <si>
    <t>Ajmera Realty &amp; Infra India Ltd</t>
  </si>
  <si>
    <t>AJMERA</t>
  </si>
  <si>
    <t>Apeejay Surrendra Park Hotels Ltd</t>
  </si>
  <si>
    <t>PARKHOTELS</t>
  </si>
  <si>
    <t>Pokarna Ltd</t>
  </si>
  <si>
    <t>POKARNA</t>
  </si>
  <si>
    <t>ADF Foods Ltd</t>
  </si>
  <si>
    <t>ADFFOODS</t>
  </si>
  <si>
    <t>Quick Heal Technologies Ltd</t>
  </si>
  <si>
    <t>QUICKHEAL</t>
  </si>
  <si>
    <t>Veedol Corporation Ltd</t>
  </si>
  <si>
    <t>VEEDOL</t>
  </si>
  <si>
    <t>Steel Strips Wheels Ltd</t>
  </si>
  <si>
    <t>SSWL</t>
  </si>
  <si>
    <t>BF Utilities Ltd</t>
  </si>
  <si>
    <t>BFUTILITIE</t>
  </si>
  <si>
    <t>Max Ventures and Industries Ltd</t>
  </si>
  <si>
    <t>MAXVIL</t>
  </si>
  <si>
    <t>Gujarat Themis Biosyn Ltd</t>
  </si>
  <si>
    <t>GUJTHEM</t>
  </si>
  <si>
    <t>Blue Cloud Softech Solutions Ltd</t>
  </si>
  <si>
    <t>BLUECLOUDS</t>
  </si>
  <si>
    <t>Gujarat Industries Power Company Ltd</t>
  </si>
  <si>
    <t>GIPCL</t>
  </si>
  <si>
    <t>Nucleus Software Exports Ltd</t>
  </si>
  <si>
    <t>NUCLEUS</t>
  </si>
  <si>
    <t>KDDL Ltd</t>
  </si>
  <si>
    <t>KDDL</t>
  </si>
  <si>
    <t>Oriental Hotels Ltd</t>
  </si>
  <si>
    <t>ORIENTHOT</t>
  </si>
  <si>
    <t>Navneet Education Ltd</t>
  </si>
  <si>
    <t>NAVNETEDUL</t>
  </si>
  <si>
    <t>Fino Payments Bank Ltd</t>
  </si>
  <si>
    <t>FINOPB</t>
  </si>
  <si>
    <t>Capacite Infraprojects Ltd</t>
  </si>
  <si>
    <t>CAPACITE</t>
  </si>
  <si>
    <t>Thirumalai Chemicals Ltd</t>
  </si>
  <si>
    <t>TIRUMALCHM</t>
  </si>
  <si>
    <t>Shipping Corporation of India Land and Assets Ltd</t>
  </si>
  <si>
    <t>SCILAL</t>
  </si>
  <si>
    <t>Ashiana Housing Ltd</t>
  </si>
  <si>
    <t>ASHIANA</t>
  </si>
  <si>
    <t>Jash Engineering Ltd</t>
  </si>
  <si>
    <t>JASH</t>
  </si>
  <si>
    <t>Bajaj Consumer Care Ltd</t>
  </si>
  <si>
    <t>BAJAJCON</t>
  </si>
  <si>
    <t>Deep Industries Ltd</t>
  </si>
  <si>
    <t>DEEPINDS</t>
  </si>
  <si>
    <t>Delta Corp Ltd</t>
  </si>
  <si>
    <t>DELTACORP</t>
  </si>
  <si>
    <t>Goodluck India Ltd</t>
  </si>
  <si>
    <t>GOODLUCK</t>
  </si>
  <si>
    <t>DCW Ltd</t>
  </si>
  <si>
    <t>DCW</t>
  </si>
  <si>
    <t>Apollo Micro Systems Ltd</t>
  </si>
  <si>
    <t>APOLLO</t>
  </si>
  <si>
    <t>Genesys International Corporation Ltd</t>
  </si>
  <si>
    <t>GENESYS</t>
  </si>
  <si>
    <t>Tasty Bite Eatables Ltd</t>
  </si>
  <si>
    <t>TASTYBITE</t>
  </si>
  <si>
    <t>Raghav Productivity Enhancers Ltd</t>
  </si>
  <si>
    <t>RPEL</t>
  </si>
  <si>
    <t>Wendt (India) Limited</t>
  </si>
  <si>
    <t>WENDT</t>
  </si>
  <si>
    <t>Gensol Engineering Ltd</t>
  </si>
  <si>
    <t>GENSOL</t>
  </si>
  <si>
    <t>Mahanagar Telephone Nigam Ltd</t>
  </si>
  <si>
    <t>MTNL</t>
  </si>
  <si>
    <t>Globus Spirits Ltd</t>
  </si>
  <si>
    <t>GLOBUSSPR</t>
  </si>
  <si>
    <t>Marine Electricals (India) Ltd</t>
  </si>
  <si>
    <t>MARINE</t>
  </si>
  <si>
    <t>Salasar Techno Engineering Ltd</t>
  </si>
  <si>
    <t>SALASAR</t>
  </si>
  <si>
    <t>Maithan Alloys Ltd</t>
  </si>
  <si>
    <t>MAITHANALL</t>
  </si>
  <si>
    <t>Repco Home Finance Ltd</t>
  </si>
  <si>
    <t>REPCOHOME</t>
  </si>
  <si>
    <t>Mahindra Logistics Ltd</t>
  </si>
  <si>
    <t>MAHLOG</t>
  </si>
  <si>
    <t>Flair Writing Industries Ltd</t>
  </si>
  <si>
    <t>FLAIR</t>
  </si>
  <si>
    <t>Bajel Projects Ltd</t>
  </si>
  <si>
    <t>BAJEL</t>
  </si>
  <si>
    <t>Electric Utilities</t>
  </si>
  <si>
    <t>Prakash Industries Ltd</t>
  </si>
  <si>
    <t>PRAKASH</t>
  </si>
  <si>
    <t>Sandhar Technologies Ltd</t>
  </si>
  <si>
    <t>SANDHAR</t>
  </si>
  <si>
    <t>Krsnaa Diagnostics Ltd</t>
  </si>
  <si>
    <t>KRSNAA</t>
  </si>
  <si>
    <t>Sagar Cements Ltd</t>
  </si>
  <si>
    <t>SAGCEM</t>
  </si>
  <si>
    <t>Ddev Plastiks Industries Ltd</t>
  </si>
  <si>
    <t>DDEVPLASTIK</t>
  </si>
  <si>
    <t>EFC (I) Ltd</t>
  </si>
  <si>
    <t>EFCIL</t>
  </si>
  <si>
    <t>Distributors</t>
  </si>
  <si>
    <t>TCPL Packaging Ltd</t>
  </si>
  <si>
    <t>TCPLPACK</t>
  </si>
  <si>
    <t>Marathon Nextgen Realty Ltd</t>
  </si>
  <si>
    <t>MARATHON</t>
  </si>
  <si>
    <t>Summit Securities Ltd</t>
  </si>
  <si>
    <t>SUMMITSEC</t>
  </si>
  <si>
    <t>Foseco India Ltd</t>
  </si>
  <si>
    <t>FOSECOIND</t>
  </si>
  <si>
    <t>Saksoft Ltd</t>
  </si>
  <si>
    <t>SAKSOFT</t>
  </si>
  <si>
    <t>Precision Camshafts Ltd</t>
  </si>
  <si>
    <t>PRECAM</t>
  </si>
  <si>
    <t>TVS Srichakra Ltd</t>
  </si>
  <si>
    <t>TVSSRICHAK</t>
  </si>
  <si>
    <t>Motisons Jewellers Ltd</t>
  </si>
  <si>
    <t>MOTISONS</t>
  </si>
  <si>
    <t>Apparel &amp; Accessories Retailers</t>
  </si>
  <si>
    <t>Nilkamal Ltd</t>
  </si>
  <si>
    <t>NILKAMAL</t>
  </si>
  <si>
    <t>Dishman Carbogen Amcis Ltd</t>
  </si>
  <si>
    <t>DCAL</t>
  </si>
  <si>
    <t>Spandana Sphoorty Financial Ltd</t>
  </si>
  <si>
    <t>SPANDANA</t>
  </si>
  <si>
    <t>Dredging Corporation of India Ltd</t>
  </si>
  <si>
    <t>DREDGECORP</t>
  </si>
  <si>
    <t>Dredging</t>
  </si>
  <si>
    <t>Dollar Industries Ltd</t>
  </si>
  <si>
    <t>DOLLAR</t>
  </si>
  <si>
    <t>Indoco Remedies Ltd</t>
  </si>
  <si>
    <t>INDOCO</t>
  </si>
  <si>
    <t>Eveready Industries India Ltd</t>
  </si>
  <si>
    <t>EVEREADY</t>
  </si>
  <si>
    <t>Shanti Educational Initiatives Ltd</t>
  </si>
  <si>
    <t>SEIL</t>
  </si>
  <si>
    <t>Interarch Building Products Ltd</t>
  </si>
  <si>
    <t>INTERARCH</t>
  </si>
  <si>
    <t>Building Products - Prefab Structures</t>
  </si>
  <si>
    <t>KRN Heat Exchanger and Refrigeration Ltd</t>
  </si>
  <si>
    <t>KRN</t>
  </si>
  <si>
    <t>Siyaram Silk Mills Ltd</t>
  </si>
  <si>
    <t>SIYSIL</t>
  </si>
  <si>
    <t>Vakrangee Limited</t>
  </si>
  <si>
    <t>VAKRANGEE</t>
  </si>
  <si>
    <t>PTC India Financial Services Ltd</t>
  </si>
  <si>
    <t>PFS</t>
  </si>
  <si>
    <t>Suven Life Sciences Ltd</t>
  </si>
  <si>
    <t>SUVEN</t>
  </si>
  <si>
    <t>Spectrum Electrical Industries Ltd</t>
  </si>
  <si>
    <t>SPECTRUM</t>
  </si>
  <si>
    <t>Updater Services Ltd</t>
  </si>
  <si>
    <t>UDS</t>
  </si>
  <si>
    <t>Vadilal Industries Ltd</t>
  </si>
  <si>
    <t>VADILALIND</t>
  </si>
  <si>
    <t>Kolte-Patil Developers Ltd</t>
  </si>
  <si>
    <t>KOLTEPATIL</t>
  </si>
  <si>
    <t>Kalyani Investment Company Ltd</t>
  </si>
  <si>
    <t>KICL</t>
  </si>
  <si>
    <t>KCP Ltd</t>
  </si>
  <si>
    <t>KCP</t>
  </si>
  <si>
    <t>Automotive Axles Ltd</t>
  </si>
  <si>
    <t>AUTOAXLES</t>
  </si>
  <si>
    <t>Stanley Lifestyles Ltd</t>
  </si>
  <si>
    <t>STANLEY</t>
  </si>
  <si>
    <t>Rajratan Global Wire Ltd</t>
  </si>
  <si>
    <t>RAJRATAN</t>
  </si>
  <si>
    <t>GTL Infrastructure Ltd</t>
  </si>
  <si>
    <t>GTLINFRA</t>
  </si>
  <si>
    <t>Hindustan Oil Exploration Company Ltd</t>
  </si>
  <si>
    <t>HINDOILEXP</t>
  </si>
  <si>
    <t>63 Moons Technologies Ltd</t>
  </si>
  <si>
    <t>63MOONS</t>
  </si>
  <si>
    <t>Pennar Industries Ltd</t>
  </si>
  <si>
    <t>PENIND</t>
  </si>
  <si>
    <t>Somany Ceramics Ltd</t>
  </si>
  <si>
    <t>SOMANYCERA</t>
  </si>
  <si>
    <t>NIBE Ltd</t>
  </si>
  <si>
    <t>NIBE</t>
  </si>
  <si>
    <t>Rane Holdings Ltd</t>
  </si>
  <si>
    <t>RANEHOLDIN</t>
  </si>
  <si>
    <t>Unitech Ltd</t>
  </si>
  <si>
    <t>UNITECH</t>
  </si>
  <si>
    <t>Veritas (India) Ltd</t>
  </si>
  <si>
    <t>VERITAS</t>
  </si>
  <si>
    <t>SBI Gold ETF</t>
  </si>
  <si>
    <t>SETFGOLD</t>
  </si>
  <si>
    <t>Novartis India Ltd</t>
  </si>
  <si>
    <t>NOVARTIND</t>
  </si>
  <si>
    <t>Rashi Peripherals Ltd</t>
  </si>
  <si>
    <t>RPTECH</t>
  </si>
  <si>
    <t>Tinna Rubber and Infrastructure Ltd</t>
  </si>
  <si>
    <t>TINNARUBR</t>
  </si>
  <si>
    <t>Stove Kraft Ltd</t>
  </si>
  <si>
    <t>STOVEKRAFT</t>
  </si>
  <si>
    <t>Sasken Technologies Ltd</t>
  </si>
  <si>
    <t>SASKEN</t>
  </si>
  <si>
    <t>Sai Silks (Kalamandir) Ltd</t>
  </si>
  <si>
    <t>KALAMANDIR</t>
  </si>
  <si>
    <t>DISA India Ltd</t>
  </si>
  <si>
    <t>DISAQ</t>
  </si>
  <si>
    <t>Arkade Developers Ltd</t>
  </si>
  <si>
    <t>ARKADE</t>
  </si>
  <si>
    <t>Ram Ratna Wires Ltd</t>
  </si>
  <si>
    <t>RAMRAT</t>
  </si>
  <si>
    <t>HLE Glascoat Ltd</t>
  </si>
  <si>
    <t>HLEGLAS</t>
  </si>
  <si>
    <t>Mayur Uniquoters Ltd</t>
  </si>
  <si>
    <t>MAYURUNIQ</t>
  </si>
  <si>
    <t>Nippon India ETF Nifty 1D Rate Liquid BeES</t>
  </si>
  <si>
    <t>LIQUIDBEES</t>
  </si>
  <si>
    <t>Baazar Style Retail Ltd</t>
  </si>
  <si>
    <t>STYLEBAAZA</t>
  </si>
  <si>
    <t>Prataap Snacks Ltd</t>
  </si>
  <si>
    <t>DIAMONDYD</t>
  </si>
  <si>
    <t>SML Isuzu Ltd</t>
  </si>
  <si>
    <t>SMLISUZU</t>
  </si>
  <si>
    <t>Pondy Oxides and Chemicals Ltd</t>
  </si>
  <si>
    <t>POCL</t>
  </si>
  <si>
    <t>Confidence Petroleum India Ltd</t>
  </si>
  <si>
    <t>CONFIPET</t>
  </si>
  <si>
    <t>Owais Metal and Mineral Processing Ltd</t>
  </si>
  <si>
    <t>OWAIS</t>
  </si>
  <si>
    <t>Venky's (India) Ltd</t>
  </si>
  <si>
    <t>VENKEYS</t>
  </si>
  <si>
    <t>NRB Bearings Ltd</t>
  </si>
  <si>
    <t>NRBBEARING</t>
  </si>
  <si>
    <t>Landmark Cars Ltd</t>
  </si>
  <si>
    <t>LANDMARK</t>
  </si>
  <si>
    <t>Meghmani Organics Ltd</t>
  </si>
  <si>
    <t>MOL</t>
  </si>
  <si>
    <t>Kesar India Ltd</t>
  </si>
  <si>
    <t>KESAR</t>
  </si>
  <si>
    <t>Real Estate Development</t>
  </si>
  <si>
    <t>SG Finserve Ltd</t>
  </si>
  <si>
    <t>SGFIN</t>
  </si>
  <si>
    <t>Insecticides (India) Ltd</t>
  </si>
  <si>
    <t>INSECTICID</t>
  </si>
  <si>
    <t>Ge Power India Ltd</t>
  </si>
  <si>
    <t>GEPIL</t>
  </si>
  <si>
    <t>RIR Power Electronics Ltd</t>
  </si>
  <si>
    <t>RIR</t>
  </si>
  <si>
    <t>John Cockerill India Ltd</t>
  </si>
  <si>
    <t>COCKERILL</t>
  </si>
  <si>
    <t>Industrial Machinery &amp; Supplies &amp; Components</t>
  </si>
  <si>
    <t>Xpro India Ltd</t>
  </si>
  <si>
    <t>XPROINDIA</t>
  </si>
  <si>
    <t>SMS Pharmaceuticals Ltd</t>
  </si>
  <si>
    <t>SMSPHARMA</t>
  </si>
  <si>
    <t>Hindware Home Innovation Ltd</t>
  </si>
  <si>
    <t>HINDWAREAP</t>
  </si>
  <si>
    <t>Indo Tech Transformers Ltd</t>
  </si>
  <si>
    <t>INDOTECH</t>
  </si>
  <si>
    <t>Mold-Tek Packaging Ltd</t>
  </si>
  <si>
    <t>MOLDTKPAC</t>
  </si>
  <si>
    <t>BF Investment Ltd</t>
  </si>
  <si>
    <t>BFINVEST</t>
  </si>
  <si>
    <t>Dr Agarwal's Eye Hospital Ltd</t>
  </si>
  <si>
    <t>DRAGARWQ</t>
  </si>
  <si>
    <t>Aeroflex Industries Ltd</t>
  </si>
  <si>
    <t>AEROFLEX</t>
  </si>
  <si>
    <t>HMA Agro Industries Ltd</t>
  </si>
  <si>
    <t>HMAAGRO</t>
  </si>
  <si>
    <t>Dreamfolks Services Ltd</t>
  </si>
  <si>
    <t>DREAMFOLKS</t>
  </si>
  <si>
    <t>ideaForge Technology Ltd</t>
  </si>
  <si>
    <t>IDEAFORGE</t>
  </si>
  <si>
    <t>Thejo Engineering Ltd</t>
  </si>
  <si>
    <t>THEJO</t>
  </si>
  <si>
    <t>Themis Medicare Ltd</t>
  </si>
  <si>
    <t>THEMISMED</t>
  </si>
  <si>
    <t>Dolphin Offshore Enterprises (India) Ltd</t>
  </si>
  <si>
    <t>DOLPHIN</t>
  </si>
  <si>
    <t>Shalby Ltd</t>
  </si>
  <si>
    <t>SHALBY</t>
  </si>
  <si>
    <t>PSP Projects Ltd</t>
  </si>
  <si>
    <t>PSPPROJECT</t>
  </si>
  <si>
    <t>Dolat Algotech Ltd</t>
  </si>
  <si>
    <t>DOLATALGO</t>
  </si>
  <si>
    <t>Accelya Solutions India Ltd</t>
  </si>
  <si>
    <t>ACCELYA</t>
  </si>
  <si>
    <t>Premier Explosives Ltd</t>
  </si>
  <si>
    <t>PREMEXPLN</t>
  </si>
  <si>
    <t>Ravindra Energy Ltd</t>
  </si>
  <si>
    <t>RELTD</t>
  </si>
  <si>
    <t>Ashapura Minechem Ltd</t>
  </si>
  <si>
    <t>ASHAPURMIN</t>
  </si>
  <si>
    <t>MM Forgings Ltd</t>
  </si>
  <si>
    <t>MMFL</t>
  </si>
  <si>
    <t>Welspun Specialty Solutions Ltd</t>
  </si>
  <si>
    <t>WELSPLSOL</t>
  </si>
  <si>
    <t>Vindhya Telelinks Ltd</t>
  </si>
  <si>
    <t>VINDHYATEL</t>
  </si>
  <si>
    <t>Goodyear India Ltd</t>
  </si>
  <si>
    <t>GOODYEAR</t>
  </si>
  <si>
    <t>Vidhi Specialty Food Ingredients Ltd</t>
  </si>
  <si>
    <t>VIDHIING</t>
  </si>
  <si>
    <t>Parag Milk Foods Ltd</t>
  </si>
  <si>
    <t>PARAGMILK</t>
  </si>
  <si>
    <t>ECOS (India) Mobility &amp; Hospitality Ltd</t>
  </si>
  <si>
    <t>ECOSMOBLTY</t>
  </si>
  <si>
    <t>Nitin Spinners Ltd</t>
  </si>
  <si>
    <t>NITINSPIN</t>
  </si>
  <si>
    <t>Centum Electronics Ltd</t>
  </si>
  <si>
    <t>CENTUM</t>
  </si>
  <si>
    <t>Dish TV India Ltd</t>
  </si>
  <si>
    <t>DISHTV</t>
  </si>
  <si>
    <t>JITF Infralogistics Ltd</t>
  </si>
  <si>
    <t>JITFINFRA</t>
  </si>
  <si>
    <t>S.P.Apparels Ltd</t>
  </si>
  <si>
    <t>SPAL</t>
  </si>
  <si>
    <t>Lumax Industries Ltd</t>
  </si>
  <si>
    <t>LUMAXIND</t>
  </si>
  <si>
    <t>IOL Chemicals and Pharmaceuticals Ltd</t>
  </si>
  <si>
    <t>IOLCP</t>
  </si>
  <si>
    <t>Mangalam Cement Ltd</t>
  </si>
  <si>
    <t>MANGLMCEM</t>
  </si>
  <si>
    <t>Saraswati Commercial (India) Ltd</t>
  </si>
  <si>
    <t>ZSARACOM</t>
  </si>
  <si>
    <t>EIH Associated Hotels Ltd</t>
  </si>
  <si>
    <t>EIHAHOTELS</t>
  </si>
  <si>
    <t>Platinum Industries Ltd</t>
  </si>
  <si>
    <t>PLATIND</t>
  </si>
  <si>
    <t>Agro Tech Foods Ltd</t>
  </si>
  <si>
    <t>ATFL</t>
  </si>
  <si>
    <t>Indian Hume Pipe Company Ltd</t>
  </si>
  <si>
    <t>INDIANHUME</t>
  </si>
  <si>
    <t>TechNVision Ventures Ltd</t>
  </si>
  <si>
    <t>TECHNVISN</t>
  </si>
  <si>
    <t>Ador Welding Ltd</t>
  </si>
  <si>
    <t>ADORWELD</t>
  </si>
  <si>
    <t>ESAF Small Finance Bank Limited</t>
  </si>
  <si>
    <t>ESAFSFB</t>
  </si>
  <si>
    <t>Sanghi Industries Ltd</t>
  </si>
  <si>
    <t>SANGHIIND</t>
  </si>
  <si>
    <t>Media Matrix Worldwide Ltd</t>
  </si>
  <si>
    <t>MMWL</t>
  </si>
  <si>
    <t>Antony Waste Handling Cell Ltd</t>
  </si>
  <si>
    <t>AWHCL</t>
  </si>
  <si>
    <t>Universal Cables Ltd</t>
  </si>
  <si>
    <t>UNIVCABLES</t>
  </si>
  <si>
    <t>DEN Networks Ltd</t>
  </si>
  <si>
    <t>DEN</t>
  </si>
  <si>
    <t>Carysil Ltd</t>
  </si>
  <si>
    <t>CARYSIL</t>
  </si>
  <si>
    <t>Igarashi Motors India Ltd</t>
  </si>
  <si>
    <t>IGARASHI</t>
  </si>
  <si>
    <t>Panama Petrochem Ltd</t>
  </si>
  <si>
    <t>PANAMAPET</t>
  </si>
  <si>
    <t>India Pesticides Ltd</t>
  </si>
  <si>
    <t>IPL</t>
  </si>
  <si>
    <t>Ugro Capital Ltd</t>
  </si>
  <si>
    <t>UGROCAP</t>
  </si>
  <si>
    <t>Cupid Ltd</t>
  </si>
  <si>
    <t>CUPID</t>
  </si>
  <si>
    <t>Tarsons Products Ltd</t>
  </si>
  <si>
    <t>TARSONS</t>
  </si>
  <si>
    <t>Vardhman Special Steels Ltd</t>
  </si>
  <si>
    <t>VSSL</t>
  </si>
  <si>
    <t>Systematix Corporate Services Ltd</t>
  </si>
  <si>
    <t>SYSTMTXC</t>
  </si>
  <si>
    <t>MIC Electronics Ltd</t>
  </si>
  <si>
    <t>MICEL</t>
  </si>
  <si>
    <t>Panacea Biotec Ltd</t>
  </si>
  <si>
    <t>PANACEABIO</t>
  </si>
  <si>
    <t>Orient Green Power Company Ltd</t>
  </si>
  <si>
    <t>GREENPOWER</t>
  </si>
  <si>
    <t>Barbeque-Nation Hospitality Ltd</t>
  </si>
  <si>
    <t>BARBEQUE</t>
  </si>
  <si>
    <t>PIX Transmissions Ltd</t>
  </si>
  <si>
    <t>PIXTRANS</t>
  </si>
  <si>
    <t>Fusion Finance Ltd</t>
  </si>
  <si>
    <t>FUSION</t>
  </si>
  <si>
    <t>Paramount Communications Ltd</t>
  </si>
  <si>
    <t>PARACABLES</t>
  </si>
  <si>
    <t>ICICI Prudential Nifty 50 ETF</t>
  </si>
  <si>
    <t>NIFTYIETF</t>
  </si>
  <si>
    <t>TTK Healthcare Ltd</t>
  </si>
  <si>
    <t>TTKHLTCARE</t>
  </si>
  <si>
    <t>Sanstar Ltd</t>
  </si>
  <si>
    <t>SANSTAR</t>
  </si>
  <si>
    <t>Huhtamaki India Ltd</t>
  </si>
  <si>
    <t>HUHTAMAKI</t>
  </si>
  <si>
    <t>Federal-Mogul Goetze (India) Ltd</t>
  </si>
  <si>
    <t>FMGOETZE</t>
  </si>
  <si>
    <t>Yasho Industries Ltd</t>
  </si>
  <si>
    <t>YASHO</t>
  </si>
  <si>
    <t>Windlas Biotech Ltd</t>
  </si>
  <si>
    <t>WINDLAS</t>
  </si>
  <si>
    <t>Amrutanjan Health Care Ltd</t>
  </si>
  <si>
    <t>AMRUTANJAN</t>
  </si>
  <si>
    <t>Pnb Gilts Ltd</t>
  </si>
  <si>
    <t>PNBGILTS</t>
  </si>
  <si>
    <t>Gandhar Oil Refinery (INDIA) Ltd</t>
  </si>
  <si>
    <t>GANDHAR</t>
  </si>
  <si>
    <t>NIIT Ltd</t>
  </si>
  <si>
    <t>NIITLTD</t>
  </si>
  <si>
    <t>Ceinsys Tech Ltd</t>
  </si>
  <si>
    <t>CEINSYSTECH</t>
  </si>
  <si>
    <t>Apollo Pipes Ltd</t>
  </si>
  <si>
    <t>APOLLOPIPE</t>
  </si>
  <si>
    <t>Omaxe Ltd</t>
  </si>
  <si>
    <t>OMAXE</t>
  </si>
  <si>
    <t>Oriental Aromatics Ltd</t>
  </si>
  <si>
    <t>OAL</t>
  </si>
  <si>
    <t>Ramco Industries Ltd</t>
  </si>
  <si>
    <t>RAMCOIND</t>
  </si>
  <si>
    <t>Astec Lifesciences Ltd</t>
  </si>
  <si>
    <t>ASTEC</t>
  </si>
  <si>
    <t>Deccan Gold Mines Ltd</t>
  </si>
  <si>
    <t>DECNGOLD</t>
  </si>
  <si>
    <t>Axiscades Technologies Ltd</t>
  </si>
  <si>
    <t>AXISCADES</t>
  </si>
  <si>
    <t>Alpex Solar Ltd</t>
  </si>
  <si>
    <t>ALPEXSOLAR</t>
  </si>
  <si>
    <t>IKIO Lighting Ltd</t>
  </si>
  <si>
    <t>IKIO</t>
  </si>
  <si>
    <t>TIL Ltd</t>
  </si>
  <si>
    <t>TIL</t>
  </si>
  <si>
    <t>JISLDVREQS</t>
  </si>
  <si>
    <t>Rupa &amp; Company Ltd</t>
  </si>
  <si>
    <t>RUPA</t>
  </si>
  <si>
    <t>Mukand Ltd</t>
  </si>
  <si>
    <t>MUKANDLTD</t>
  </si>
  <si>
    <t>Rama Steel Tubes Ltd</t>
  </si>
  <si>
    <t>RAMASTEEL</t>
  </si>
  <si>
    <t>Kilburn Engineering Ltd</t>
  </si>
  <si>
    <t>KLBRENG-B</t>
  </si>
  <si>
    <t>Wonder Electricals Ltd</t>
  </si>
  <si>
    <t>WEL</t>
  </si>
  <si>
    <t>HIL Ltd</t>
  </si>
  <si>
    <t>HIL</t>
  </si>
  <si>
    <t>Alicon Castalloy Ltd</t>
  </si>
  <si>
    <t>ALICON</t>
  </si>
  <si>
    <t>Jindal Drilling and Industries Ltd</t>
  </si>
  <si>
    <t>JINDRILL</t>
  </si>
  <si>
    <t>Man Industries (India) Ltd</t>
  </si>
  <si>
    <t>MANINDS</t>
  </si>
  <si>
    <t>GKW Ltd</t>
  </si>
  <si>
    <t>GKWLIMITED</t>
  </si>
  <si>
    <t>Kody Technolab Ltd</t>
  </si>
  <si>
    <t>KODYTECH</t>
  </si>
  <si>
    <t>Tanfac Industries Ltd</t>
  </si>
  <si>
    <t>TANFACIND</t>
  </si>
  <si>
    <t>Nelco Ltd</t>
  </si>
  <si>
    <t>NELCO</t>
  </si>
  <si>
    <t>IFGL Refractories Ltd</t>
  </si>
  <si>
    <t>IFGLEXPOR</t>
  </si>
  <si>
    <t>Hester Biosciences Ltd</t>
  </si>
  <si>
    <t>HESTERBIO</t>
  </si>
  <si>
    <t>Veranda Learning Solutions Ltd</t>
  </si>
  <si>
    <t>VERANDA</t>
  </si>
  <si>
    <t>Cropster Agro Ltd</t>
  </si>
  <si>
    <t>CROPSTER</t>
  </si>
  <si>
    <t>Food Distributors</t>
  </si>
  <si>
    <t>Everest Kanto Cylinder Ltd</t>
  </si>
  <si>
    <t>EKC</t>
  </si>
  <si>
    <t>TAJ GVK Hotels and Resorts Ltd</t>
  </si>
  <si>
    <t>TAJGVK</t>
  </si>
  <si>
    <t>Apcotex Industries Ltd</t>
  </si>
  <si>
    <t>APCOTEXIND</t>
  </si>
  <si>
    <t>Kiri Industries Ltd</t>
  </si>
  <si>
    <t>KIRIINDUS</t>
  </si>
  <si>
    <t>Gocl Corporation Ltd</t>
  </si>
  <si>
    <t>GOCLCORP</t>
  </si>
  <si>
    <t>Andhra Paper Ltd</t>
  </si>
  <si>
    <t>ANDHRAPAP</t>
  </si>
  <si>
    <t>Himatsingka Seide Ltd</t>
  </si>
  <si>
    <t>HIMATSEIDE</t>
  </si>
  <si>
    <t>Unicommerce eSolutions Ltd</t>
  </si>
  <si>
    <t>UNIECOM</t>
  </si>
  <si>
    <t>Tatva Chintan Pharma Chem Ltd</t>
  </si>
  <si>
    <t>TATVA</t>
  </si>
  <si>
    <t>Uniparts India Ltd</t>
  </si>
  <si>
    <t>UNIPARTS</t>
  </si>
  <si>
    <t>Mercury Ev-Tech Ltd</t>
  </si>
  <si>
    <t>MERCURYEV</t>
  </si>
  <si>
    <t>Master Trust Ltd</t>
  </si>
  <si>
    <t>MASTERTR</t>
  </si>
  <si>
    <t>Hind Rectifiers Ltd</t>
  </si>
  <si>
    <t>HIRECT</t>
  </si>
  <si>
    <t>Divgi TorqTransfer Systems Ltd</t>
  </si>
  <si>
    <t>DIVGIITTS</t>
  </si>
  <si>
    <t>Kotak Gold Etf</t>
  </si>
  <si>
    <t>GOLD1</t>
  </si>
  <si>
    <t>Madhya Bharat Agro Products Ltd</t>
  </si>
  <si>
    <t>MBAPL</t>
  </si>
  <si>
    <t>Knowledge Marine &amp; Engineering Works Ltd</t>
  </si>
  <si>
    <t>KMEW</t>
  </si>
  <si>
    <t>Marine Transportation</t>
  </si>
  <si>
    <t>Som Distilleries and Breweries Ltd</t>
  </si>
  <si>
    <t>SDBL</t>
  </si>
  <si>
    <t>Cosmo First Ltd</t>
  </si>
  <si>
    <t>COSMOFIRST</t>
  </si>
  <si>
    <t>D Link (India) Limited</t>
  </si>
  <si>
    <t>DLINKINDIA</t>
  </si>
  <si>
    <t>Navkar Corporation Ltd</t>
  </si>
  <si>
    <t>NAVKARCORP</t>
  </si>
  <si>
    <t>Andrew Yule &amp; Co Ltd</t>
  </si>
  <si>
    <t>ANDREWYU</t>
  </si>
  <si>
    <t>Sirca Paints India Ltd</t>
  </si>
  <si>
    <t>SIRCA</t>
  </si>
  <si>
    <t>Excel Industries Ltd</t>
  </si>
  <si>
    <t>EXCELINDUS</t>
  </si>
  <si>
    <t>BLS E-Services Ltd</t>
  </si>
  <si>
    <t>BLSE</t>
  </si>
  <si>
    <t>Heranba Industries Ltd</t>
  </si>
  <si>
    <t>HERANBA</t>
  </si>
  <si>
    <t>Abans Holdings Ltd</t>
  </si>
  <si>
    <t>AHL</t>
  </si>
  <si>
    <t>Jagran Prakashan Ltd</t>
  </si>
  <si>
    <t>JAGRAN</t>
  </si>
  <si>
    <t>Dynamic Cables Ltd</t>
  </si>
  <si>
    <t>DYCL</t>
  </si>
  <si>
    <t>Advait Energy Transitions Ltd</t>
  </si>
  <si>
    <t>ADVAIT</t>
  </si>
  <si>
    <t>Electrical Components &amp; Equipment</t>
  </si>
  <si>
    <t>Seshasayee Paper and Boards Ltd</t>
  </si>
  <si>
    <t>SESHAPAPER</t>
  </si>
  <si>
    <t>Sahasra Electronic Solutions Ltd</t>
  </si>
  <si>
    <t>SAHASRA</t>
  </si>
  <si>
    <t>Cantabil Retail India Ltd</t>
  </si>
  <si>
    <t>CANTABIL</t>
  </si>
  <si>
    <t>Suratwwala Business Group Ltd</t>
  </si>
  <si>
    <t>SBGLP</t>
  </si>
  <si>
    <t>HDFC Gold Exchange Traded Fund</t>
  </si>
  <si>
    <t>HDFCGOLD</t>
  </si>
  <si>
    <t>ICICI Prudential Gold ETF</t>
  </si>
  <si>
    <t>GOLDIETF</t>
  </si>
  <si>
    <t>Expleo Solutions Ltd</t>
  </si>
  <si>
    <t>EXPLEOSOL</t>
  </si>
  <si>
    <t>Beta Drugs Ltd</t>
  </si>
  <si>
    <t>BETA</t>
  </si>
  <si>
    <t>Nippon India ETF Nifty Next 50 Junior BeES</t>
  </si>
  <si>
    <t>JUNIORBEES</t>
  </si>
  <si>
    <t>Sangam (India) Ltd</t>
  </si>
  <si>
    <t>SANGAMIND</t>
  </si>
  <si>
    <t>Talbros Automotive Components Ltd</t>
  </si>
  <si>
    <t>TALBROAUTO</t>
  </si>
  <si>
    <t>Fedders Holding Ltd</t>
  </si>
  <si>
    <t>FEDDERSHOL</t>
  </si>
  <si>
    <t>Lotus Chocolate Company Ltd</t>
  </si>
  <si>
    <t>LOTUSCHO</t>
  </si>
  <si>
    <t>Elpro International Ltd</t>
  </si>
  <si>
    <t>ELPROINTL</t>
  </si>
  <si>
    <t>MSP Steel &amp; Power Ltd</t>
  </si>
  <si>
    <t>MSPL</t>
  </si>
  <si>
    <t>Salzer Electronics Ltd</t>
  </si>
  <si>
    <t>SALZERELEC</t>
  </si>
  <si>
    <t>Sterling Tools Ltd</t>
  </si>
  <si>
    <t>STERTOOLS</t>
  </si>
  <si>
    <t>G M Breweries Ltd</t>
  </si>
  <si>
    <t>GMBREW</t>
  </si>
  <si>
    <t>DEE Development Engineers Ltd</t>
  </si>
  <si>
    <t>DEEDEV</t>
  </si>
  <si>
    <t>GRP Ltd</t>
  </si>
  <si>
    <t>GRPLTD</t>
  </si>
  <si>
    <t>Bajaj Steel Industries Ltd</t>
  </si>
  <si>
    <t>BAJAJST</t>
  </si>
  <si>
    <t>NDR Auto Components Ltd</t>
  </si>
  <si>
    <t>NDRAUTO</t>
  </si>
  <si>
    <t>Timex Group India Ltd</t>
  </si>
  <si>
    <t>TIMEX</t>
  </si>
  <si>
    <t>Camlin Fine Sciences Ltd</t>
  </si>
  <si>
    <t>CAMLINFINE</t>
  </si>
  <si>
    <t>Matrimony.Com Ltd</t>
  </si>
  <si>
    <t>MATRIMONY</t>
  </si>
  <si>
    <t>B L Kashyap and Sons Ltd</t>
  </si>
  <si>
    <t>BLKASHYAP</t>
  </si>
  <si>
    <t>Balmer Lawrie Investments Ltd</t>
  </si>
  <si>
    <t>BLIL</t>
  </si>
  <si>
    <t>Jyoti Resins and Adhesives Ltd</t>
  </si>
  <si>
    <t>JYOTIRES</t>
  </si>
  <si>
    <t>Bigbloc Construction Ltd</t>
  </si>
  <si>
    <t>BIGBLOC</t>
  </si>
  <si>
    <t>Shriram Properties Ltd</t>
  </si>
  <si>
    <t>SHRIRAMPPS</t>
  </si>
  <si>
    <t>Godavari Biorefineries Ltd</t>
  </si>
  <si>
    <t>GODAVARIB</t>
  </si>
  <si>
    <t>Mufin Green Finance Ltd</t>
  </si>
  <si>
    <t>MUFIN</t>
  </si>
  <si>
    <t>Swelect Energy Systems Ltd</t>
  </si>
  <si>
    <t>SWELECTES</t>
  </si>
  <si>
    <t>Eco Recycling Ltd</t>
  </si>
  <si>
    <t>ECORECO</t>
  </si>
  <si>
    <t>Hariom Pipe Industries Ltd</t>
  </si>
  <si>
    <t>HARIOMPIPE</t>
  </si>
  <si>
    <t>Satin Creditcare Network Ltd</t>
  </si>
  <si>
    <t>SATIN</t>
  </si>
  <si>
    <t>GNA Axles Ltd</t>
  </si>
  <si>
    <t>GNA</t>
  </si>
  <si>
    <t>Yatra Online Ltd</t>
  </si>
  <si>
    <t>YATRA</t>
  </si>
  <si>
    <t>Tribhovandas Bhimji Zaveri Ltd</t>
  </si>
  <si>
    <t>TBZ</t>
  </si>
  <si>
    <t>Everest Industries Ltd</t>
  </si>
  <si>
    <t>EVERESTIND</t>
  </si>
  <si>
    <t>India Power Corporation Ltd</t>
  </si>
  <si>
    <t>DPSCLTD</t>
  </si>
  <si>
    <t>I G Petrochemicals Ltd</t>
  </si>
  <si>
    <t>IGPL</t>
  </si>
  <si>
    <t>Suyog Telematics Ltd</t>
  </si>
  <si>
    <t>SUYOG</t>
  </si>
  <si>
    <t>Roto Pumps Ltd</t>
  </si>
  <si>
    <t>ROTO</t>
  </si>
  <si>
    <t>GPT Infraprojects Ltd</t>
  </si>
  <si>
    <t>GPTINFRA</t>
  </si>
  <si>
    <t>Wheels India Ltd</t>
  </si>
  <si>
    <t>WHEELS</t>
  </si>
  <si>
    <t>Syncom Formulations (India) Ltd</t>
  </si>
  <si>
    <t>SYNCOMF</t>
  </si>
  <si>
    <t>Kokuyo Camlin Ltd</t>
  </si>
  <si>
    <t>KOKUYOCMLN</t>
  </si>
  <si>
    <t>Udaipur Cement Works Ltd</t>
  </si>
  <si>
    <t>UDAICEMENT</t>
  </si>
  <si>
    <t>Bombay Super Hybrid Seeds Ltd</t>
  </si>
  <si>
    <t>BSHSL</t>
  </si>
  <si>
    <t>Brightcom Group Ltd</t>
  </si>
  <si>
    <t>BCG</t>
  </si>
  <si>
    <t>Jaiprakash Associates Ltd</t>
  </si>
  <si>
    <t>JPASSOCIAT</t>
  </si>
  <si>
    <t>ASM Technologies Ltd</t>
  </si>
  <si>
    <t>ASMTEC</t>
  </si>
  <si>
    <t>Sportking India Ltd</t>
  </si>
  <si>
    <t>SPORTKING</t>
  </si>
  <si>
    <t>Borosil Scientific Ltd</t>
  </si>
  <si>
    <t>BOROSCI</t>
  </si>
  <si>
    <t>Filatex India Ltd</t>
  </si>
  <si>
    <t>FILATEX</t>
  </si>
  <si>
    <t>Wealth First Portfolio Managers Ltd</t>
  </si>
  <si>
    <t>WEALTH</t>
  </si>
  <si>
    <t>Praveg Ltd</t>
  </si>
  <si>
    <t>PRAVEG</t>
  </si>
  <si>
    <t>GTPL Hathway Ltd</t>
  </si>
  <si>
    <t>GTPL</t>
  </si>
  <si>
    <t>Steelcast Ltd</t>
  </si>
  <si>
    <t>STEELCAS</t>
  </si>
  <si>
    <t>Renaissance Global Ltd</t>
  </si>
  <si>
    <t>RGL</t>
  </si>
  <si>
    <t>Atul Auto Ltd</t>
  </si>
  <si>
    <t>ATULAUTO</t>
  </si>
  <si>
    <t>Three Wheelers</t>
  </si>
  <si>
    <t>Sigachi Industries Ltd</t>
  </si>
  <si>
    <t>SIGACHI</t>
  </si>
  <si>
    <t>Solex Energy Ltd</t>
  </si>
  <si>
    <t>SOLEX</t>
  </si>
  <si>
    <t>Associated Alcohols &amp; Breweries Ltd</t>
  </si>
  <si>
    <t>ASALCBR</t>
  </si>
  <si>
    <t>Reliance Industrial Infrastructure Ltd</t>
  </si>
  <si>
    <t>RIIL</t>
  </si>
  <si>
    <t>BCL Industries Ltd</t>
  </si>
  <si>
    <t>BCLIND</t>
  </si>
  <si>
    <t>Irm Energy Ltd</t>
  </si>
  <si>
    <t>IRMENERGY</t>
  </si>
  <si>
    <t>Paushak Ltd</t>
  </si>
  <si>
    <t>PAUSHAKLTD</t>
  </si>
  <si>
    <t>Sadhana Nitro Chem Ltd</t>
  </si>
  <si>
    <t>SADHNANIQ</t>
  </si>
  <si>
    <t>Mangalore Chemicals and Fertilisers Ltd</t>
  </si>
  <si>
    <t>MANGCHEFER</t>
  </si>
  <si>
    <t>Walchandnagar Industries Ltd</t>
  </si>
  <si>
    <t>WALCHANNAG</t>
  </si>
  <si>
    <t>Asian Energy Services Ltd</t>
  </si>
  <si>
    <t>ASIANENE</t>
  </si>
  <si>
    <t>Simplex Infrastructures Ltd</t>
  </si>
  <si>
    <t>SIMPLEXINF</t>
  </si>
  <si>
    <t>Zota Health Care Ltd</t>
  </si>
  <si>
    <t>ZOTA</t>
  </si>
  <si>
    <t>Agarwal Industrial Corporation Ltd</t>
  </si>
  <si>
    <t>AGARIND</t>
  </si>
  <si>
    <t>VL E-Governance &amp; IT Solutions Ltd</t>
  </si>
  <si>
    <t>VLEGOV</t>
  </si>
  <si>
    <t>Monte Carlo Fashions Ltd</t>
  </si>
  <si>
    <t>MONTECARLO</t>
  </si>
  <si>
    <t>Dynacons Systems and Solutions Ltd</t>
  </si>
  <si>
    <t>DSSL</t>
  </si>
  <si>
    <t>Z F Steering Gear (India) Ltd</t>
  </si>
  <si>
    <t>ZFSTEERING</t>
  </si>
  <si>
    <t>Bharat Wire Ropes Ltd</t>
  </si>
  <si>
    <t>BHARATWIRE</t>
  </si>
  <si>
    <t>Chemfab Alkalis Ltd</t>
  </si>
  <si>
    <t>CHEMFAB</t>
  </si>
  <si>
    <t>Dcm Shriram Industries Ltd</t>
  </si>
  <si>
    <t>DCMSRIND</t>
  </si>
  <si>
    <t>Suryoday Small Finance Bank Ltd</t>
  </si>
  <si>
    <t>SURYODAY</t>
  </si>
  <si>
    <t>5Paisa Capital Ltd</t>
  </si>
  <si>
    <t>5PAISA</t>
  </si>
  <si>
    <t>Southern Petrochemical Industries Corporation Ltd</t>
  </si>
  <si>
    <t>SPIC</t>
  </si>
  <si>
    <t>Om Infra Ltd</t>
  </si>
  <si>
    <t>OMINFRAL</t>
  </si>
  <si>
    <t>India Nippon Electricals Ltd</t>
  </si>
  <si>
    <t>INDNIPPON</t>
  </si>
  <si>
    <t>Oriental Rail Infrastructure Ltd</t>
  </si>
  <si>
    <t>ORIRAIL</t>
  </si>
  <si>
    <t>Panorama Studios International Ltd</t>
  </si>
  <si>
    <t>PANORAMA</t>
  </si>
  <si>
    <t>Dhunseri Ventures Ltd</t>
  </si>
  <si>
    <t>DVL</t>
  </si>
  <si>
    <t>Amines and Plasticizers Ltd</t>
  </si>
  <si>
    <t>AMNPLST</t>
  </si>
  <si>
    <t>Forbes Precision Tools and Machine Parts Ltd</t>
  </si>
  <si>
    <t>TOTEM</t>
  </si>
  <si>
    <t>Hexa Tradex Ltd</t>
  </si>
  <si>
    <t>HEXATRADEX</t>
  </si>
  <si>
    <t>Madras Fertilizers Ltd</t>
  </si>
  <si>
    <t>MADRASFERT</t>
  </si>
  <si>
    <t>Capital India Finance Ltd</t>
  </si>
  <si>
    <t>CIFL</t>
  </si>
  <si>
    <t>Arman Financial Services Ltd</t>
  </si>
  <si>
    <t>ARMANFIN</t>
  </si>
  <si>
    <t>Mishtann Foods Ltd</t>
  </si>
  <si>
    <t>MISHTANN</t>
  </si>
  <si>
    <t>ULTRAMARINE &amp; PIGMENTS Ltd</t>
  </si>
  <si>
    <t>ULTRAMAR</t>
  </si>
  <si>
    <t>Chaman Lal Setia Exports Ltd</t>
  </si>
  <si>
    <t>CLSEL</t>
  </si>
  <si>
    <t>SPML Infra Ltd</t>
  </si>
  <si>
    <t>SPMLINFRA</t>
  </si>
  <si>
    <t>Vertoz Ltd</t>
  </si>
  <si>
    <t>VERTOZ</t>
  </si>
  <si>
    <t>Peninsula Land Ltd</t>
  </si>
  <si>
    <t>PENINLAND</t>
  </si>
  <si>
    <t>India Motor Parts &amp; Accessories Ltd</t>
  </si>
  <si>
    <t>IMPAL</t>
  </si>
  <si>
    <t>Rane (Madras) Ltd</t>
  </si>
  <si>
    <t>RML</t>
  </si>
  <si>
    <t>Vintage Coffee and Beverages Ltd</t>
  </si>
  <si>
    <t>VINCOFE</t>
  </si>
  <si>
    <t>Trading Companies &amp; Distributors</t>
  </si>
  <si>
    <t>Eimco Elecon (India) Ltd</t>
  </si>
  <si>
    <t>EIMCOELECO</t>
  </si>
  <si>
    <t>Allied Digital Services Ltd</t>
  </si>
  <si>
    <t>ADSL</t>
  </si>
  <si>
    <t>Kotak Nifty 50 ETF</t>
  </si>
  <si>
    <t>NIFTY1</t>
  </si>
  <si>
    <t>Yuken India Ltd</t>
  </si>
  <si>
    <t>YUKEN</t>
  </si>
  <si>
    <t>Alldigi Tech Ltd</t>
  </si>
  <si>
    <t>ALLDIGI</t>
  </si>
  <si>
    <t>Jaykay Enterprises Ltd</t>
  </si>
  <si>
    <t>JAYKAY</t>
  </si>
  <si>
    <t>Kabra Extrusion Technik Ltd</t>
  </si>
  <si>
    <t>KABRAEXTRU</t>
  </si>
  <si>
    <t>Remus Pharmaceuticals Ltd</t>
  </si>
  <si>
    <t>REMUS</t>
  </si>
  <si>
    <t>Automobile Corp Of Goa Ltd</t>
  </si>
  <si>
    <t>ACGL</t>
  </si>
  <si>
    <t>AMIC Forging Ltd</t>
  </si>
  <si>
    <t>AMIC</t>
  </si>
  <si>
    <t>Steel</t>
  </si>
  <si>
    <t>Hi-Tech Gears Ltd</t>
  </si>
  <si>
    <t>HITECHGEAR</t>
  </si>
  <si>
    <t>Yamuna Syndicate Ltd</t>
  </si>
  <si>
    <t>YSL</t>
  </si>
  <si>
    <t>Texmaco Infrastructure &amp; Holdings Ltd</t>
  </si>
  <si>
    <t>TEXINFRA</t>
  </si>
  <si>
    <t>Rhetan TMT Ltd</t>
  </si>
  <si>
    <t>RHETAN</t>
  </si>
  <si>
    <t>Polo Queen Industrial and Fintech Ltd</t>
  </si>
  <si>
    <t>PQIF</t>
  </si>
  <si>
    <t>Tourism Finance Corporation of India Ltd</t>
  </si>
  <si>
    <t>TFCILTD</t>
  </si>
  <si>
    <t>SMC Global Securities Ltd</t>
  </si>
  <si>
    <t>SMCGLOBAL</t>
  </si>
  <si>
    <t>Butterfly Gandhimathi Appliances Ltd</t>
  </si>
  <si>
    <t>BUTTERFLY</t>
  </si>
  <si>
    <t>Kamdhenu Ltd</t>
  </si>
  <si>
    <t>KAMDHENU</t>
  </si>
  <si>
    <t>Allcargo Gati Ltd</t>
  </si>
  <si>
    <t>ACLGATI</t>
  </si>
  <si>
    <t>Ramco Systems Ltd</t>
  </si>
  <si>
    <t>RAMCOSYS</t>
  </si>
  <si>
    <t>Selan Exploration Technology Ltd</t>
  </si>
  <si>
    <t>SELAN</t>
  </si>
  <si>
    <t>Likhitha Infrastructure Ltd</t>
  </si>
  <si>
    <t>LIKHITHA</t>
  </si>
  <si>
    <t>Danish Power Ltd</t>
  </si>
  <si>
    <t>DANISH</t>
  </si>
  <si>
    <t>Jagsonpal Pharmaceuticals Ltd</t>
  </si>
  <si>
    <t>JAGSNPHARM</t>
  </si>
  <si>
    <t>Arihant Superstructures Ltd</t>
  </si>
  <si>
    <t>ARIHANTSUP</t>
  </si>
  <si>
    <t>GPT Healthcare Ltd</t>
  </si>
  <si>
    <t>GPTHEALTH</t>
  </si>
  <si>
    <t>Andhra Sugars Ltd</t>
  </si>
  <si>
    <t>ANDHRSUGAR</t>
  </si>
  <si>
    <t>Radhika Jeweltech Ltd</t>
  </si>
  <si>
    <t>RADHIKAJWE</t>
  </si>
  <si>
    <t>Crest Ventures Ltd</t>
  </si>
  <si>
    <t>CREST</t>
  </si>
  <si>
    <t>Kopran Ltd</t>
  </si>
  <si>
    <t>KOPRAN</t>
  </si>
  <si>
    <t>Fratelli Vineyards Ltd</t>
  </si>
  <si>
    <t>FRATELLI</t>
  </si>
  <si>
    <t>Sat Industries Ltd</t>
  </si>
  <si>
    <t>SATINDLTD</t>
  </si>
  <si>
    <t>JG Chemicals Ltd</t>
  </si>
  <si>
    <t>JGCHEM</t>
  </si>
  <si>
    <t>One Point One Solutions Ltd</t>
  </si>
  <si>
    <t>ONEPOINT</t>
  </si>
  <si>
    <t>BMW Industries Ltd</t>
  </si>
  <si>
    <t>BMW</t>
  </si>
  <si>
    <t>AGI Infra Ltd</t>
  </si>
  <si>
    <t>AGIIL</t>
  </si>
  <si>
    <t>VLS Finance Ltd</t>
  </si>
  <si>
    <t>VLSFINANCE</t>
  </si>
  <si>
    <t>Ester Industries Ltd</t>
  </si>
  <si>
    <t>ESTER</t>
  </si>
  <si>
    <t>Kellton Tech Solutions Ltd</t>
  </si>
  <si>
    <t>KELLTONTEC</t>
  </si>
  <si>
    <t>Last Mile Enterprises Ltd</t>
  </si>
  <si>
    <t>LASTMILE</t>
  </si>
  <si>
    <t>Essen Speciality Films Ltd</t>
  </si>
  <si>
    <t>ESFL</t>
  </si>
  <si>
    <t>Krishana Phoschem Ltd</t>
  </si>
  <si>
    <t>KRISHANA</t>
  </si>
  <si>
    <t>Aurum Proptech Ltd</t>
  </si>
  <si>
    <t>AURUM</t>
  </si>
  <si>
    <t>SAR Televenture Ltd</t>
  </si>
  <si>
    <t>SARTELE</t>
  </si>
  <si>
    <t>Gala Precision Engineering Ltd</t>
  </si>
  <si>
    <t>GALAPREC</t>
  </si>
  <si>
    <t>Punjab Chemicals and Crop Protection Ltd</t>
  </si>
  <si>
    <t>PUNJABCHEM</t>
  </si>
  <si>
    <t>Khazanchi Jewellers Ltd</t>
  </si>
  <si>
    <t>KHAZANCHI</t>
  </si>
  <si>
    <t>Apparel, Accessories &amp; Luxury Goods</t>
  </si>
  <si>
    <t>Steel Exchange India Ltd</t>
  </si>
  <si>
    <t>STEELXIND</t>
  </si>
  <si>
    <t>Rishabh Instruments Ltd</t>
  </si>
  <si>
    <t>RISHABH</t>
  </si>
  <si>
    <t>Spacenet Enterprises India Ltd</t>
  </si>
  <si>
    <t>SPCENET</t>
  </si>
  <si>
    <t>Ice Make Refrigeration Ltd</t>
  </si>
  <si>
    <t>ICEMAKE</t>
  </si>
  <si>
    <t>CFF Fluid Control Ltd</t>
  </si>
  <si>
    <t>CFF</t>
  </si>
  <si>
    <t>Aerospace &amp; Defense</t>
  </si>
  <si>
    <t>Dhunseri Investments Ltd</t>
  </si>
  <si>
    <t>DHUNINV</t>
  </si>
  <si>
    <t>Ashika Credit Capital Ltd</t>
  </si>
  <si>
    <t>ASHIKA</t>
  </si>
  <si>
    <t>Capital Small Finance Bank Ltd</t>
  </si>
  <si>
    <t>CAPITALSFB</t>
  </si>
  <si>
    <t>Kothari Petrochemicals Ltd</t>
  </si>
  <si>
    <t>KOTHARIPET</t>
  </si>
  <si>
    <t>Saurashtra Cement Ltd</t>
  </si>
  <si>
    <t>SAURASHCEM</t>
  </si>
  <si>
    <t>GRM Overseas Ltd</t>
  </si>
  <si>
    <t>GRMOVER</t>
  </si>
  <si>
    <t>Aaswa Trading and Exports Ltd</t>
  </si>
  <si>
    <t>TCC</t>
  </si>
  <si>
    <t>Real Estate Services</t>
  </si>
  <si>
    <t>Vardhman Holdings Ltd</t>
  </si>
  <si>
    <t>VHL</t>
  </si>
  <si>
    <t>Centrum Capital Ltd</t>
  </si>
  <si>
    <t>CENTRUM</t>
  </si>
  <si>
    <t>Windsor Machines Ltd</t>
  </si>
  <si>
    <t>WINDMACHIN</t>
  </si>
  <si>
    <t>Emkay Taps and Cutting Tools Ltd</t>
  </si>
  <si>
    <t>EMKAYTOOLS</t>
  </si>
  <si>
    <t>Pakka Limited</t>
  </si>
  <si>
    <t>PAKKA</t>
  </si>
  <si>
    <t>Subex Ltd</t>
  </si>
  <si>
    <t>SUBEXLTD</t>
  </si>
  <si>
    <t>Lincoln Pharmaceuticals Ltd</t>
  </si>
  <si>
    <t>LINCOLN</t>
  </si>
  <si>
    <t>Fairchem Organics Ltd</t>
  </si>
  <si>
    <t>FAIRCHEMOR</t>
  </si>
  <si>
    <t>Shree Digvijay Cement Co Ltd</t>
  </si>
  <si>
    <t>SHREDIGCEM</t>
  </si>
  <si>
    <t>Orient Technologies Ltd</t>
  </si>
  <si>
    <t>ORIENTTECH</t>
  </si>
  <si>
    <t>Western Carriers (India) Ltd</t>
  </si>
  <si>
    <t>WCIL</t>
  </si>
  <si>
    <t>Mukka Proteins Ltd</t>
  </si>
  <si>
    <t>MUKKA</t>
  </si>
  <si>
    <t>Diffusion Engineers Ltd</t>
  </si>
  <si>
    <t>DIFFNKG</t>
  </si>
  <si>
    <t>Bliss GVS Pharma Ltd</t>
  </si>
  <si>
    <t>BLISSGVS</t>
  </si>
  <si>
    <t>KMC Speciality Hospitals (India) Ltd</t>
  </si>
  <si>
    <t>KMCSHIL</t>
  </si>
  <si>
    <t>Munjal Auto Industries Ltd</t>
  </si>
  <si>
    <t>MUNJALAU</t>
  </si>
  <si>
    <t>Prakash Pipes Ltd</t>
  </si>
  <si>
    <t>PPL</t>
  </si>
  <si>
    <t>Kirloskar Electric Company Ltd</t>
  </si>
  <si>
    <t>KECL</t>
  </si>
  <si>
    <t>Zee Media Corporation Ltd</t>
  </si>
  <si>
    <t>ZEEMEDIA</t>
  </si>
  <si>
    <t>Trident Techlabs Ltd</t>
  </si>
  <si>
    <t>TECHLABS</t>
  </si>
  <si>
    <t>Veefin Solutions Ltd</t>
  </si>
  <si>
    <t>VEEFIN</t>
  </si>
  <si>
    <t>Application Software</t>
  </si>
  <si>
    <t>Century Enka Ltd</t>
  </si>
  <si>
    <t>CENTENKA</t>
  </si>
  <si>
    <t>Hardwyn India Ltd</t>
  </si>
  <si>
    <t>HARDWYN</t>
  </si>
  <si>
    <t>Building Products - Glass</t>
  </si>
  <si>
    <t>Sree Rayalaseema Hi-Strength Hypo Ltd</t>
  </si>
  <si>
    <t>SRHHYPOLTD</t>
  </si>
  <si>
    <t>Asian Star Co Ltd</t>
  </si>
  <si>
    <t>ASTAR</t>
  </si>
  <si>
    <t>Raj Rayon Industries Ltd</t>
  </si>
  <si>
    <t>RAJRILTD</t>
  </si>
  <si>
    <t>AFCOM Holdings Ltd</t>
  </si>
  <si>
    <t>AFCOM</t>
  </si>
  <si>
    <t>Air Freight &amp; Logistics</t>
  </si>
  <si>
    <t>Cellecor Gadgets Ltd</t>
  </si>
  <si>
    <t>CELLECOR</t>
  </si>
  <si>
    <t>Dhampur Sugar Mills Ltd</t>
  </si>
  <si>
    <t>DHAMPURSUG</t>
  </si>
  <si>
    <t>Best Agrolife Ltd</t>
  </si>
  <si>
    <t>BESTAGRO</t>
  </si>
  <si>
    <t>Enkei Wheels (India) Ltd</t>
  </si>
  <si>
    <t>ENKEIWHEL</t>
  </si>
  <si>
    <t>Industrial and Prudential Investment Co Ltd</t>
  </si>
  <si>
    <t>INDPRUD</t>
  </si>
  <si>
    <t>Rico Auto Industries Ltd</t>
  </si>
  <si>
    <t>RICOAUTO</t>
  </si>
  <si>
    <t>Aym Syntex Ltd</t>
  </si>
  <si>
    <t>AYMSYNTEX</t>
  </si>
  <si>
    <t>Creative Newtech Ltd</t>
  </si>
  <si>
    <t>CREATIVE</t>
  </si>
  <si>
    <t>Macpower CNC Machines Ltd</t>
  </si>
  <si>
    <t>MACPOWER</t>
  </si>
  <si>
    <t>Kernex Microsystems (India) Ltd</t>
  </si>
  <si>
    <t>KERNEX</t>
  </si>
  <si>
    <t>Manoj Vaibhav Gems N Jewellers Ltd</t>
  </si>
  <si>
    <t>MVGJL</t>
  </si>
  <si>
    <t>Gulshan Polyols Ltd</t>
  </si>
  <si>
    <t>GULPOLY</t>
  </si>
  <si>
    <t>Oswal Greentech Ltd</t>
  </si>
  <si>
    <t>OSWALGREEN</t>
  </si>
  <si>
    <t>Heubach Colorants India Ltd</t>
  </si>
  <si>
    <t>HEUBACHIND</t>
  </si>
  <si>
    <t>Sandesh Ltd</t>
  </si>
  <si>
    <t>SANDESH</t>
  </si>
  <si>
    <t>Vimta Labs Ltd</t>
  </si>
  <si>
    <t>VIMTALABS</t>
  </si>
  <si>
    <t>Tamilnadu Newsprint &amp; Papers Ltd</t>
  </si>
  <si>
    <t>TNPL</t>
  </si>
  <si>
    <t>Arrow Greentech Ltd</t>
  </si>
  <si>
    <t>ARROWGREEN</t>
  </si>
  <si>
    <t>Ngl Fine Chem Ltd</t>
  </si>
  <si>
    <t>NGLFINE</t>
  </si>
  <si>
    <t>AVT Natural Products Ltd</t>
  </si>
  <si>
    <t>AVTNPL</t>
  </si>
  <si>
    <t>Wardwizard Innovations &amp; Mobility Ltd</t>
  </si>
  <si>
    <t>WARDINMOBI</t>
  </si>
  <si>
    <t>Shiva Cement Ltd</t>
  </si>
  <si>
    <t>SHIVACEM</t>
  </si>
  <si>
    <t>HLV Ltd</t>
  </si>
  <si>
    <t>HLVLTD</t>
  </si>
  <si>
    <t>Signpost India Ltd</t>
  </si>
  <si>
    <t>SIGNPOST</t>
  </si>
  <si>
    <t>Manali Petrochemicals Ltd</t>
  </si>
  <si>
    <t>MANALIPETC</t>
  </si>
  <si>
    <t>Avadh Sugar &amp; Energy Ltd</t>
  </si>
  <si>
    <t>AVADHSUGAR</t>
  </si>
  <si>
    <t>Jagatjit Industries Ltd</t>
  </si>
  <si>
    <t>JAGAJITIND</t>
  </si>
  <si>
    <t>Xchanging Solutions Ltd</t>
  </si>
  <si>
    <t>XCHANGING</t>
  </si>
  <si>
    <t>Credo Brands Marketing Ltd</t>
  </si>
  <si>
    <t>MUFTI</t>
  </si>
  <si>
    <t>Men's Clothing</t>
  </si>
  <si>
    <t>TGV SRAAC Ltd</t>
  </si>
  <si>
    <t>TGVSL</t>
  </si>
  <si>
    <t>Vascon Engineers Ltd</t>
  </si>
  <si>
    <t>VASCONEQ</t>
  </si>
  <si>
    <t>3B Blackbio DX Ltd</t>
  </si>
  <si>
    <t>3BBLACKBIO</t>
  </si>
  <si>
    <t>Fertilizers &amp; Agricultural Chemicals</t>
  </si>
  <si>
    <t>Finkurve Financial Services Ltd</t>
  </si>
  <si>
    <t>FINKURVE</t>
  </si>
  <si>
    <t>Beekay Steel Industries Ltd</t>
  </si>
  <si>
    <t>BEEKAY</t>
  </si>
  <si>
    <t>Popular Vehicles and Services Ltd</t>
  </si>
  <si>
    <t>PVSL</t>
  </si>
  <si>
    <t>Vilas Transcore Ltd</t>
  </si>
  <si>
    <t>VILAS</t>
  </si>
  <si>
    <t>Uttam Sugar Mills Ltd</t>
  </si>
  <si>
    <t>UTTAMSUGAR</t>
  </si>
  <si>
    <t>Indo Amines Ltd</t>
  </si>
  <si>
    <t>INDOAMIN</t>
  </si>
  <si>
    <t>Pudumjee Paper Products Ltd</t>
  </si>
  <si>
    <t>PDMJEPAPER</t>
  </si>
  <si>
    <t>TV Today Network Limited</t>
  </si>
  <si>
    <t>TVTODAY</t>
  </si>
  <si>
    <t>R K Swamy Ltd</t>
  </si>
  <si>
    <t>RKSWAMY</t>
  </si>
  <si>
    <t>Vantage Knowledge Academy Ltd</t>
  </si>
  <si>
    <t>VKAL</t>
  </si>
  <si>
    <t>Cosmic CRF Ltd</t>
  </si>
  <si>
    <t>COSMICCRF</t>
  </si>
  <si>
    <t>Kuantum Papers Ltd</t>
  </si>
  <si>
    <t>KUANTUM</t>
  </si>
  <si>
    <t>Max India Ltd</t>
  </si>
  <si>
    <t>MAXIND</t>
  </si>
  <si>
    <t>Electrotherm (India) Ltd</t>
  </si>
  <si>
    <t>ELECTHERM</t>
  </si>
  <si>
    <t>Control Print Ltd</t>
  </si>
  <si>
    <t>CONTROLPR</t>
  </si>
  <si>
    <t>Sahana System Ltd</t>
  </si>
  <si>
    <t>SAHANA</t>
  </si>
  <si>
    <t>Dwarikesh Sugar Industries Ltd</t>
  </si>
  <si>
    <t>DWARKESH</t>
  </si>
  <si>
    <t>Bajaj Healthcare Ltd</t>
  </si>
  <si>
    <t>BAJAJHCARE</t>
  </si>
  <si>
    <t>Ksolves India Ltd</t>
  </si>
  <si>
    <t>KSOLVES</t>
  </si>
  <si>
    <t>Shankara Building Products Ltd</t>
  </si>
  <si>
    <t>SHANKARA</t>
  </si>
  <si>
    <t>Snowman Logistics Ltd</t>
  </si>
  <si>
    <t>SNOWMAN</t>
  </si>
  <si>
    <t>Maan Aluminium Ltd</t>
  </si>
  <si>
    <t>MAANALU</t>
  </si>
  <si>
    <t>GIC Housing Finance Ltd</t>
  </si>
  <si>
    <t>GICHSGFIN</t>
  </si>
  <si>
    <t>Kross Ltd</t>
  </si>
  <si>
    <t>KROSS</t>
  </si>
  <si>
    <t>Mafatlal Industries Ltd</t>
  </si>
  <si>
    <t>MAFATIND</t>
  </si>
  <si>
    <t>Kotyark Industries Ltd</t>
  </si>
  <si>
    <t>KOTYARK</t>
  </si>
  <si>
    <t>AGS Transact Technologies Ltd</t>
  </si>
  <si>
    <t>AGSTRA</t>
  </si>
  <si>
    <t>Arihant Capital Markets Ltd</t>
  </si>
  <si>
    <t>ARIHANTCAP</t>
  </si>
  <si>
    <t>Valiant Organics Ltd</t>
  </si>
  <si>
    <t>VALIANTORG</t>
  </si>
  <si>
    <t>Jay Bharat Maruti Ltd</t>
  </si>
  <si>
    <t>JAYBARMARU</t>
  </si>
  <si>
    <t>Indo Rama Synthetics (India) Ltd</t>
  </si>
  <si>
    <t>INDORAMA</t>
  </si>
  <si>
    <t>Investment Trust of India Ltd</t>
  </si>
  <si>
    <t>THEINVEST</t>
  </si>
  <si>
    <t>Automotive Stampings and Assemblies Ltd</t>
  </si>
  <si>
    <t>ASAL</t>
  </si>
  <si>
    <t>Satia Industries Ltd</t>
  </si>
  <si>
    <t>SATIA</t>
  </si>
  <si>
    <t>Dharmaj Crop Guard Ltd</t>
  </si>
  <si>
    <t>DHARMAJ</t>
  </si>
  <si>
    <t>Sika Interplant Systems Ltd</t>
  </si>
  <si>
    <t>SIKA</t>
  </si>
  <si>
    <t>Uniphos Enterprises Ltd</t>
  </si>
  <si>
    <t>UNIENTER</t>
  </si>
  <si>
    <t>Saint-Gobain Sekurit India Ltd</t>
  </si>
  <si>
    <t>SAINTGOBAIN</t>
  </si>
  <si>
    <t>Ritco Logistics Ltd</t>
  </si>
  <si>
    <t>RITCO</t>
  </si>
  <si>
    <t>Prime Securities Ltd</t>
  </si>
  <si>
    <t>PRIMESECU</t>
  </si>
  <si>
    <t>Tuticorin Alkali Chemicals and Fertilizers Ltd</t>
  </si>
  <si>
    <t>TUTIALKA</t>
  </si>
  <si>
    <t>Elin Electronics Ltd</t>
  </si>
  <si>
    <t>ELIN</t>
  </si>
  <si>
    <t>Taneja Aerospace and Aviation Ltd</t>
  </si>
  <si>
    <t>TANAA</t>
  </si>
  <si>
    <t>IST Ltd</t>
  </si>
  <si>
    <t>ISTLTD</t>
  </si>
  <si>
    <t>Sunshine Capital Ltd</t>
  </si>
  <si>
    <t>SCL</t>
  </si>
  <si>
    <t>Indo Thai Securities Ltd</t>
  </si>
  <si>
    <t>INDOTHAI</t>
  </si>
  <si>
    <t>NACL Industries Ltd</t>
  </si>
  <si>
    <t>NACLIND</t>
  </si>
  <si>
    <t>Benares Hotels Ltd</t>
  </si>
  <si>
    <t>BENARAS</t>
  </si>
  <si>
    <t>Ratnaveer Precision Engineering Ltd</t>
  </si>
  <si>
    <t>RATNAVEER</t>
  </si>
  <si>
    <t>City Pulse Multiplex Ltd</t>
  </si>
  <si>
    <t>CPML</t>
  </si>
  <si>
    <t>Movies &amp; Entertainment</t>
  </si>
  <si>
    <t>New Delhi Television Ltd</t>
  </si>
  <si>
    <t>NDTV</t>
  </si>
  <si>
    <t>Nelcast Ltd</t>
  </si>
  <si>
    <t>NELCAST</t>
  </si>
  <si>
    <t>NINtec Systems Ltd</t>
  </si>
  <si>
    <t>NINSYS</t>
  </si>
  <si>
    <t>Sastasundar Ventures Ltd</t>
  </si>
  <si>
    <t>SASTASUNDR</t>
  </si>
  <si>
    <t>Shree Ganesh Remedies Ltd</t>
  </si>
  <si>
    <t>SGRL</t>
  </si>
  <si>
    <t>Algoquant Fintech Ltd</t>
  </si>
  <si>
    <t>AQFINTECH</t>
  </si>
  <si>
    <t>Allcargo Terminals Ltd</t>
  </si>
  <si>
    <t>ATL</t>
  </si>
  <si>
    <t>Vinyas Innovative Technologies Ltd</t>
  </si>
  <si>
    <t>VINYAS</t>
  </si>
  <si>
    <t>Ganesh Benzoplast Ltd</t>
  </si>
  <si>
    <t>GANESHBE</t>
  </si>
  <si>
    <t>Hazoor Multi Projects Ltd</t>
  </si>
  <si>
    <t>HAZOOR</t>
  </si>
  <si>
    <t>Magadh Sugar &amp; Energy Ltd</t>
  </si>
  <si>
    <t>MAGADSUGAR</t>
  </si>
  <si>
    <t>Infobeans Technologies Ltd</t>
  </si>
  <si>
    <t>INFOBEAN</t>
  </si>
  <si>
    <t>Aptech Ltd</t>
  </si>
  <si>
    <t>APTECHT</t>
  </si>
  <si>
    <t>Zuari Industries Ltd</t>
  </si>
  <si>
    <t>ZUARIIND</t>
  </si>
  <si>
    <t>Urja Global Ltd</t>
  </si>
  <si>
    <t>URJA</t>
  </si>
  <si>
    <t>PNGS Gargi Fashion Jewellery Ltd</t>
  </si>
  <si>
    <t>GARGI</t>
  </si>
  <si>
    <t>Apparel Retail</t>
  </si>
  <si>
    <t>Rushil Decor Ltd</t>
  </si>
  <si>
    <t>RUSHIL</t>
  </si>
  <si>
    <t>RACL Geartech Ltd</t>
  </si>
  <si>
    <t>RACLGEAR</t>
  </si>
  <si>
    <t>Industry</t>
  </si>
  <si>
    <t>Oil Gas &amp; Consumable Fuels</t>
  </si>
  <si>
    <t>Information Technology</t>
  </si>
  <si>
    <t>Financial Services</t>
  </si>
  <si>
    <t>Telecommunication</t>
  </si>
  <si>
    <t>Fast Moving Consumer Goods</t>
  </si>
  <si>
    <t>Construction</t>
  </si>
  <si>
    <t>Healthcare</t>
  </si>
  <si>
    <t>Power</t>
  </si>
  <si>
    <t>Automobile and Auto Components</t>
  </si>
  <si>
    <t>Metals &amp; Mining</t>
  </si>
  <si>
    <t>Construction Materials</t>
  </si>
  <si>
    <t>Services</t>
  </si>
  <si>
    <t>Consumer Durables</t>
  </si>
  <si>
    <t>Capital Goods</t>
  </si>
  <si>
    <t>Consumer Services</t>
  </si>
  <si>
    <t>Realty</t>
  </si>
  <si>
    <t>Chemicals</t>
  </si>
  <si>
    <t>-</t>
  </si>
  <si>
    <t>Diversified</t>
  </si>
  <si>
    <t>Media Entertainment &amp; Publication</t>
  </si>
  <si>
    <t>Utilities</t>
  </si>
  <si>
    <t>Forest Materials</t>
  </si>
  <si>
    <t>1Y Return vs Nifty Z-Score</t>
  </si>
  <si>
    <t>1M Return vs Nifty Z-Score</t>
  </si>
  <si>
    <t>6M Return vs Nifty Z-Score</t>
  </si>
  <si>
    <t>1W Return vs Nifty Z-Score</t>
  </si>
  <si>
    <t>20D EMA</t>
  </si>
  <si>
    <t>% Price above 20 EMA</t>
  </si>
  <si>
    <t>% Price above 50 EMA</t>
  </si>
  <si>
    <t>% Price above 200 EMA</t>
  </si>
  <si>
    <t>Day Low</t>
  </si>
  <si>
    <t>Day High</t>
  </si>
  <si>
    <t>Current Week Low</t>
  </si>
  <si>
    <t>Current Week High</t>
  </si>
  <si>
    <t>Current Month Low</t>
  </si>
  <si>
    <t>Current Month High</t>
  </si>
  <si>
    <t>% Away From Day Low</t>
  </si>
  <si>
    <t>% Away From Day High</t>
  </si>
  <si>
    <t>% Away From Current Week Low</t>
  </si>
  <si>
    <t>% Away From Current Week High</t>
  </si>
  <si>
    <t>% Away From Current Month Low</t>
  </si>
  <si>
    <t>% Away From Current Month High</t>
  </si>
  <si>
    <t>Uptrend</t>
  </si>
  <si>
    <t>Relative Strength Sector Index</t>
  </si>
  <si>
    <t>Relative Strength Sector Index - Zone</t>
  </si>
  <si>
    <t>Rate of Change</t>
  </si>
  <si>
    <t>Rate of Change - Zone</t>
  </si>
  <si>
    <t>Negative</t>
  </si>
  <si>
    <t>Positive</t>
  </si>
  <si>
    <t>Neutral</t>
  </si>
  <si>
    <t>Sharpe Ratio Z-Score</t>
  </si>
  <si>
    <t>Score</t>
  </si>
  <si>
    <t>Rank 1Y</t>
  </si>
  <si>
    <t>Rank 6M</t>
  </si>
  <si>
    <t>Rank Sharpe</t>
  </si>
  <si>
    <t>Avg</t>
  </si>
  <si>
    <t>Count</t>
  </si>
  <si>
    <t>1W Out-Performance</t>
  </si>
  <si>
    <t>1M Out-Performance</t>
  </si>
  <si>
    <t>RSI</t>
  </si>
  <si>
    <t>% Price above 20D EMA</t>
  </si>
  <si>
    <t>Rank</t>
  </si>
  <si>
    <t xml:space="preserve">Score 2 </t>
  </si>
  <si>
    <t>Rank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</si>
</sst>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4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3C1F42E-A8D0-4DC7-8566-3B8A0452FE53}" name="Table3" displayName="Table3" ref="A1:Z126" totalsRowShown="0">
  <autoFilter ref="A1:Z126" xr:uid="{13C1F42E-A8D0-4DC7-8566-3B8A0452FE53}"/>
  <sortState xmlns:xlrd2="http://schemas.microsoft.com/office/spreadsheetml/2017/richdata2" ref="A2:Z126">
    <sortCondition ref="Z1:Z126"/>
  </sortState>
  <tableColumns count="26">
    <tableColumn id="1" xr3:uid="{A08C98FC-EAF2-42E7-B8EE-B154DB76B1CD}" name="Sub-Sector"/>
    <tableColumn id="2" xr3:uid="{1FC9FCD8-665B-4509-B14B-B1DDF68FA54C}" name="Count" dataDxfId="48">
      <calculatedColumnFormula>COUNTIFS(Table2[Sub-Sector],Table3[[#This Row],[Sub-Sector]])</calculatedColumnFormula>
    </tableColumn>
    <tableColumn id="3" xr3:uid="{4E3D0C07-CF21-491D-84D2-71303F7EE2C3}" name="Uptrend" dataDxfId="47">
      <calculatedColumnFormula>COUNTIFS(Table2[Sub-Sector],Table3[[#This Row],[Sub-Sector]],Table2[Uptrend],"Uptrend")/Table3[[#This Row],[Count]]</calculatedColumnFormula>
    </tableColumn>
    <tableColumn id="4" xr3:uid="{C46A2228-7028-44C3-9D13-5B62C0860B38}" name="1W Out-Performance" dataDxfId="46">
      <calculatedColumnFormula>COUNTIFS(Table2[Sub-Sector],Table3[[#This Row],[Sub-Sector]],Table2[1W Return vs Nifty],"&gt;=5")/Table3[[#This Row],[Count]]</calculatedColumnFormula>
    </tableColumn>
    <tableColumn id="5" xr3:uid="{D1667961-ACDD-4EA4-B705-AC97C38164A1}" name="1M Out-Performance" dataDxfId="45">
      <calculatedColumnFormula>COUNTIFS(Table2[Sub-Sector],Table3[[#This Row],[Sub-Sector]],Table2[1M Return vs Nifty],"&gt;=5")/Table3[[#This Row],[Count]]</calculatedColumnFormula>
    </tableColumn>
    <tableColumn id="6" xr3:uid="{6F09A91C-0348-4036-92BB-FC4562D0E27E}" name="6M Return vs Nifty" dataDxfId="44">
      <calculatedColumnFormula>COUNTIFS(Table2[Sub-Sector],Table3[[#This Row],[Sub-Sector]],Table2[6M Return vs Nifty],"&gt;=10")/Table3[[#This Row],[Count]]</calculatedColumnFormula>
    </tableColumn>
    <tableColumn id="7" xr3:uid="{4E171933-35D1-48D4-BB42-A0D9414ACA97}" name="1Y Return vs Nifty" dataDxfId="43">
      <calculatedColumnFormula>COUNTIFS(Table2[Sub-Sector],Table3[[#This Row],[Sub-Sector]],Table2[1Y Return vs Nifty],"&gt;=10")/Table3[[#This Row],[Count]]</calculatedColumnFormula>
    </tableColumn>
    <tableColumn id="8" xr3:uid="{6060D3AE-1784-417C-9AFD-132422834746}" name="RSI" dataDxfId="42">
      <calculatedColumnFormula>COUNTIFS(Table2[Sub-Sector],Table3[[#This Row],[Sub-Sector]],Table2[RSI Exponential â€“ 14D],"&gt;=50")/Table3[[#This Row],[Count]]</calculatedColumnFormula>
    </tableColumn>
    <tableColumn id="9" xr3:uid="{3DFD68AE-0549-4205-8060-9A573DEB7BAF}" name="Relative Volume" dataDxfId="41">
      <calculatedColumnFormula>COUNTIFS(Table2[Sub-Sector],Table3[[#This Row],[Sub-Sector]],Table2[Relative Volume],"&gt;=1")/Table3[[#This Row],[Count]]</calculatedColumnFormula>
    </tableColumn>
    <tableColumn id="10" xr3:uid="{ED50DE11-52A6-4A48-A648-075653AB7B14}" name="% Away From Day Low" dataDxfId="40">
      <calculatedColumnFormula>COUNTIFS(Table2[Sub-Sector],Table3[[#This Row],[Sub-Sector]],Table2[% Away From Day Low],"&gt;=0.05")/Table3[[#This Row],[Count]]</calculatedColumnFormula>
    </tableColumn>
    <tableColumn id="11" xr3:uid="{7F4229F4-7E23-4CEA-8602-1664AD039676}" name="% Away From Day High" dataDxfId="39">
      <calculatedColumnFormula>COUNTIFS(Table2[Sub-Sector],Table3[[#This Row],[Sub-Sector]],Table2[% Away From Day High],"&lt;=0.05")/Table3[[#This Row],[Count]]</calculatedColumnFormula>
    </tableColumn>
    <tableColumn id="12" xr3:uid="{18872A49-1A51-4DDF-B584-6A338373F759}" name="% Away From Current Week Low" dataDxfId="38">
      <calculatedColumnFormula>COUNTIFS(Table2[Sub-Sector],Table3[[#This Row],[Sub-Sector]],Table2[% Away From Current Week Low],"&gt;=0.05")/Table3[[#This Row],[Count]]</calculatedColumnFormula>
    </tableColumn>
    <tableColumn id="13" xr3:uid="{5CAC413B-12FA-4602-8D29-9858073BBD2D}" name="% Away From Current Week High" dataDxfId="37">
      <calculatedColumnFormula>COUNTIFS(Table2[Sub-Sector],Table3[[#This Row],[Sub-Sector]],Table2[% Away From Current Week High],"&lt;=0.05")/Table3[[#This Row],[Count]]</calculatedColumnFormula>
    </tableColumn>
    <tableColumn id="14" xr3:uid="{970B455F-4914-4175-9AE8-8FF12821743D}" name="% Away From Current Month Low" dataDxfId="36">
      <calculatedColumnFormula>COUNTIFS(Table2[Sub-Sector],Table3[[#This Row],[Sub-Sector]],Table2[% Away From Current Month Low],"&gt;=0.05")/Table3[[#This Row],[Count]]</calculatedColumnFormula>
    </tableColumn>
    <tableColumn id="15" xr3:uid="{ACC7CF1A-ACF0-4ECC-8469-FDD61F521E19}" name="% Away From Current Month High" dataDxfId="35">
      <calculatedColumnFormula>COUNTIFS(Table2[Sub-Sector],Table3[[#This Row],[Sub-Sector]],Table2[% Away From Current Month High],"&lt;=0.05")/Table3[[#This Row],[Count]]</calculatedColumnFormula>
    </tableColumn>
    <tableColumn id="16" xr3:uid="{8892E196-C5B8-49C5-8054-F1F6C3CD8935}" name="% Away From 52W High" dataDxfId="34">
      <calculatedColumnFormula>COUNTIFS(Table2[Sub-Sector],Table3[[#This Row],[Sub-Sector]],Table2[% Away From 52W High],"&lt;=10")/Table3[[#This Row],[Count]]</calculatedColumnFormula>
    </tableColumn>
    <tableColumn id="17" xr3:uid="{AC9C6001-2E38-4948-865A-7785847DCC70}" name="% Away From 52W Low" dataDxfId="33">
      <calculatedColumnFormula>COUNTIFS(Table2[Sub-Sector],Table3[[#This Row],[Sub-Sector]],Table2[% Away From 52W Low],"&gt;=10")/Table3[[#This Row],[Count]]</calculatedColumnFormula>
    </tableColumn>
    <tableColumn id="18" xr3:uid="{B1BF70FE-923C-4D5A-861D-8FEAF3249821}" name="% Price above 20D EMA" dataDxfId="32">
      <calculatedColumnFormula>COUNTIFS(Table2[Sub-Sector],Table3[[#This Row],[Sub-Sector]],Table2[% Price above 20 EMA],"&gt;=0")/Table3[[#This Row],[Count]]</calculatedColumnFormula>
    </tableColumn>
    <tableColumn id="19" xr3:uid="{72EF46C3-5C19-4263-8E7A-7F62012D1CFE}" name="% Price above 50 EMA" dataDxfId="31">
      <calculatedColumnFormula>COUNTIFS(Table2[Sub-Sector],Table3[[#This Row],[Sub-Sector]],Table2[% Price above 50 EMA],"&gt;=0")/Table3[[#This Row],[Count]]</calculatedColumnFormula>
    </tableColumn>
    <tableColumn id="20" xr3:uid="{E6B0B0C5-4101-40DF-A1E8-846909412D0E}" name="% Price above 200 EMA" dataDxfId="30">
      <calculatedColumnFormula>COUNTIFS(Table2[Sub-Sector],Table3[[#This Row],[Sub-Sector]],Table2[% Price above 200 EMA],"&gt;=0")/Table3[[#This Row],[Count]]</calculatedColumnFormula>
    </tableColumn>
    <tableColumn id="21" xr3:uid="{F05F4B72-C58A-4D2A-9220-1FA63B3FF571}" name="Rate of Change - Zone" dataDxfId="29">
      <calculatedColumnFormula>COUNTIFS(Table2[Sub-Sector],Table3[[#This Row],[Sub-Sector]],Table2[Rate of Change - Zone],"Positive")/Table3[[#This Row],[Count]]</calculatedColumnFormula>
    </tableColumn>
    <tableColumn id="22" xr3:uid="{7AB79293-6F6A-4116-80FE-97CD7A2A41FD}" name="Sharpe Ratio" dataDxfId="28">
      <calculatedColumnFormula>COUNTIFS(Table2[Sub-Sector],Table3[[#This Row],[Sub-Sector]],Table2[Sharpe Ratio],"&gt;=0.10")/Table3[[#This Row],[Count]]</calculatedColumnFormula>
    </tableColumn>
    <tableColumn id="23" xr3:uid="{B4FD3CB0-AC16-4FEE-ABE5-C925A31C5A33}" name="Score" dataDxfId="27">
      <calculatedColumnFormula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calculatedColumnFormula>
    </tableColumn>
    <tableColumn id="24" xr3:uid="{58DD8679-62BF-47A9-8556-671C72CFAA04}" name="Rank" dataDxfId="26">
      <calculatedColumnFormula>_xlfn.RANK.AVG(Table3[[#This Row],[Score]],Table3[Score],1)</calculatedColumnFormula>
    </tableColumn>
    <tableColumn id="25" xr3:uid="{0B060BDC-8515-4EA7-968F-B1D2322AA33F}" name="Score 2 " dataDxfId="25">
      <calculatedColumnFormula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calculatedColumnFormula>
    </tableColumn>
    <tableColumn id="26" xr3:uid="{3B145F29-C7C6-4C78-B82E-80A486186D1B}" name="Rank 2" dataDxfId="24">
      <calculatedColumnFormula>_xlfn.RANK.AVG(Table3[[#This Row],[Score 2 ]],Table3[[Score 2 ]],1)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F269652-F0E4-4BCE-9ACD-28A33159A576}" name="Table2" displayName="Table2" ref="A1:AV734" totalsRowShown="0">
  <sortState xmlns:xlrd2="http://schemas.microsoft.com/office/spreadsheetml/2017/richdata2" ref="A2:AV734">
    <sortCondition ref="AV1:AV734"/>
  </sortState>
  <tableColumns count="48">
    <tableColumn id="1" xr3:uid="{B6AD2A17-64FD-4A0F-8722-CA56EA663B65}" name="Name"/>
    <tableColumn id="2" xr3:uid="{4FA1BB1F-9451-45B4-A7F4-0E14DADFF003}" name="Ticker"/>
    <tableColumn id="3" xr3:uid="{F8B3035E-4B57-42ED-B233-A5407D34BD3E}" name="Industry"/>
    <tableColumn id="4" xr3:uid="{B307CA06-93E7-48C5-AE83-07DC7A2D62FF}" name="Sub-Sector"/>
    <tableColumn id="5" xr3:uid="{4836B210-EBBA-4866-9DD8-88A62C1FD68B}" name="Market Cap"/>
    <tableColumn id="6" xr3:uid="{BCD24671-9663-4482-8037-E03A29BFF3FB}" name="Close Price"/>
    <tableColumn id="7" xr3:uid="{1765D0FA-9ED3-4C72-92B5-39C65FF15CDC}" name="1Y Return vs Nifty"/>
    <tableColumn id="18" xr3:uid="{63E5331E-4DEE-48E3-A291-F221AED9EAA0}" name="1Y Return vs Nifty Z-Score" dataDxfId="23">
      <calculatedColumnFormula>(Table2[[#This Row],[1Y Return vs Nifty]]-AVERAGE(Table2[1Y Return vs Nifty]))/_xlfn.STDEV.P(Table2[1Y Return vs Nifty])</calculatedColumnFormula>
    </tableColumn>
    <tableColumn id="8" xr3:uid="{9A1B1E0D-B7E5-4F52-9D59-0045B4948355}" name="1M Return vs Nifty"/>
    <tableColumn id="19" xr3:uid="{B83B83F2-C89B-449B-984F-62EC3EEC871E}" name="1M Return vs Nifty Z-Score" dataDxfId="22">
      <calculatedColumnFormula>(Table2[[#This Row],[1M Return vs Nifty]]-AVERAGE(Table2[1M Return vs Nifty]))/_xlfn.STDEV.P(Table2[1M Return vs Nifty])</calculatedColumnFormula>
    </tableColumn>
    <tableColumn id="9" xr3:uid="{713FCDE7-B7C5-4712-984B-6D48EFDC8B47}" name="6M Return vs Nifty"/>
    <tableColumn id="20" xr3:uid="{FD7DABF0-D2B6-4ABB-B2E9-E7711CCAD714}" name="6M Return vs Nifty Z-Score" dataDxfId="21">
      <calculatedColumnFormula>(Table2[[#This Row],[6M Return vs Nifty]]-AVERAGE(Table2[6M Return vs Nifty]))/_xlfn.STDEV.P(Table2[6M Return vs Nifty])</calculatedColumnFormula>
    </tableColumn>
    <tableColumn id="10" xr3:uid="{893F4280-33E8-4767-B907-DC5D0F029D0E}" name="1W Return vs Nifty"/>
    <tableColumn id="22" xr3:uid="{79055F39-CB41-4936-BAB6-A467E6D47BA0}" name="1W Return vs Nifty Z-Score" dataDxfId="20">
      <calculatedColumnFormula>(Table2[[#This Row],[1W Return vs Nifty]]-AVERAGE(Table2[1W Return vs Nifty]))/_xlfn.STDEV.P(Table2[1W Return vs Nifty])</calculatedColumnFormula>
    </tableColumn>
    <tableColumn id="21" xr3:uid="{DDC99DD4-87F0-4C58-913C-CFF00C49BCE8}" name="20D EMA" dataDxfId="19"/>
    <tableColumn id="11" xr3:uid="{A34B9FDC-F534-4F29-BDC0-DA4B58C19B18}" name="50D EMA"/>
    <tableColumn id="12" xr3:uid="{7439B4AF-5492-497A-81C9-B63E8604B4FD}" name="200D EMA"/>
    <tableColumn id="13" xr3:uid="{9E79E1AB-C8EB-49B1-809E-8E8A1DFC6AA3}" name="RSI Exponential â€“ 14D"/>
    <tableColumn id="25" xr3:uid="{A956CC0A-9CA9-4423-9E0F-0F801C82E96C}" name="% Price above 20 EMA" dataDxfId="18">
      <calculatedColumnFormula>(Table2[[#This Row],[Close Price]]-Table2[[#This Row],[20D EMA]])/Table2[[#This Row],[20D EMA]]</calculatedColumnFormula>
    </tableColumn>
    <tableColumn id="24" xr3:uid="{35122398-0B52-4E29-BC33-13DD11253527}" name="% Price above 50 EMA" dataDxfId="17">
      <calculatedColumnFormula>(Table2[[#This Row],[Close Price]]-Table2[[#This Row],[50D EMA]])/Table2[[#This Row],[50D EMA]]</calculatedColumnFormula>
    </tableColumn>
    <tableColumn id="23" xr3:uid="{399470F1-306D-4636-ACED-77642DCDD845}" name="% Price above 200 EMA" dataDxfId="16">
      <calculatedColumnFormula>(Table2[[#This Row],[Close Price]]-Table2[[#This Row],[200D EMA]])/Table2[[#This Row],[200D EMA]]</calculatedColumnFormula>
    </tableColumn>
    <tableColumn id="14" xr3:uid="{46C0C6C4-F3C8-47CE-A805-10140F1CCEA4}" name="Relative Volume"/>
    <tableColumn id="37" xr3:uid="{58BF406A-E38D-4D2C-A886-868F54D0D0E9}" name="Day Low" dataDxfId="15"/>
    <tableColumn id="36" xr3:uid="{52AF1ABC-1681-4900-8ACF-60018CD68358}" name="Day High"/>
    <tableColumn id="35" xr3:uid="{9EA4F082-C23B-4B44-9C1C-EC020254D6C9}" name="Current Week Low"/>
    <tableColumn id="34" xr3:uid="{87900E9E-769D-4527-8324-C9286544E950}" name="Current Week High"/>
    <tableColumn id="33" xr3:uid="{2346B3CB-A96D-46B2-B8FD-DF5764EFCD4A}" name="Current Month Low"/>
    <tableColumn id="32" xr3:uid="{DA7ED508-E243-4CF4-B25C-02150FC786EE}" name="Current Month High"/>
    <tableColumn id="31" xr3:uid="{7A7B7674-32B0-451F-8F2C-7A92EBC012B1}" name="% Away From Day Low" dataDxfId="14">
      <calculatedColumnFormula>(Table2[[#This Row],[Close Price]]/Table2[[#This Row],[Day Low]])-1</calculatedColumnFormula>
    </tableColumn>
    <tableColumn id="30" xr3:uid="{21BFFE87-0232-436C-9520-F33723369959}" name="% Away From Day High" dataDxfId="13">
      <calculatedColumnFormula>(Table2[[#This Row],[Day High]]/Table2[[#This Row],[Close Price]])-1</calculatedColumnFormula>
    </tableColumn>
    <tableColumn id="29" xr3:uid="{805C42DF-7636-4D7D-A4D1-3EA5909B08FE}" name="% Away From Current Week Low" dataDxfId="12">
      <calculatedColumnFormula>(Table2[[#This Row],[Close Price]]/Table2[[#This Row],[Current Week Low]])-1</calculatedColumnFormula>
    </tableColumn>
    <tableColumn id="28" xr3:uid="{D58AB80E-2684-48AC-BE77-6BD365E6799E}" name="% Away From Current Week High" dataDxfId="11">
      <calculatedColumnFormula>(Table2[[#This Row],[Current Week High]]/Table2[[#This Row],[Close Price]])-1</calculatedColumnFormula>
    </tableColumn>
    <tableColumn id="27" xr3:uid="{49194491-2D6C-4C90-A353-486AAABF23B4}" name="% Away From Current Month Low" dataDxfId="10">
      <calculatedColumnFormula>(Table2[[#This Row],[Close Price]]/Table2[[#This Row],[Current Month Low]])-1</calculatedColumnFormula>
    </tableColumn>
    <tableColumn id="26" xr3:uid="{019F0591-3706-4220-A76B-5AF4B786F202}" name="% Away From Current Month High" dataDxfId="9">
      <calculatedColumnFormula>(Table2[[#This Row],[Current Month High]]/Table2[[#This Row],[Close Price]])-1</calculatedColumnFormula>
    </tableColumn>
    <tableColumn id="15" xr3:uid="{E8355233-88C7-4175-80EF-1F665647949F}" name="% Away From 52W High"/>
    <tableColumn id="16" xr3:uid="{114C8D82-FE0C-4E9C-A9E7-08460B150745}" name="% Away From 52W Low"/>
    <tableColumn id="45" xr3:uid="{94DF675E-C877-4527-91BD-7133AF2FE574}" name="Uptrend" dataDxfId="8">
      <calculatedColumnFormula>IF(AND(Table2[[#This Row],[20D EMA]]&gt;Table2[[#This Row],[50D EMA]],Table2[[#This Row],[50D EMA]]&gt;Table2[[#This Row],[200D EMA]]),"Uptrend","Downtrend/NoTrend")</calculatedColumnFormula>
    </tableColumn>
    <tableColumn id="44" xr3:uid="{4436EB37-7744-4CEC-8BA0-80D469EF7FBB}" name="Relative Strength Sector Index" dataDxfId="7"/>
    <tableColumn id="43" xr3:uid="{6FBA10E9-5F79-4CA9-A77B-1DCA11882CF5}" name="Relative Strength Sector Index - Zone"/>
    <tableColumn id="42" xr3:uid="{8FC2CA3D-9336-41A6-94F8-8A5F06AD1487}" name="Rate of Change"/>
    <tableColumn id="41" xr3:uid="{CB59575F-5DAA-4A40-9EE6-1D630B3EB0BE}" name="Rate of Change - Zone"/>
    <tableColumn id="17" xr3:uid="{61E07A71-EDA4-4D1A-8241-03ECD5EC364E}" name="Sharpe Ratio"/>
    <tableColumn id="46" xr3:uid="{D0BF88AC-EC56-4D84-9095-FB039EF062BF}" name="Sharpe Ratio Z-Score" dataDxfId="6">
      <calculatedColumnFormula>(Table2[[#This Row],[Sharpe Ratio]]-AVERAGE(Table2[Sharpe Ratio]))/_xlfn.STDEV.P(Table2[Sharpe Ratio])</calculatedColumnFormula>
    </tableColumn>
    <tableColumn id="47" xr3:uid="{10ADCB56-6F6A-45E5-9120-6C3C5C562B94}" name="Score" dataDxfId="5">
      <calculatedColumnFormula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calculatedColumnFormula>
    </tableColumn>
    <tableColumn id="48" xr3:uid="{2B2B83B6-4C22-4515-941E-DEA432993EBB}" name="Rank 1Y" dataDxfId="4">
      <calculatedColumnFormula>_xlfn.RANK.AVG(Table2[[#This Row],[1Y Return vs Nifty Z-Score]],Table2[1Y Return vs Nifty Z-Score])</calculatedColumnFormula>
    </tableColumn>
    <tableColumn id="49" xr3:uid="{AEE3EB42-4800-40BD-953A-475B17246083}" name="Rank 6M" dataDxfId="3">
      <calculatedColumnFormula>_xlfn.RANK.AVG(Table2[[#This Row],[6M Return vs Nifty Z-Score]],Table2[6M Return vs Nifty Z-Score])</calculatedColumnFormula>
    </tableColumn>
    <tableColumn id="50" xr3:uid="{9211D15B-B61A-44DB-9BBD-FB9568898CD3}" name="Rank Sharpe" dataDxfId="2">
      <calculatedColumnFormula>_xlfn.RANK.AVG(Table2[[#This Row],[Sharpe Ratio Z-Score]],Table2[Sharpe Ratio Z-Score])</calculatedColumnFormula>
    </tableColumn>
    <tableColumn id="51" xr3:uid="{2E8CA108-F315-4751-877E-B9DA46FCB480}" name="Avg" dataDxfId="1">
      <calculatedColumnFormula>(Table2[[#This Row],[Rank 1Y]]+Table2[[#This Row],[Rank 6M]]+Table2[[#This Row],[Rank Sharpe]])/3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67FE6A-1B97-4BB6-95FB-3F41D30C337F}" name="Table1" displayName="Table1" ref="A1:Q1472" totalsRowShown="0">
  <autoFilter ref="A1:Q1472" xr:uid="{0767FE6A-1B97-4BB6-95FB-3F41D30C337F}">
    <filterColumn colId="2">
      <filters>
        <filter val="Automobile and Auto Components"/>
        <filter val="Capital Goods"/>
        <filter val="Chemicals"/>
        <filter val="Construction"/>
        <filter val="Construction Materials"/>
        <filter val="Consumer Durables"/>
        <filter val="Consumer Services"/>
        <filter val="Diversified"/>
        <filter val="Fast Moving Consumer Goods"/>
        <filter val="Financial Services"/>
        <filter val="Forest Materials"/>
        <filter val="Healthcare"/>
        <filter val="Information Technology"/>
        <filter val="Media Entertainment &amp; Publication"/>
        <filter val="Metals &amp; Mining"/>
        <filter val="Oil Gas &amp; Consumable Fuels"/>
        <filter val="Power"/>
        <filter val="Realty"/>
        <filter val="Services"/>
        <filter val="Telecommunication"/>
        <filter val="Textiles"/>
        <filter val="Utilities"/>
      </filters>
    </filterColumn>
    <filterColumn colId="11">
      <customFilters>
        <customFilter operator="notEqual" val=" "/>
      </customFilters>
    </filterColumn>
  </autoFilter>
  <tableColumns count="17">
    <tableColumn id="1" xr3:uid="{3842E1A8-0454-47F2-B81D-6221D6967965}" name="Name"/>
    <tableColumn id="2" xr3:uid="{96F6AF00-9AE2-4843-9E9E-43F18A58BBA8}" name="Ticker"/>
    <tableColumn id="17" xr3:uid="{47B77600-5A76-403D-B8EC-D7373CA9307B}" name="Industry" dataDxfId="0"/>
    <tableColumn id="3" xr3:uid="{042FAA5E-7E3C-40E5-96DB-D800FB747604}" name="Sub-Sector"/>
    <tableColumn id="4" xr3:uid="{CB1394DF-5144-4124-8CD3-AA816F935BC5}" name="Market Cap"/>
    <tableColumn id="5" xr3:uid="{7DE82A6B-26EE-4FDF-B449-C24D9621D1D6}" name="Close Price"/>
    <tableColumn id="6" xr3:uid="{5D32F38B-CBC2-4CA8-AAA0-6E1DED3EE91E}" name="1Y Return vs Nifty"/>
    <tableColumn id="7" xr3:uid="{23F9C7FA-22FD-4FE4-A6A0-0706CB77D867}" name="1M Return vs Nifty"/>
    <tableColumn id="8" xr3:uid="{AC7EA18C-C7FA-4ABC-B9C8-A521CB75A010}" name="6M Return vs Nifty"/>
    <tableColumn id="9" xr3:uid="{137A50FD-BD1A-41C7-AE66-3733014645D2}" name="1W Return vs Nifty"/>
    <tableColumn id="10" xr3:uid="{2754625A-68BD-402A-8312-FE402BF9D2F3}" name="50D EMA"/>
    <tableColumn id="11" xr3:uid="{4A019325-2911-4645-91EA-5440846A92A8}" name="200D EMA"/>
    <tableColumn id="12" xr3:uid="{27F1300D-0BEC-4EBF-93E0-5A726AD23C2D}" name="RSI Exponential â€“ 14D"/>
    <tableColumn id="13" xr3:uid="{9A4D1D12-71D1-4781-8D2E-35BEEBFF500E}" name="Relative Volume"/>
    <tableColumn id="14" xr3:uid="{2631346A-4C71-42C9-8454-511FB7EDD8E2}" name="% Away From 52W High"/>
    <tableColumn id="15" xr3:uid="{34A1C648-7D9F-4A14-9916-8FB22BBD5316}" name="% Away From 52W Low"/>
    <tableColumn id="16" xr3:uid="{176D4796-DD0D-4DEF-BFE1-DF0476AB5CB7}" name="Sharpe Rat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E6DBE-BCFF-496D-8057-C88A42E00877}">
  <dimension ref="A1:Z126"/>
  <sheetViews>
    <sheetView tabSelected="1" topLeftCell="P1" workbookViewId="0">
      <selection activeCell="Z2" sqref="Z2"/>
    </sheetView>
  </sheetViews>
  <sheetFormatPr defaultRowHeight="14.4" x14ac:dyDescent="0.3"/>
  <cols>
    <col min="1" max="1" width="37.109375" bestFit="1" customWidth="1"/>
    <col min="2" max="2" width="8.33203125" bestFit="1" customWidth="1"/>
    <col min="3" max="3" width="10.44140625" bestFit="1" customWidth="1"/>
    <col min="4" max="4" width="21.77734375" bestFit="1" customWidth="1"/>
    <col min="5" max="5" width="21.6640625" bestFit="1" customWidth="1"/>
    <col min="6" max="6" width="19.44140625" bestFit="1" customWidth="1"/>
    <col min="7" max="7" width="18.5546875" bestFit="1" customWidth="1"/>
    <col min="8" max="8" width="8" bestFit="1" customWidth="1"/>
    <col min="9" max="9" width="17.6640625" bestFit="1" customWidth="1"/>
    <col min="10" max="10" width="22.44140625" bestFit="1" customWidth="1"/>
    <col min="11" max="11" width="23" bestFit="1" customWidth="1"/>
    <col min="12" max="12" width="31.77734375" bestFit="1" customWidth="1"/>
    <col min="13" max="13" width="32.21875" bestFit="1" customWidth="1"/>
    <col min="14" max="14" width="32.44140625" bestFit="1" customWidth="1"/>
    <col min="15" max="15" width="32.88671875" bestFit="1" customWidth="1"/>
    <col min="16" max="16" width="23.77734375" bestFit="1" customWidth="1"/>
    <col min="17" max="17" width="23.33203125" bestFit="1" customWidth="1"/>
    <col min="18" max="18" width="23.5546875" bestFit="1" customWidth="1"/>
    <col min="19" max="19" width="22.21875" bestFit="1" customWidth="1"/>
    <col min="20" max="20" width="23.33203125" bestFit="1" customWidth="1"/>
    <col min="21" max="21" width="22.21875" bestFit="1" customWidth="1"/>
    <col min="22" max="22" width="14" bestFit="1" customWidth="1"/>
    <col min="23" max="23" width="7.88671875" bestFit="1" customWidth="1"/>
    <col min="24" max="24" width="7.44140625" bestFit="1" customWidth="1"/>
    <col min="25" max="25" width="9.77734375" bestFit="1" customWidth="1"/>
    <col min="26" max="26" width="8.88671875" bestFit="1" customWidth="1"/>
  </cols>
  <sheetData>
    <row r="1" spans="1:26" x14ac:dyDescent="0.3">
      <c r="A1" t="s">
        <v>2</v>
      </c>
      <c r="B1" t="s">
        <v>3177</v>
      </c>
      <c r="C1" s="1" t="s">
        <v>3163</v>
      </c>
      <c r="D1" s="1" t="s">
        <v>3178</v>
      </c>
      <c r="E1" s="1" t="s">
        <v>3179</v>
      </c>
      <c r="F1" s="1" t="s">
        <v>7</v>
      </c>
      <c r="G1" s="1" t="s">
        <v>5</v>
      </c>
      <c r="H1" s="1" t="s">
        <v>3180</v>
      </c>
      <c r="I1" s="1" t="s">
        <v>12</v>
      </c>
      <c r="J1" s="1" t="s">
        <v>3157</v>
      </c>
      <c r="K1" s="1" t="s">
        <v>3158</v>
      </c>
      <c r="L1" s="1" t="s">
        <v>3159</v>
      </c>
      <c r="M1" s="1" t="s">
        <v>3160</v>
      </c>
      <c r="N1" s="1" t="s">
        <v>3161</v>
      </c>
      <c r="O1" s="1" t="s">
        <v>3162</v>
      </c>
      <c r="P1" s="1" t="s">
        <v>13</v>
      </c>
      <c r="Q1" s="1" t="s">
        <v>14</v>
      </c>
      <c r="R1" s="1" t="s">
        <v>3181</v>
      </c>
      <c r="S1" s="1" t="s">
        <v>3149</v>
      </c>
      <c r="T1" s="1" t="s">
        <v>3150</v>
      </c>
      <c r="U1" s="1" t="s">
        <v>3167</v>
      </c>
      <c r="V1" s="1" t="s">
        <v>15</v>
      </c>
      <c r="W1" t="s">
        <v>3172</v>
      </c>
      <c r="X1" t="s">
        <v>3182</v>
      </c>
      <c r="Y1" t="s">
        <v>3183</v>
      </c>
      <c r="Z1" t="s">
        <v>3184</v>
      </c>
    </row>
    <row r="2" spans="1:26" x14ac:dyDescent="0.3">
      <c r="A2" t="s">
        <v>635</v>
      </c>
      <c r="B2">
        <f>COUNTIFS(Table2[Sub-Sector],Table3[[#This Row],[Sub-Sector]])</f>
        <v>1</v>
      </c>
      <c r="C2" s="1">
        <f>COUNTIFS(Table2[Sub-Sector],Table3[[#This Row],[Sub-Sector]],Table2[Uptrend],"Uptrend")/Table3[[#This Row],[Count]]</f>
        <v>1</v>
      </c>
      <c r="D2" s="1">
        <f>COUNTIFS(Table2[Sub-Sector],Table3[[#This Row],[Sub-Sector]],Table2[1W Return vs Nifty],"&gt;=5")/Table3[[#This Row],[Count]]</f>
        <v>1</v>
      </c>
      <c r="E2" s="1">
        <f>COUNTIFS(Table2[Sub-Sector],Table3[[#This Row],[Sub-Sector]],Table2[1M Return vs Nifty],"&gt;=5")/Table3[[#This Row],[Count]]</f>
        <v>1</v>
      </c>
      <c r="F2" s="1">
        <f>COUNTIFS(Table2[Sub-Sector],Table3[[#This Row],[Sub-Sector]],Table2[6M Return vs Nifty],"&gt;=10")/Table3[[#This Row],[Count]]</f>
        <v>1</v>
      </c>
      <c r="G2" s="1">
        <f>COUNTIFS(Table2[Sub-Sector],Table3[[#This Row],[Sub-Sector]],Table2[1Y Return vs Nifty],"&gt;=10")/Table3[[#This Row],[Count]]</f>
        <v>1</v>
      </c>
      <c r="H2" s="1">
        <f>COUNTIFS(Table2[Sub-Sector],Table3[[#This Row],[Sub-Sector]],Table2[RSI Exponential â€“ 14D],"&gt;=50")/Table3[[#This Row],[Count]]</f>
        <v>1</v>
      </c>
      <c r="I2" s="1">
        <f>COUNTIFS(Table2[Sub-Sector],Table3[[#This Row],[Sub-Sector]],Table2[Relative Volume],"&gt;=1")/Table3[[#This Row],[Count]]</f>
        <v>1</v>
      </c>
      <c r="J2" s="1">
        <f>COUNTIFS(Table2[Sub-Sector],Table3[[#This Row],[Sub-Sector]],Table2[% Away From Day Low],"&gt;=0.05")/Table3[[#This Row],[Count]]</f>
        <v>0</v>
      </c>
      <c r="K2" s="1">
        <f>COUNTIFS(Table2[Sub-Sector],Table3[[#This Row],[Sub-Sector]],Table2[% Away From Day High],"&lt;=0.05")/Table3[[#This Row],[Count]]</f>
        <v>0</v>
      </c>
      <c r="L2" s="1">
        <f>COUNTIFS(Table2[Sub-Sector],Table3[[#This Row],[Sub-Sector]],Table2[% Away From Current Week Low],"&gt;=0.05")/Table3[[#This Row],[Count]]</f>
        <v>0</v>
      </c>
      <c r="M2" s="1">
        <f>COUNTIFS(Table2[Sub-Sector],Table3[[#This Row],[Sub-Sector]],Table2[% Away From Current Week High],"&lt;=0.05")/Table3[[#This Row],[Count]]</f>
        <v>0</v>
      </c>
      <c r="N2" s="1">
        <f>COUNTIFS(Table2[Sub-Sector],Table3[[#This Row],[Sub-Sector]],Table2[% Away From Current Month Low],"&gt;=0.05")/Table3[[#This Row],[Count]]</f>
        <v>0</v>
      </c>
      <c r="O2" s="1">
        <f>COUNTIFS(Table2[Sub-Sector],Table3[[#This Row],[Sub-Sector]],Table2[% Away From Current Month High],"&lt;=0.05")/Table3[[#This Row],[Count]]</f>
        <v>0</v>
      </c>
      <c r="P2" s="1">
        <f>COUNTIFS(Table2[Sub-Sector],Table3[[#This Row],[Sub-Sector]],Table2[% Away From 52W High],"&lt;=10")/Table3[[#This Row],[Count]]</f>
        <v>0</v>
      </c>
      <c r="Q2" s="1">
        <f>COUNTIFS(Table2[Sub-Sector],Table3[[#This Row],[Sub-Sector]],Table2[% Away From 52W Low],"&gt;=10")/Table3[[#This Row],[Count]]</f>
        <v>1</v>
      </c>
      <c r="R2" s="1">
        <f>COUNTIFS(Table2[Sub-Sector],Table3[[#This Row],[Sub-Sector]],Table2[% Price above 20 EMA],"&gt;=0")/Table3[[#This Row],[Count]]</f>
        <v>1</v>
      </c>
      <c r="S2" s="1">
        <f>COUNTIFS(Table2[Sub-Sector],Table3[[#This Row],[Sub-Sector]],Table2[% Price above 50 EMA],"&gt;=0")/Table3[[#This Row],[Count]]</f>
        <v>1</v>
      </c>
      <c r="T2" s="1">
        <f>COUNTIFS(Table2[Sub-Sector],Table3[[#This Row],[Sub-Sector]],Table2[% Price above 200 EMA],"&gt;=0")/Table3[[#This Row],[Count]]</f>
        <v>1</v>
      </c>
      <c r="U2" s="1">
        <f>COUNTIFS(Table2[Sub-Sector],Table3[[#This Row],[Sub-Sector]],Table2[Rate of Change - Zone],"Positive")/Table3[[#This Row],[Count]]</f>
        <v>1</v>
      </c>
      <c r="V2" s="1">
        <f>COUNTIFS(Table2[Sub-Sector],Table3[[#This Row],[Sub-Sector]],Table2[Sharpe Ratio],"&gt;=0.10")/Table3[[#This Row],[Count]]</f>
        <v>1</v>
      </c>
      <c r="W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59.5</v>
      </c>
      <c r="X2">
        <f>_xlfn.RANK.AVG(Table3[[#This Row],[Score]],Table3[Score],1)</f>
        <v>1</v>
      </c>
      <c r="Y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32.5</v>
      </c>
      <c r="Z2">
        <f>_xlfn.RANK.AVG(Table3[[#This Row],[Score 2 ]],Table3[[Score 2 ]],1)</f>
        <v>1</v>
      </c>
    </row>
    <row r="3" spans="1:26" x14ac:dyDescent="0.3">
      <c r="A3" t="s">
        <v>713</v>
      </c>
      <c r="B3">
        <f>COUNTIFS(Table2[Sub-Sector],Table3[[#This Row],[Sub-Sector]])</f>
        <v>3</v>
      </c>
      <c r="C3" s="1">
        <f>COUNTIFS(Table2[Sub-Sector],Table3[[#This Row],[Sub-Sector]],Table2[Uptrend],"Uptrend")/Table3[[#This Row],[Count]]</f>
        <v>0.66666666666666663</v>
      </c>
      <c r="D3" s="1">
        <f>COUNTIFS(Table2[Sub-Sector],Table3[[#This Row],[Sub-Sector]],Table2[1W Return vs Nifty],"&gt;=5")/Table3[[#This Row],[Count]]</f>
        <v>0.66666666666666663</v>
      </c>
      <c r="E3" s="1">
        <f>COUNTIFS(Table2[Sub-Sector],Table3[[#This Row],[Sub-Sector]],Table2[1M Return vs Nifty],"&gt;=5")/Table3[[#This Row],[Count]]</f>
        <v>0.66666666666666663</v>
      </c>
      <c r="F3" s="1">
        <f>COUNTIFS(Table2[Sub-Sector],Table3[[#This Row],[Sub-Sector]],Table2[6M Return vs Nifty],"&gt;=10")/Table3[[#This Row],[Count]]</f>
        <v>1</v>
      </c>
      <c r="G3" s="1">
        <f>COUNTIFS(Table2[Sub-Sector],Table3[[#This Row],[Sub-Sector]],Table2[1Y Return vs Nifty],"&gt;=10")/Table3[[#This Row],[Count]]</f>
        <v>1</v>
      </c>
      <c r="H3" s="1">
        <f>COUNTIFS(Table2[Sub-Sector],Table3[[#This Row],[Sub-Sector]],Table2[RSI Exponential â€“ 14D],"&gt;=50")/Table3[[#This Row],[Count]]</f>
        <v>1</v>
      </c>
      <c r="I3" s="1">
        <f>COUNTIFS(Table2[Sub-Sector],Table3[[#This Row],[Sub-Sector]],Table2[Relative Volume],"&gt;=1")/Table3[[#This Row],[Count]]</f>
        <v>0.33333333333333331</v>
      </c>
      <c r="J3" s="1">
        <f>COUNTIFS(Table2[Sub-Sector],Table3[[#This Row],[Sub-Sector]],Table2[% Away From Day Low],"&gt;=0.05")/Table3[[#This Row],[Count]]</f>
        <v>0.33333333333333331</v>
      </c>
      <c r="K3" s="1">
        <f>COUNTIFS(Table2[Sub-Sector],Table3[[#This Row],[Sub-Sector]],Table2[% Away From Day High],"&lt;=0.05")/Table3[[#This Row],[Count]]</f>
        <v>1</v>
      </c>
      <c r="L3" s="1">
        <f>COUNTIFS(Table2[Sub-Sector],Table3[[#This Row],[Sub-Sector]],Table2[% Away From Current Week Low],"&gt;=0.05")/Table3[[#This Row],[Count]]</f>
        <v>0.33333333333333331</v>
      </c>
      <c r="M3" s="1">
        <f>COUNTIFS(Table2[Sub-Sector],Table3[[#This Row],[Sub-Sector]],Table2[% Away From Current Week High],"&lt;=0.05")/Table3[[#This Row],[Count]]</f>
        <v>1</v>
      </c>
      <c r="N3" s="1">
        <f>COUNTIFS(Table2[Sub-Sector],Table3[[#This Row],[Sub-Sector]],Table2[% Away From Current Month Low],"&gt;=0.05")/Table3[[#This Row],[Count]]</f>
        <v>0.33333333333333331</v>
      </c>
      <c r="O3" s="1">
        <f>COUNTIFS(Table2[Sub-Sector],Table3[[#This Row],[Sub-Sector]],Table2[% Away From Current Month High],"&lt;=0.05")/Table3[[#This Row],[Count]]</f>
        <v>1</v>
      </c>
      <c r="P3" s="1">
        <f>COUNTIFS(Table2[Sub-Sector],Table3[[#This Row],[Sub-Sector]],Table2[% Away From 52W High],"&lt;=10")/Table3[[#This Row],[Count]]</f>
        <v>0.66666666666666663</v>
      </c>
      <c r="Q3" s="1">
        <f>COUNTIFS(Table2[Sub-Sector],Table3[[#This Row],[Sub-Sector]],Table2[% Away From 52W Low],"&gt;=10")/Table3[[#This Row],[Count]]</f>
        <v>1</v>
      </c>
      <c r="R3" s="1">
        <f>COUNTIFS(Table2[Sub-Sector],Table3[[#This Row],[Sub-Sector]],Table2[% Price above 20 EMA],"&gt;=0")/Table3[[#This Row],[Count]]</f>
        <v>1</v>
      </c>
      <c r="S3" s="1">
        <f>COUNTIFS(Table2[Sub-Sector],Table3[[#This Row],[Sub-Sector]],Table2[% Price above 50 EMA],"&gt;=0")/Table3[[#This Row],[Count]]</f>
        <v>1</v>
      </c>
      <c r="T3" s="1">
        <f>COUNTIFS(Table2[Sub-Sector],Table3[[#This Row],[Sub-Sector]],Table2[% Price above 200 EMA],"&gt;=0")/Table3[[#This Row],[Count]]</f>
        <v>1</v>
      </c>
      <c r="U3" s="1">
        <f>COUNTIFS(Table2[Sub-Sector],Table3[[#This Row],[Sub-Sector]],Table2[Rate of Change - Zone],"Positive")/Table3[[#This Row],[Count]]</f>
        <v>0.66666666666666663</v>
      </c>
      <c r="V3" s="1">
        <f>COUNTIFS(Table2[Sub-Sector],Table3[[#This Row],[Sub-Sector]],Table2[Sharpe Ratio],"&gt;=0.10")/Table3[[#This Row],[Count]]</f>
        <v>0.33333333333333331</v>
      </c>
      <c r="W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156</v>
      </c>
      <c r="X3">
        <f>_xlfn.RANK.AVG(Table3[[#This Row],[Score]],Table3[Score],1)</f>
        <v>3</v>
      </c>
      <c r="Y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72.5</v>
      </c>
      <c r="Z3">
        <f>_xlfn.RANK.AVG(Table3[[#This Row],[Score 2 ]],Table3[[Score 2 ]],1)</f>
        <v>2</v>
      </c>
    </row>
    <row r="4" spans="1:26" x14ac:dyDescent="0.3">
      <c r="A4" t="s">
        <v>386</v>
      </c>
      <c r="B4">
        <f>COUNTIFS(Table2[Sub-Sector],Table3[[#This Row],[Sub-Sector]])</f>
        <v>4</v>
      </c>
      <c r="C4" s="1">
        <f>COUNTIFS(Table2[Sub-Sector],Table3[[#This Row],[Sub-Sector]],Table2[Uptrend],"Uptrend")/Table3[[#This Row],[Count]]</f>
        <v>1</v>
      </c>
      <c r="D4" s="1">
        <f>COUNTIFS(Table2[Sub-Sector],Table3[[#This Row],[Sub-Sector]],Table2[1W Return vs Nifty],"&gt;=5")/Table3[[#This Row],[Count]]</f>
        <v>0.75</v>
      </c>
      <c r="E4" s="1">
        <f>COUNTIFS(Table2[Sub-Sector],Table3[[#This Row],[Sub-Sector]],Table2[1M Return vs Nifty],"&gt;=5")/Table3[[#This Row],[Count]]</f>
        <v>1</v>
      </c>
      <c r="F4" s="1">
        <f>COUNTIFS(Table2[Sub-Sector],Table3[[#This Row],[Sub-Sector]],Table2[6M Return vs Nifty],"&gt;=10")/Table3[[#This Row],[Count]]</f>
        <v>1</v>
      </c>
      <c r="G4" s="1">
        <f>COUNTIFS(Table2[Sub-Sector],Table3[[#This Row],[Sub-Sector]],Table2[1Y Return vs Nifty],"&gt;=10")/Table3[[#This Row],[Count]]</f>
        <v>0.75</v>
      </c>
      <c r="H4" s="1">
        <f>COUNTIFS(Table2[Sub-Sector],Table3[[#This Row],[Sub-Sector]],Table2[RSI Exponential â€“ 14D],"&gt;=50")/Table3[[#This Row],[Count]]</f>
        <v>0.75</v>
      </c>
      <c r="I4" s="1">
        <f>COUNTIFS(Table2[Sub-Sector],Table3[[#This Row],[Sub-Sector]],Table2[Relative Volume],"&gt;=1")/Table3[[#This Row],[Count]]</f>
        <v>0.5</v>
      </c>
      <c r="J4" s="1">
        <f>COUNTIFS(Table2[Sub-Sector],Table3[[#This Row],[Sub-Sector]],Table2[% Away From Day Low],"&gt;=0.05")/Table3[[#This Row],[Count]]</f>
        <v>0</v>
      </c>
      <c r="K4" s="1">
        <f>COUNTIFS(Table2[Sub-Sector],Table3[[#This Row],[Sub-Sector]],Table2[% Away From Day High],"&lt;=0.05")/Table3[[#This Row],[Count]]</f>
        <v>1</v>
      </c>
      <c r="L4" s="1">
        <f>COUNTIFS(Table2[Sub-Sector],Table3[[#This Row],[Sub-Sector]],Table2[% Away From Current Week Low],"&gt;=0.05")/Table3[[#This Row],[Count]]</f>
        <v>0</v>
      </c>
      <c r="M4" s="1">
        <f>COUNTIFS(Table2[Sub-Sector],Table3[[#This Row],[Sub-Sector]],Table2[% Away From Current Week High],"&lt;=0.05")/Table3[[#This Row],[Count]]</f>
        <v>1</v>
      </c>
      <c r="N4" s="1">
        <f>COUNTIFS(Table2[Sub-Sector],Table3[[#This Row],[Sub-Sector]],Table2[% Away From Current Month Low],"&gt;=0.05")/Table3[[#This Row],[Count]]</f>
        <v>0</v>
      </c>
      <c r="O4" s="1">
        <f>COUNTIFS(Table2[Sub-Sector],Table3[[#This Row],[Sub-Sector]],Table2[% Away From Current Month High],"&lt;=0.05")/Table3[[#This Row],[Count]]</f>
        <v>1</v>
      </c>
      <c r="P4" s="1">
        <f>COUNTIFS(Table2[Sub-Sector],Table3[[#This Row],[Sub-Sector]],Table2[% Away From 52W High],"&lt;=10")/Table3[[#This Row],[Count]]</f>
        <v>0.75</v>
      </c>
      <c r="Q4" s="1">
        <f>COUNTIFS(Table2[Sub-Sector],Table3[[#This Row],[Sub-Sector]],Table2[% Away From 52W Low],"&gt;=10")/Table3[[#This Row],[Count]]</f>
        <v>1</v>
      </c>
      <c r="R4" s="1">
        <f>COUNTIFS(Table2[Sub-Sector],Table3[[#This Row],[Sub-Sector]],Table2[% Price above 20 EMA],"&gt;=0")/Table3[[#This Row],[Count]]</f>
        <v>1</v>
      </c>
      <c r="S4" s="1">
        <f>COUNTIFS(Table2[Sub-Sector],Table3[[#This Row],[Sub-Sector]],Table2[% Price above 50 EMA],"&gt;=0")/Table3[[#This Row],[Count]]</f>
        <v>1</v>
      </c>
      <c r="T4" s="1">
        <f>COUNTIFS(Table2[Sub-Sector],Table3[[#This Row],[Sub-Sector]],Table2[% Price above 200 EMA],"&gt;=0")/Table3[[#This Row],[Count]]</f>
        <v>1</v>
      </c>
      <c r="U4" s="1">
        <f>COUNTIFS(Table2[Sub-Sector],Table3[[#This Row],[Sub-Sector]],Table2[Rate of Change - Zone],"Positive")/Table3[[#This Row],[Count]]</f>
        <v>0.75</v>
      </c>
      <c r="V4" s="1">
        <f>COUNTIFS(Table2[Sub-Sector],Table3[[#This Row],[Sub-Sector]],Table2[Sharpe Ratio],"&gt;=0.10")/Table3[[#This Row],[Count]]</f>
        <v>0.5</v>
      </c>
      <c r="W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124</v>
      </c>
      <c r="X4">
        <f>_xlfn.RANK.AVG(Table3[[#This Row],[Score]],Table3[Score],1)</f>
        <v>2</v>
      </c>
      <c r="Y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73.5</v>
      </c>
      <c r="Z4">
        <f>_xlfn.RANK.AVG(Table3[[#This Row],[Score 2 ]],Table3[[Score 2 ]],1)</f>
        <v>3</v>
      </c>
    </row>
    <row r="5" spans="1:26" x14ac:dyDescent="0.3">
      <c r="A5" t="s">
        <v>211</v>
      </c>
      <c r="B5">
        <f>COUNTIFS(Table2[Sub-Sector],Table3[[#This Row],[Sub-Sector]])</f>
        <v>8</v>
      </c>
      <c r="C5" s="1">
        <f>COUNTIFS(Table2[Sub-Sector],Table3[[#This Row],[Sub-Sector]],Table2[Uptrend],"Uptrend")/Table3[[#This Row],[Count]]</f>
        <v>1</v>
      </c>
      <c r="D5" s="1">
        <f>COUNTIFS(Table2[Sub-Sector],Table3[[#This Row],[Sub-Sector]],Table2[1W Return vs Nifty],"&gt;=5")/Table3[[#This Row],[Count]]</f>
        <v>0.625</v>
      </c>
      <c r="E5" s="1">
        <f>COUNTIFS(Table2[Sub-Sector],Table3[[#This Row],[Sub-Sector]],Table2[1M Return vs Nifty],"&gt;=5")/Table3[[#This Row],[Count]]</f>
        <v>0.875</v>
      </c>
      <c r="F5" s="1">
        <f>COUNTIFS(Table2[Sub-Sector],Table3[[#This Row],[Sub-Sector]],Table2[6M Return vs Nifty],"&gt;=10")/Table3[[#This Row],[Count]]</f>
        <v>0.625</v>
      </c>
      <c r="G5" s="1">
        <f>COUNTIFS(Table2[Sub-Sector],Table3[[#This Row],[Sub-Sector]],Table2[1Y Return vs Nifty],"&gt;=10")/Table3[[#This Row],[Count]]</f>
        <v>1</v>
      </c>
      <c r="H5" s="1">
        <f>COUNTIFS(Table2[Sub-Sector],Table3[[#This Row],[Sub-Sector]],Table2[RSI Exponential â€“ 14D],"&gt;=50")/Table3[[#This Row],[Count]]</f>
        <v>0.625</v>
      </c>
      <c r="I5" s="1">
        <f>COUNTIFS(Table2[Sub-Sector],Table3[[#This Row],[Sub-Sector]],Table2[Relative Volume],"&gt;=1")/Table3[[#This Row],[Count]]</f>
        <v>0.5</v>
      </c>
      <c r="J5" s="1">
        <f>COUNTIFS(Table2[Sub-Sector],Table3[[#This Row],[Sub-Sector]],Table2[% Away From Day Low],"&gt;=0.05")/Table3[[#This Row],[Count]]</f>
        <v>0.125</v>
      </c>
      <c r="K5" s="1">
        <f>COUNTIFS(Table2[Sub-Sector],Table3[[#This Row],[Sub-Sector]],Table2[% Away From Day High],"&lt;=0.05")/Table3[[#This Row],[Count]]</f>
        <v>0.75</v>
      </c>
      <c r="L5" s="1">
        <f>COUNTIFS(Table2[Sub-Sector],Table3[[#This Row],[Sub-Sector]],Table2[% Away From Current Week Low],"&gt;=0.05")/Table3[[#This Row],[Count]]</f>
        <v>0.125</v>
      </c>
      <c r="M5" s="1">
        <f>COUNTIFS(Table2[Sub-Sector],Table3[[#This Row],[Sub-Sector]],Table2[% Away From Current Week High],"&lt;=0.05")/Table3[[#This Row],[Count]]</f>
        <v>0.75</v>
      </c>
      <c r="N5" s="1">
        <f>COUNTIFS(Table2[Sub-Sector],Table3[[#This Row],[Sub-Sector]],Table2[% Away From Current Month Low],"&gt;=0.05")/Table3[[#This Row],[Count]]</f>
        <v>0.125</v>
      </c>
      <c r="O5" s="1">
        <f>COUNTIFS(Table2[Sub-Sector],Table3[[#This Row],[Sub-Sector]],Table2[% Away From Current Month High],"&lt;=0.05")/Table3[[#This Row],[Count]]</f>
        <v>0.75</v>
      </c>
      <c r="P5" s="1">
        <f>COUNTIFS(Table2[Sub-Sector],Table3[[#This Row],[Sub-Sector]],Table2[% Away From 52W High],"&lt;=10")/Table3[[#This Row],[Count]]</f>
        <v>0.625</v>
      </c>
      <c r="Q5" s="1">
        <f>COUNTIFS(Table2[Sub-Sector],Table3[[#This Row],[Sub-Sector]],Table2[% Away From 52W Low],"&gt;=10")/Table3[[#This Row],[Count]]</f>
        <v>1</v>
      </c>
      <c r="R5" s="1">
        <f>COUNTIFS(Table2[Sub-Sector],Table3[[#This Row],[Sub-Sector]],Table2[% Price above 20 EMA],"&gt;=0")/Table3[[#This Row],[Count]]</f>
        <v>0.625</v>
      </c>
      <c r="S5" s="1">
        <f>COUNTIFS(Table2[Sub-Sector],Table3[[#This Row],[Sub-Sector]],Table2[% Price above 50 EMA],"&gt;=0")/Table3[[#This Row],[Count]]</f>
        <v>0.75</v>
      </c>
      <c r="T5" s="1">
        <f>COUNTIFS(Table2[Sub-Sector],Table3[[#This Row],[Sub-Sector]],Table2[% Price above 200 EMA],"&gt;=0")/Table3[[#This Row],[Count]]</f>
        <v>1</v>
      </c>
      <c r="U5" s="1">
        <f>COUNTIFS(Table2[Sub-Sector],Table3[[#This Row],[Sub-Sector]],Table2[Rate of Change - Zone],"Positive")/Table3[[#This Row],[Count]]</f>
        <v>0.5</v>
      </c>
      <c r="V5" s="1">
        <f>COUNTIFS(Table2[Sub-Sector],Table3[[#This Row],[Sub-Sector]],Table2[Sharpe Ratio],"&gt;=0.10")/Table3[[#This Row],[Count]]</f>
        <v>0.375</v>
      </c>
      <c r="W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161</v>
      </c>
      <c r="X5">
        <f>_xlfn.RANK.AVG(Table3[[#This Row],[Score]],Table3[Score],1)</f>
        <v>4</v>
      </c>
      <c r="Y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79.5</v>
      </c>
      <c r="Z5">
        <f>_xlfn.RANK.AVG(Table3[[#This Row],[Score 2 ]],Table3[[Score 2 ]],1)</f>
        <v>4</v>
      </c>
    </row>
    <row r="6" spans="1:26" x14ac:dyDescent="0.3">
      <c r="A6" t="s">
        <v>766</v>
      </c>
      <c r="B6">
        <f>COUNTIFS(Table2[Sub-Sector],Table3[[#This Row],[Sub-Sector]])</f>
        <v>5</v>
      </c>
      <c r="C6" s="1">
        <f>COUNTIFS(Table2[Sub-Sector],Table3[[#This Row],[Sub-Sector]],Table2[Uptrend],"Uptrend")/Table3[[#This Row],[Count]]</f>
        <v>0</v>
      </c>
      <c r="D6" s="1">
        <f>COUNTIFS(Table2[Sub-Sector],Table3[[#This Row],[Sub-Sector]],Table2[1W Return vs Nifty],"&gt;=5")/Table3[[#This Row],[Count]]</f>
        <v>0.8</v>
      </c>
      <c r="E6" s="1">
        <f>COUNTIFS(Table2[Sub-Sector],Table3[[#This Row],[Sub-Sector]],Table2[1M Return vs Nifty],"&gt;=5")/Table3[[#This Row],[Count]]</f>
        <v>0.8</v>
      </c>
      <c r="F6" s="1">
        <f>COUNTIFS(Table2[Sub-Sector],Table3[[#This Row],[Sub-Sector]],Table2[6M Return vs Nifty],"&gt;=10")/Table3[[#This Row],[Count]]</f>
        <v>0.6</v>
      </c>
      <c r="G6" s="1">
        <f>COUNTIFS(Table2[Sub-Sector],Table3[[#This Row],[Sub-Sector]],Table2[1Y Return vs Nifty],"&gt;=10")/Table3[[#This Row],[Count]]</f>
        <v>0.8</v>
      </c>
      <c r="H6" s="1">
        <f>COUNTIFS(Table2[Sub-Sector],Table3[[#This Row],[Sub-Sector]],Table2[RSI Exponential â€“ 14D],"&gt;=50")/Table3[[#This Row],[Count]]</f>
        <v>0.8</v>
      </c>
      <c r="I6" s="1">
        <f>COUNTIFS(Table2[Sub-Sector],Table3[[#This Row],[Sub-Sector]],Table2[Relative Volume],"&gt;=1")/Table3[[#This Row],[Count]]</f>
        <v>0.6</v>
      </c>
      <c r="J6" s="1">
        <f>COUNTIFS(Table2[Sub-Sector],Table3[[#This Row],[Sub-Sector]],Table2[% Away From Day Low],"&gt;=0.05")/Table3[[#This Row],[Count]]</f>
        <v>0</v>
      </c>
      <c r="K6" s="1">
        <f>COUNTIFS(Table2[Sub-Sector],Table3[[#This Row],[Sub-Sector]],Table2[% Away From Day High],"&lt;=0.05")/Table3[[#This Row],[Count]]</f>
        <v>0.8</v>
      </c>
      <c r="L6" s="1">
        <f>COUNTIFS(Table2[Sub-Sector],Table3[[#This Row],[Sub-Sector]],Table2[% Away From Current Week Low],"&gt;=0.05")/Table3[[#This Row],[Count]]</f>
        <v>0</v>
      </c>
      <c r="M6" s="1">
        <f>COUNTIFS(Table2[Sub-Sector],Table3[[#This Row],[Sub-Sector]],Table2[% Away From Current Week High],"&lt;=0.05")/Table3[[#This Row],[Count]]</f>
        <v>0.8</v>
      </c>
      <c r="N6" s="1">
        <f>COUNTIFS(Table2[Sub-Sector],Table3[[#This Row],[Sub-Sector]],Table2[% Away From Current Month Low],"&gt;=0.05")/Table3[[#This Row],[Count]]</f>
        <v>0</v>
      </c>
      <c r="O6" s="1">
        <f>COUNTIFS(Table2[Sub-Sector],Table3[[#This Row],[Sub-Sector]],Table2[% Away From Current Month High],"&lt;=0.05")/Table3[[#This Row],[Count]]</f>
        <v>0.6</v>
      </c>
      <c r="P6" s="1">
        <f>COUNTIFS(Table2[Sub-Sector],Table3[[#This Row],[Sub-Sector]],Table2[% Away From 52W High],"&lt;=10")/Table3[[#This Row],[Count]]</f>
        <v>0</v>
      </c>
      <c r="Q6" s="1">
        <f>COUNTIFS(Table2[Sub-Sector],Table3[[#This Row],[Sub-Sector]],Table2[% Away From 52W Low],"&gt;=10")/Table3[[#This Row],[Count]]</f>
        <v>1</v>
      </c>
      <c r="R6" s="1">
        <f>COUNTIFS(Table2[Sub-Sector],Table3[[#This Row],[Sub-Sector]],Table2[% Price above 20 EMA],"&gt;=0")/Table3[[#This Row],[Count]]</f>
        <v>0.6</v>
      </c>
      <c r="S6" s="1">
        <f>COUNTIFS(Table2[Sub-Sector],Table3[[#This Row],[Sub-Sector]],Table2[% Price above 50 EMA],"&gt;=0")/Table3[[#This Row],[Count]]</f>
        <v>0.4</v>
      </c>
      <c r="T6" s="1">
        <f>COUNTIFS(Table2[Sub-Sector],Table3[[#This Row],[Sub-Sector]],Table2[% Price above 200 EMA],"&gt;=0")/Table3[[#This Row],[Count]]</f>
        <v>0.8</v>
      </c>
      <c r="U6" s="1">
        <f>COUNTIFS(Table2[Sub-Sector],Table3[[#This Row],[Sub-Sector]],Table2[Rate of Change - Zone],"Positive")/Table3[[#This Row],[Count]]</f>
        <v>0.6</v>
      </c>
      <c r="V6" s="1">
        <f>COUNTIFS(Table2[Sub-Sector],Table3[[#This Row],[Sub-Sector]],Table2[Sharpe Ratio],"&gt;=0.10")/Table3[[#This Row],[Count]]</f>
        <v>1</v>
      </c>
      <c r="W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232.5</v>
      </c>
      <c r="X6">
        <f>_xlfn.RANK.AVG(Table3[[#This Row],[Score]],Table3[Score],1)</f>
        <v>6.5</v>
      </c>
      <c r="Y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87.5</v>
      </c>
      <c r="Z6">
        <f>_xlfn.RANK.AVG(Table3[[#This Row],[Score 2 ]],Table3[[Score 2 ]],1)</f>
        <v>5</v>
      </c>
    </row>
    <row r="7" spans="1:26" x14ac:dyDescent="0.3">
      <c r="A7" t="s">
        <v>286</v>
      </c>
      <c r="B7">
        <f>COUNTIFS(Table2[Sub-Sector],Table3[[#This Row],[Sub-Sector]])</f>
        <v>3</v>
      </c>
      <c r="C7" s="1">
        <f>COUNTIFS(Table2[Sub-Sector],Table3[[#This Row],[Sub-Sector]],Table2[Uptrend],"Uptrend")/Table3[[#This Row],[Count]]</f>
        <v>0</v>
      </c>
      <c r="D7" s="1">
        <f>COUNTIFS(Table2[Sub-Sector],Table3[[#This Row],[Sub-Sector]],Table2[1W Return vs Nifty],"&gt;=5")/Table3[[#This Row],[Count]]</f>
        <v>0.66666666666666663</v>
      </c>
      <c r="E7" s="1">
        <f>COUNTIFS(Table2[Sub-Sector],Table3[[#This Row],[Sub-Sector]],Table2[1M Return vs Nifty],"&gt;=5")/Table3[[#This Row],[Count]]</f>
        <v>0.66666666666666663</v>
      </c>
      <c r="F7" s="1">
        <f>COUNTIFS(Table2[Sub-Sector],Table3[[#This Row],[Sub-Sector]],Table2[6M Return vs Nifty],"&gt;=10")/Table3[[#This Row],[Count]]</f>
        <v>0.66666666666666663</v>
      </c>
      <c r="G7" s="1">
        <f>COUNTIFS(Table2[Sub-Sector],Table3[[#This Row],[Sub-Sector]],Table2[1Y Return vs Nifty],"&gt;=10")/Table3[[#This Row],[Count]]</f>
        <v>1</v>
      </c>
      <c r="H7" s="1">
        <f>COUNTIFS(Table2[Sub-Sector],Table3[[#This Row],[Sub-Sector]],Table2[RSI Exponential â€“ 14D],"&gt;=50")/Table3[[#This Row],[Count]]</f>
        <v>0.33333333333333331</v>
      </c>
      <c r="I7" s="1">
        <f>COUNTIFS(Table2[Sub-Sector],Table3[[#This Row],[Sub-Sector]],Table2[Relative Volume],"&gt;=1")/Table3[[#This Row],[Count]]</f>
        <v>0.33333333333333331</v>
      </c>
      <c r="J7" s="1">
        <f>COUNTIFS(Table2[Sub-Sector],Table3[[#This Row],[Sub-Sector]],Table2[% Away From Day Low],"&gt;=0.05")/Table3[[#This Row],[Count]]</f>
        <v>0</v>
      </c>
      <c r="K7" s="1">
        <f>COUNTIFS(Table2[Sub-Sector],Table3[[#This Row],[Sub-Sector]],Table2[% Away From Day High],"&lt;=0.05")/Table3[[#This Row],[Count]]</f>
        <v>0.66666666666666663</v>
      </c>
      <c r="L7" s="1">
        <f>COUNTIFS(Table2[Sub-Sector],Table3[[#This Row],[Sub-Sector]],Table2[% Away From Current Week Low],"&gt;=0.05")/Table3[[#This Row],[Count]]</f>
        <v>0</v>
      </c>
      <c r="M7" s="1">
        <f>COUNTIFS(Table2[Sub-Sector],Table3[[#This Row],[Sub-Sector]],Table2[% Away From Current Week High],"&lt;=0.05")/Table3[[#This Row],[Count]]</f>
        <v>0.66666666666666663</v>
      </c>
      <c r="N7" s="1">
        <f>COUNTIFS(Table2[Sub-Sector],Table3[[#This Row],[Sub-Sector]],Table2[% Away From Current Month Low],"&gt;=0.05")/Table3[[#This Row],[Count]]</f>
        <v>0.33333333333333331</v>
      </c>
      <c r="O7" s="1">
        <f>COUNTIFS(Table2[Sub-Sector],Table3[[#This Row],[Sub-Sector]],Table2[% Away From Current Month High],"&lt;=0.05")/Table3[[#This Row],[Count]]</f>
        <v>0.66666666666666663</v>
      </c>
      <c r="P7" s="1">
        <f>COUNTIFS(Table2[Sub-Sector],Table3[[#This Row],[Sub-Sector]],Table2[% Away From 52W High],"&lt;=10")/Table3[[#This Row],[Count]]</f>
        <v>0</v>
      </c>
      <c r="Q7" s="1">
        <f>COUNTIFS(Table2[Sub-Sector],Table3[[#This Row],[Sub-Sector]],Table2[% Away From 52W Low],"&gt;=10")/Table3[[#This Row],[Count]]</f>
        <v>1</v>
      </c>
      <c r="R7" s="1">
        <f>COUNTIFS(Table2[Sub-Sector],Table3[[#This Row],[Sub-Sector]],Table2[% Price above 20 EMA],"&gt;=0")/Table3[[#This Row],[Count]]</f>
        <v>0.33333333333333331</v>
      </c>
      <c r="S7" s="1">
        <f>COUNTIFS(Table2[Sub-Sector],Table3[[#This Row],[Sub-Sector]],Table2[% Price above 50 EMA],"&gt;=0")/Table3[[#This Row],[Count]]</f>
        <v>0.33333333333333331</v>
      </c>
      <c r="T7" s="1">
        <f>COUNTIFS(Table2[Sub-Sector],Table3[[#This Row],[Sub-Sector]],Table2[% Price above 200 EMA],"&gt;=0")/Table3[[#This Row],[Count]]</f>
        <v>0.66666666666666663</v>
      </c>
      <c r="U7" s="1">
        <f>COUNTIFS(Table2[Sub-Sector],Table3[[#This Row],[Sub-Sector]],Table2[Rate of Change - Zone],"Positive")/Table3[[#This Row],[Count]]</f>
        <v>0.33333333333333331</v>
      </c>
      <c r="V7" s="1">
        <f>COUNTIFS(Table2[Sub-Sector],Table3[[#This Row],[Sub-Sector]],Table2[Sharpe Ratio],"&gt;=0.10")/Table3[[#This Row],[Count]]</f>
        <v>0.33333333333333331</v>
      </c>
      <c r="W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270.5</v>
      </c>
      <c r="X7">
        <f>_xlfn.RANK.AVG(Table3[[#This Row],[Score]],Table3[Score],1)</f>
        <v>15</v>
      </c>
      <c r="Y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104.5</v>
      </c>
      <c r="Z7">
        <f>_xlfn.RANK.AVG(Table3[[#This Row],[Score 2 ]],Table3[[Score 2 ]],1)</f>
        <v>6</v>
      </c>
    </row>
    <row r="8" spans="1:26" x14ac:dyDescent="0.3">
      <c r="A8" t="s">
        <v>144</v>
      </c>
      <c r="B8">
        <f>COUNTIFS(Table2[Sub-Sector],Table3[[#This Row],[Sub-Sector]])</f>
        <v>1</v>
      </c>
      <c r="C8" s="1">
        <f>COUNTIFS(Table2[Sub-Sector],Table3[[#This Row],[Sub-Sector]],Table2[Uptrend],"Uptrend")/Table3[[#This Row],[Count]]</f>
        <v>0</v>
      </c>
      <c r="D8" s="1">
        <f>COUNTIFS(Table2[Sub-Sector],Table3[[#This Row],[Sub-Sector]],Table2[1W Return vs Nifty],"&gt;=5")/Table3[[#This Row],[Count]]</f>
        <v>0</v>
      </c>
      <c r="E8" s="1">
        <f>COUNTIFS(Table2[Sub-Sector],Table3[[#This Row],[Sub-Sector]],Table2[1M Return vs Nifty],"&gt;=5")/Table3[[#This Row],[Count]]</f>
        <v>1</v>
      </c>
      <c r="F8" s="1">
        <f>COUNTIFS(Table2[Sub-Sector],Table3[[#This Row],[Sub-Sector]],Table2[6M Return vs Nifty],"&gt;=10")/Table3[[#This Row],[Count]]</f>
        <v>0</v>
      </c>
      <c r="G8" s="1">
        <f>COUNTIFS(Table2[Sub-Sector],Table3[[#This Row],[Sub-Sector]],Table2[1Y Return vs Nifty],"&gt;=10")/Table3[[#This Row],[Count]]</f>
        <v>1</v>
      </c>
      <c r="H8" s="1">
        <f>COUNTIFS(Table2[Sub-Sector],Table3[[#This Row],[Sub-Sector]],Table2[RSI Exponential â€“ 14D],"&gt;=50")/Table3[[#This Row],[Count]]</f>
        <v>0</v>
      </c>
      <c r="I8" s="1">
        <f>COUNTIFS(Table2[Sub-Sector],Table3[[#This Row],[Sub-Sector]],Table2[Relative Volume],"&gt;=1")/Table3[[#This Row],[Count]]</f>
        <v>1</v>
      </c>
      <c r="J8" s="1">
        <f>COUNTIFS(Table2[Sub-Sector],Table3[[#This Row],[Sub-Sector]],Table2[% Away From Day Low],"&gt;=0.05")/Table3[[#This Row],[Count]]</f>
        <v>0</v>
      </c>
      <c r="K8" s="1">
        <f>COUNTIFS(Table2[Sub-Sector],Table3[[#This Row],[Sub-Sector]],Table2[% Away From Day High],"&lt;=0.05")/Table3[[#This Row],[Count]]</f>
        <v>1</v>
      </c>
      <c r="L8" s="1">
        <f>COUNTIFS(Table2[Sub-Sector],Table3[[#This Row],[Sub-Sector]],Table2[% Away From Current Week Low],"&gt;=0.05")/Table3[[#This Row],[Count]]</f>
        <v>0</v>
      </c>
      <c r="M8" s="1">
        <f>COUNTIFS(Table2[Sub-Sector],Table3[[#This Row],[Sub-Sector]],Table2[% Away From Current Week High],"&lt;=0.05")/Table3[[#This Row],[Count]]</f>
        <v>1</v>
      </c>
      <c r="N8" s="1">
        <f>COUNTIFS(Table2[Sub-Sector],Table3[[#This Row],[Sub-Sector]],Table2[% Away From Current Month Low],"&gt;=0.05")/Table3[[#This Row],[Count]]</f>
        <v>0</v>
      </c>
      <c r="O8" s="1">
        <f>COUNTIFS(Table2[Sub-Sector],Table3[[#This Row],[Sub-Sector]],Table2[% Away From Current Month High],"&lt;=0.05")/Table3[[#This Row],[Count]]</f>
        <v>1</v>
      </c>
      <c r="P8" s="1">
        <f>COUNTIFS(Table2[Sub-Sector],Table3[[#This Row],[Sub-Sector]],Table2[% Away From 52W High],"&lt;=10")/Table3[[#This Row],[Count]]</f>
        <v>0</v>
      </c>
      <c r="Q8" s="1">
        <f>COUNTIFS(Table2[Sub-Sector],Table3[[#This Row],[Sub-Sector]],Table2[% Away From 52W Low],"&gt;=10")/Table3[[#This Row],[Count]]</f>
        <v>1</v>
      </c>
      <c r="R8" s="1">
        <f>COUNTIFS(Table2[Sub-Sector],Table3[[#This Row],[Sub-Sector]],Table2[% Price above 20 EMA],"&gt;=0")/Table3[[#This Row],[Count]]</f>
        <v>0</v>
      </c>
      <c r="S8" s="1">
        <f>COUNTIFS(Table2[Sub-Sector],Table3[[#This Row],[Sub-Sector]],Table2[% Price above 50 EMA],"&gt;=0")/Table3[[#This Row],[Count]]</f>
        <v>0</v>
      </c>
      <c r="T8" s="1">
        <f>COUNTIFS(Table2[Sub-Sector],Table3[[#This Row],[Sub-Sector]],Table2[% Price above 200 EMA],"&gt;=0")/Table3[[#This Row],[Count]]</f>
        <v>1</v>
      </c>
      <c r="U8" s="1">
        <f>COUNTIFS(Table2[Sub-Sector],Table3[[#This Row],[Sub-Sector]],Table2[Rate of Change - Zone],"Positive")/Table3[[#This Row],[Count]]</f>
        <v>1</v>
      </c>
      <c r="V8" s="1">
        <f>COUNTIFS(Table2[Sub-Sector],Table3[[#This Row],[Sub-Sector]],Table2[Sharpe Ratio],"&gt;=0.10")/Table3[[#This Row],[Count]]</f>
        <v>1</v>
      </c>
      <c r="W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348.5</v>
      </c>
      <c r="X8">
        <f>_xlfn.RANK.AVG(Table3[[#This Row],[Score]],Table3[Score],1)</f>
        <v>37.5</v>
      </c>
      <c r="Y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129.5</v>
      </c>
      <c r="Z8">
        <f>_xlfn.RANK.AVG(Table3[[#This Row],[Score 2 ]],Table3[[Score 2 ]],1)</f>
        <v>7</v>
      </c>
    </row>
    <row r="9" spans="1:26" x14ac:dyDescent="0.3">
      <c r="A9" t="s">
        <v>391</v>
      </c>
      <c r="B9">
        <f>COUNTIFS(Table2[Sub-Sector],Table3[[#This Row],[Sub-Sector]])</f>
        <v>9</v>
      </c>
      <c r="C9" s="1">
        <f>COUNTIFS(Table2[Sub-Sector],Table3[[#This Row],[Sub-Sector]],Table2[Uptrend],"Uptrend")/Table3[[#This Row],[Count]]</f>
        <v>0.77777777777777779</v>
      </c>
      <c r="D9" s="1">
        <f>COUNTIFS(Table2[Sub-Sector],Table3[[#This Row],[Sub-Sector]],Table2[1W Return vs Nifty],"&gt;=5")/Table3[[#This Row],[Count]]</f>
        <v>0.55555555555555558</v>
      </c>
      <c r="E9" s="1">
        <f>COUNTIFS(Table2[Sub-Sector],Table3[[#This Row],[Sub-Sector]],Table2[1M Return vs Nifty],"&gt;=5")/Table3[[#This Row],[Count]]</f>
        <v>0.44444444444444442</v>
      </c>
      <c r="F9" s="1">
        <f>COUNTIFS(Table2[Sub-Sector],Table3[[#This Row],[Sub-Sector]],Table2[6M Return vs Nifty],"&gt;=10")/Table3[[#This Row],[Count]]</f>
        <v>0.66666666666666663</v>
      </c>
      <c r="G9" s="1">
        <f>COUNTIFS(Table2[Sub-Sector],Table3[[#This Row],[Sub-Sector]],Table2[1Y Return vs Nifty],"&gt;=10")/Table3[[#This Row],[Count]]</f>
        <v>0.66666666666666663</v>
      </c>
      <c r="H9" s="1">
        <f>COUNTIFS(Table2[Sub-Sector],Table3[[#This Row],[Sub-Sector]],Table2[RSI Exponential â€“ 14D],"&gt;=50")/Table3[[#This Row],[Count]]</f>
        <v>0.44444444444444442</v>
      </c>
      <c r="I9" s="1">
        <f>COUNTIFS(Table2[Sub-Sector],Table3[[#This Row],[Sub-Sector]],Table2[Relative Volume],"&gt;=1")/Table3[[#This Row],[Count]]</f>
        <v>0.44444444444444442</v>
      </c>
      <c r="J9" s="1">
        <f>COUNTIFS(Table2[Sub-Sector],Table3[[#This Row],[Sub-Sector]],Table2[% Away From Day Low],"&gt;=0.05")/Table3[[#This Row],[Count]]</f>
        <v>0</v>
      </c>
      <c r="K9" s="1">
        <f>COUNTIFS(Table2[Sub-Sector],Table3[[#This Row],[Sub-Sector]],Table2[% Away From Day High],"&lt;=0.05")/Table3[[#This Row],[Count]]</f>
        <v>0.77777777777777779</v>
      </c>
      <c r="L9" s="1">
        <f>COUNTIFS(Table2[Sub-Sector],Table3[[#This Row],[Sub-Sector]],Table2[% Away From Current Week Low],"&gt;=0.05")/Table3[[#This Row],[Count]]</f>
        <v>0</v>
      </c>
      <c r="M9" s="1">
        <f>COUNTIFS(Table2[Sub-Sector],Table3[[#This Row],[Sub-Sector]],Table2[% Away From Current Week High],"&lt;=0.05")/Table3[[#This Row],[Count]]</f>
        <v>0.77777777777777779</v>
      </c>
      <c r="N9" s="1">
        <f>COUNTIFS(Table2[Sub-Sector],Table3[[#This Row],[Sub-Sector]],Table2[% Away From Current Month Low],"&gt;=0.05")/Table3[[#This Row],[Count]]</f>
        <v>0</v>
      </c>
      <c r="O9" s="1">
        <f>COUNTIFS(Table2[Sub-Sector],Table3[[#This Row],[Sub-Sector]],Table2[% Away From Current Month High],"&lt;=0.05")/Table3[[#This Row],[Count]]</f>
        <v>0.77777777777777779</v>
      </c>
      <c r="P9" s="1">
        <f>COUNTIFS(Table2[Sub-Sector],Table3[[#This Row],[Sub-Sector]],Table2[% Away From 52W High],"&lt;=10")/Table3[[#This Row],[Count]]</f>
        <v>0.33333333333333331</v>
      </c>
      <c r="Q9" s="1">
        <f>COUNTIFS(Table2[Sub-Sector],Table3[[#This Row],[Sub-Sector]],Table2[% Away From 52W Low],"&gt;=10")/Table3[[#This Row],[Count]]</f>
        <v>0.88888888888888884</v>
      </c>
      <c r="R9" s="1">
        <f>COUNTIFS(Table2[Sub-Sector],Table3[[#This Row],[Sub-Sector]],Table2[% Price above 20 EMA],"&gt;=0")/Table3[[#This Row],[Count]]</f>
        <v>0.44444444444444442</v>
      </c>
      <c r="S9" s="1">
        <f>COUNTIFS(Table2[Sub-Sector],Table3[[#This Row],[Sub-Sector]],Table2[% Price above 50 EMA],"&gt;=0")/Table3[[#This Row],[Count]]</f>
        <v>0.55555555555555558</v>
      </c>
      <c r="T9" s="1">
        <f>COUNTIFS(Table2[Sub-Sector],Table3[[#This Row],[Sub-Sector]],Table2[% Price above 200 EMA],"&gt;=0")/Table3[[#This Row],[Count]]</f>
        <v>0.77777777777777779</v>
      </c>
      <c r="U9" s="1">
        <f>COUNTIFS(Table2[Sub-Sector],Table3[[#This Row],[Sub-Sector]],Table2[Rate of Change - Zone],"Positive")/Table3[[#This Row],[Count]]</f>
        <v>0.22222222222222221</v>
      </c>
      <c r="V9" s="1">
        <f>COUNTIFS(Table2[Sub-Sector],Table3[[#This Row],[Sub-Sector]],Table2[Sharpe Ratio],"&gt;=0.10")/Table3[[#This Row],[Count]]</f>
        <v>0.44444444444444442</v>
      </c>
      <c r="W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252.5</v>
      </c>
      <c r="X9">
        <f>_xlfn.RANK.AVG(Table3[[#This Row],[Score]],Table3[Score],1)</f>
        <v>13</v>
      </c>
      <c r="Y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138.5</v>
      </c>
      <c r="Z9">
        <f>_xlfn.RANK.AVG(Table3[[#This Row],[Score 2 ]],Table3[[Score 2 ]],1)</f>
        <v>8</v>
      </c>
    </row>
    <row r="10" spans="1:26" x14ac:dyDescent="0.3">
      <c r="A10" t="s">
        <v>969</v>
      </c>
      <c r="B10">
        <f>COUNTIFS(Table2[Sub-Sector],Table3[[#This Row],[Sub-Sector]])</f>
        <v>2</v>
      </c>
      <c r="C10" s="1">
        <f>COUNTIFS(Table2[Sub-Sector],Table3[[#This Row],[Sub-Sector]],Table2[Uptrend],"Uptrend")/Table3[[#This Row],[Count]]</f>
        <v>0.5</v>
      </c>
      <c r="D10" s="1">
        <f>COUNTIFS(Table2[Sub-Sector],Table3[[#This Row],[Sub-Sector]],Table2[1W Return vs Nifty],"&gt;=5")/Table3[[#This Row],[Count]]</f>
        <v>1</v>
      </c>
      <c r="E10" s="1">
        <f>COUNTIFS(Table2[Sub-Sector],Table3[[#This Row],[Sub-Sector]],Table2[1M Return vs Nifty],"&gt;=5")/Table3[[#This Row],[Count]]</f>
        <v>0.5</v>
      </c>
      <c r="F10" s="1">
        <f>COUNTIFS(Table2[Sub-Sector],Table3[[#This Row],[Sub-Sector]],Table2[6M Return vs Nifty],"&gt;=10")/Table3[[#This Row],[Count]]</f>
        <v>0.5</v>
      </c>
      <c r="G10" s="1">
        <f>COUNTIFS(Table2[Sub-Sector],Table3[[#This Row],[Sub-Sector]],Table2[1Y Return vs Nifty],"&gt;=10")/Table3[[#This Row],[Count]]</f>
        <v>0.5</v>
      </c>
      <c r="H10" s="1">
        <f>COUNTIFS(Table2[Sub-Sector],Table3[[#This Row],[Sub-Sector]],Table2[RSI Exponential â€“ 14D],"&gt;=50")/Table3[[#This Row],[Count]]</f>
        <v>1</v>
      </c>
      <c r="I10" s="1">
        <f>COUNTIFS(Table2[Sub-Sector],Table3[[#This Row],[Sub-Sector]],Table2[Relative Volume],"&gt;=1")/Table3[[#This Row],[Count]]</f>
        <v>0.5</v>
      </c>
      <c r="J10" s="1">
        <f>COUNTIFS(Table2[Sub-Sector],Table3[[#This Row],[Sub-Sector]],Table2[% Away From Day Low],"&gt;=0.05")/Table3[[#This Row],[Count]]</f>
        <v>0</v>
      </c>
      <c r="K10" s="1">
        <f>COUNTIFS(Table2[Sub-Sector],Table3[[#This Row],[Sub-Sector]],Table2[% Away From Day High],"&lt;=0.05")/Table3[[#This Row],[Count]]</f>
        <v>0.5</v>
      </c>
      <c r="L10" s="1">
        <f>COUNTIFS(Table2[Sub-Sector],Table3[[#This Row],[Sub-Sector]],Table2[% Away From Current Week Low],"&gt;=0.05")/Table3[[#This Row],[Count]]</f>
        <v>0</v>
      </c>
      <c r="M10" s="1">
        <f>COUNTIFS(Table2[Sub-Sector],Table3[[#This Row],[Sub-Sector]],Table2[% Away From Current Week High],"&lt;=0.05")/Table3[[#This Row],[Count]]</f>
        <v>0.5</v>
      </c>
      <c r="N10" s="1">
        <f>COUNTIFS(Table2[Sub-Sector],Table3[[#This Row],[Sub-Sector]],Table2[% Away From Current Month Low],"&gt;=0.05")/Table3[[#This Row],[Count]]</f>
        <v>0</v>
      </c>
      <c r="O10" s="1">
        <f>COUNTIFS(Table2[Sub-Sector],Table3[[#This Row],[Sub-Sector]],Table2[% Away From Current Month High],"&lt;=0.05")/Table3[[#This Row],[Count]]</f>
        <v>0</v>
      </c>
      <c r="P10" s="1">
        <f>COUNTIFS(Table2[Sub-Sector],Table3[[#This Row],[Sub-Sector]],Table2[% Away From 52W High],"&lt;=10")/Table3[[#This Row],[Count]]</f>
        <v>0</v>
      </c>
      <c r="Q10" s="1">
        <f>COUNTIFS(Table2[Sub-Sector],Table3[[#This Row],[Sub-Sector]],Table2[% Away From 52W Low],"&gt;=10")/Table3[[#This Row],[Count]]</f>
        <v>1</v>
      </c>
      <c r="R10" s="1">
        <f>COUNTIFS(Table2[Sub-Sector],Table3[[#This Row],[Sub-Sector]],Table2[% Price above 20 EMA],"&gt;=0")/Table3[[#This Row],[Count]]</f>
        <v>0.5</v>
      </c>
      <c r="S10" s="1">
        <f>COUNTIFS(Table2[Sub-Sector],Table3[[#This Row],[Sub-Sector]],Table2[% Price above 50 EMA],"&gt;=0")/Table3[[#This Row],[Count]]</f>
        <v>1</v>
      </c>
      <c r="T10" s="1">
        <f>COUNTIFS(Table2[Sub-Sector],Table3[[#This Row],[Sub-Sector]],Table2[% Price above 200 EMA],"&gt;=0")/Table3[[#This Row],[Count]]</f>
        <v>0.5</v>
      </c>
      <c r="U10" s="1">
        <f>COUNTIFS(Table2[Sub-Sector],Table3[[#This Row],[Sub-Sector]],Table2[Rate of Change - Zone],"Positive")/Table3[[#This Row],[Count]]</f>
        <v>0.5</v>
      </c>
      <c r="V10" s="1">
        <f>COUNTIFS(Table2[Sub-Sector],Table3[[#This Row],[Sub-Sector]],Table2[Sharpe Ratio],"&gt;=0.10")/Table3[[#This Row],[Count]]</f>
        <v>0</v>
      </c>
      <c r="W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205</v>
      </c>
      <c r="X10">
        <f>_xlfn.RANK.AVG(Table3[[#This Row],[Score]],Table3[Score],1)</f>
        <v>5</v>
      </c>
      <c r="Y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139.5</v>
      </c>
      <c r="Z10">
        <f>_xlfn.RANK.AVG(Table3[[#This Row],[Score 2 ]],Table3[[Score 2 ]],1)</f>
        <v>9</v>
      </c>
    </row>
    <row r="11" spans="1:26" x14ac:dyDescent="0.3">
      <c r="A11" t="s">
        <v>51</v>
      </c>
      <c r="B11">
        <f>COUNTIFS(Table2[Sub-Sector],Table3[[#This Row],[Sub-Sector]])</f>
        <v>45</v>
      </c>
      <c r="C11" s="1">
        <f>COUNTIFS(Table2[Sub-Sector],Table3[[#This Row],[Sub-Sector]],Table2[Uptrend],"Uptrend")/Table3[[#This Row],[Count]]</f>
        <v>0.64444444444444449</v>
      </c>
      <c r="D11" s="1">
        <f>COUNTIFS(Table2[Sub-Sector],Table3[[#This Row],[Sub-Sector]],Table2[1W Return vs Nifty],"&gt;=5")/Table3[[#This Row],[Count]]</f>
        <v>0.66666666666666663</v>
      </c>
      <c r="E11" s="1">
        <f>COUNTIFS(Table2[Sub-Sector],Table3[[#This Row],[Sub-Sector]],Table2[1M Return vs Nifty],"&gt;=5")/Table3[[#This Row],[Count]]</f>
        <v>0.48888888888888887</v>
      </c>
      <c r="F11" s="1">
        <f>COUNTIFS(Table2[Sub-Sector],Table3[[#This Row],[Sub-Sector]],Table2[6M Return vs Nifty],"&gt;=10")/Table3[[#This Row],[Count]]</f>
        <v>0.71111111111111114</v>
      </c>
      <c r="G11" s="1">
        <f>COUNTIFS(Table2[Sub-Sector],Table3[[#This Row],[Sub-Sector]],Table2[1Y Return vs Nifty],"&gt;=10")/Table3[[#This Row],[Count]]</f>
        <v>0.73333333333333328</v>
      </c>
      <c r="H11" s="1">
        <f>COUNTIFS(Table2[Sub-Sector],Table3[[#This Row],[Sub-Sector]],Table2[RSI Exponential â€“ 14D],"&gt;=50")/Table3[[#This Row],[Count]]</f>
        <v>0.51111111111111107</v>
      </c>
      <c r="I11" s="1">
        <f>COUNTIFS(Table2[Sub-Sector],Table3[[#This Row],[Sub-Sector]],Table2[Relative Volume],"&gt;=1")/Table3[[#This Row],[Count]]</f>
        <v>0.15555555555555556</v>
      </c>
      <c r="J11" s="1">
        <f>COUNTIFS(Table2[Sub-Sector],Table3[[#This Row],[Sub-Sector]],Table2[% Away From Day Low],"&gt;=0.05")/Table3[[#This Row],[Count]]</f>
        <v>4.4444444444444446E-2</v>
      </c>
      <c r="K11" s="1">
        <f>COUNTIFS(Table2[Sub-Sector],Table3[[#This Row],[Sub-Sector]],Table2[% Away From Day High],"&lt;=0.05")/Table3[[#This Row],[Count]]</f>
        <v>0.91111111111111109</v>
      </c>
      <c r="L11" s="1">
        <f>COUNTIFS(Table2[Sub-Sector],Table3[[#This Row],[Sub-Sector]],Table2[% Away From Current Week Low],"&gt;=0.05")/Table3[[#This Row],[Count]]</f>
        <v>4.4444444444444446E-2</v>
      </c>
      <c r="M11" s="1">
        <f>COUNTIFS(Table2[Sub-Sector],Table3[[#This Row],[Sub-Sector]],Table2[% Away From Current Week High],"&lt;=0.05")/Table3[[#This Row],[Count]]</f>
        <v>0.91111111111111109</v>
      </c>
      <c r="N11" s="1">
        <f>COUNTIFS(Table2[Sub-Sector],Table3[[#This Row],[Sub-Sector]],Table2[% Away From Current Month Low],"&gt;=0.05")/Table3[[#This Row],[Count]]</f>
        <v>0.1111111111111111</v>
      </c>
      <c r="O11" s="1">
        <f>COUNTIFS(Table2[Sub-Sector],Table3[[#This Row],[Sub-Sector]],Table2[% Away From Current Month High],"&lt;=0.05")/Table3[[#This Row],[Count]]</f>
        <v>0.88888888888888884</v>
      </c>
      <c r="P11" s="1">
        <f>COUNTIFS(Table2[Sub-Sector],Table3[[#This Row],[Sub-Sector]],Table2[% Away From 52W High],"&lt;=10")/Table3[[#This Row],[Count]]</f>
        <v>0.4</v>
      </c>
      <c r="Q11" s="1">
        <f>COUNTIFS(Table2[Sub-Sector],Table3[[#This Row],[Sub-Sector]],Table2[% Away From 52W Low],"&gt;=10")/Table3[[#This Row],[Count]]</f>
        <v>0.9555555555555556</v>
      </c>
      <c r="R11" s="1">
        <f>COUNTIFS(Table2[Sub-Sector],Table3[[#This Row],[Sub-Sector]],Table2[% Price above 20 EMA],"&gt;=0")/Table3[[#This Row],[Count]]</f>
        <v>0.48888888888888887</v>
      </c>
      <c r="S11" s="1">
        <f>COUNTIFS(Table2[Sub-Sector],Table3[[#This Row],[Sub-Sector]],Table2[% Price above 50 EMA],"&gt;=0")/Table3[[#This Row],[Count]]</f>
        <v>0.57777777777777772</v>
      </c>
      <c r="T11" s="1">
        <f>COUNTIFS(Table2[Sub-Sector],Table3[[#This Row],[Sub-Sector]],Table2[% Price above 200 EMA],"&gt;=0")/Table3[[#This Row],[Count]]</f>
        <v>0.93333333333333335</v>
      </c>
      <c r="U11" s="1">
        <f>COUNTIFS(Table2[Sub-Sector],Table3[[#This Row],[Sub-Sector]],Table2[Rate of Change - Zone],"Positive")/Table3[[#This Row],[Count]]</f>
        <v>0.4</v>
      </c>
      <c r="V11" s="1">
        <f>COUNTIFS(Table2[Sub-Sector],Table3[[#This Row],[Sub-Sector]],Table2[Sharpe Ratio],"&gt;=0.10")/Table3[[#This Row],[Count]]</f>
        <v>0.28888888888888886</v>
      </c>
      <c r="W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243.5</v>
      </c>
      <c r="X11">
        <f>_xlfn.RANK.AVG(Table3[[#This Row],[Score]],Table3[Score],1)</f>
        <v>8</v>
      </c>
      <c r="Y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142</v>
      </c>
      <c r="Z11">
        <f>_xlfn.RANK.AVG(Table3[[#This Row],[Score 2 ]],Table3[[Score 2 ]],1)</f>
        <v>10</v>
      </c>
    </row>
    <row r="12" spans="1:26" x14ac:dyDescent="0.3">
      <c r="A12" t="s">
        <v>166</v>
      </c>
      <c r="B12">
        <f>COUNTIFS(Table2[Sub-Sector],Table3[[#This Row],[Sub-Sector]])</f>
        <v>13</v>
      </c>
      <c r="C12" s="1">
        <f>COUNTIFS(Table2[Sub-Sector],Table3[[#This Row],[Sub-Sector]],Table2[Uptrend],"Uptrend")/Table3[[#This Row],[Count]]</f>
        <v>0.30769230769230771</v>
      </c>
      <c r="D12" s="1">
        <f>COUNTIFS(Table2[Sub-Sector],Table3[[#This Row],[Sub-Sector]],Table2[1W Return vs Nifty],"&gt;=5")/Table3[[#This Row],[Count]]</f>
        <v>0.61538461538461542</v>
      </c>
      <c r="E12" s="1">
        <f>COUNTIFS(Table2[Sub-Sector],Table3[[#This Row],[Sub-Sector]],Table2[1M Return vs Nifty],"&gt;=5")/Table3[[#This Row],[Count]]</f>
        <v>0.30769230769230771</v>
      </c>
      <c r="F12" s="1">
        <f>COUNTIFS(Table2[Sub-Sector],Table3[[#This Row],[Sub-Sector]],Table2[6M Return vs Nifty],"&gt;=10")/Table3[[#This Row],[Count]]</f>
        <v>0.61538461538461542</v>
      </c>
      <c r="G12" s="1">
        <f>COUNTIFS(Table2[Sub-Sector],Table3[[#This Row],[Sub-Sector]],Table2[1Y Return vs Nifty],"&gt;=10")/Table3[[#This Row],[Count]]</f>
        <v>0.92307692307692313</v>
      </c>
      <c r="H12" s="1">
        <f>COUNTIFS(Table2[Sub-Sector],Table3[[#This Row],[Sub-Sector]],Table2[RSI Exponential â€“ 14D],"&gt;=50")/Table3[[#This Row],[Count]]</f>
        <v>0.23076923076923078</v>
      </c>
      <c r="I12" s="1">
        <f>COUNTIFS(Table2[Sub-Sector],Table3[[#This Row],[Sub-Sector]],Table2[Relative Volume],"&gt;=1")/Table3[[#This Row],[Count]]</f>
        <v>0.46153846153846156</v>
      </c>
      <c r="J12" s="1">
        <f>COUNTIFS(Table2[Sub-Sector],Table3[[#This Row],[Sub-Sector]],Table2[% Away From Day Low],"&gt;=0.05")/Table3[[#This Row],[Count]]</f>
        <v>0</v>
      </c>
      <c r="K12" s="1">
        <f>COUNTIFS(Table2[Sub-Sector],Table3[[#This Row],[Sub-Sector]],Table2[% Away From Day High],"&lt;=0.05")/Table3[[#This Row],[Count]]</f>
        <v>0.84615384615384615</v>
      </c>
      <c r="L12" s="1">
        <f>COUNTIFS(Table2[Sub-Sector],Table3[[#This Row],[Sub-Sector]],Table2[% Away From Current Week Low],"&gt;=0.05")/Table3[[#This Row],[Count]]</f>
        <v>0</v>
      </c>
      <c r="M12" s="1">
        <f>COUNTIFS(Table2[Sub-Sector],Table3[[#This Row],[Sub-Sector]],Table2[% Away From Current Week High],"&lt;=0.05")/Table3[[#This Row],[Count]]</f>
        <v>0.84615384615384615</v>
      </c>
      <c r="N12" s="1">
        <f>COUNTIFS(Table2[Sub-Sector],Table3[[#This Row],[Sub-Sector]],Table2[% Away From Current Month Low],"&gt;=0.05")/Table3[[#This Row],[Count]]</f>
        <v>0</v>
      </c>
      <c r="O12" s="1">
        <f>COUNTIFS(Table2[Sub-Sector],Table3[[#This Row],[Sub-Sector]],Table2[% Away From Current Month High],"&lt;=0.05")/Table3[[#This Row],[Count]]</f>
        <v>0.84615384615384615</v>
      </c>
      <c r="P12" s="1">
        <f>COUNTIFS(Table2[Sub-Sector],Table3[[#This Row],[Sub-Sector]],Table2[% Away From 52W High],"&lt;=10")/Table3[[#This Row],[Count]]</f>
        <v>7.6923076923076927E-2</v>
      </c>
      <c r="Q12" s="1">
        <f>COUNTIFS(Table2[Sub-Sector],Table3[[#This Row],[Sub-Sector]],Table2[% Away From 52W Low],"&gt;=10")/Table3[[#This Row],[Count]]</f>
        <v>1</v>
      </c>
      <c r="R12" s="1">
        <f>COUNTIFS(Table2[Sub-Sector],Table3[[#This Row],[Sub-Sector]],Table2[% Price above 20 EMA],"&gt;=0")/Table3[[#This Row],[Count]]</f>
        <v>0.23076923076923078</v>
      </c>
      <c r="S12" s="1">
        <f>COUNTIFS(Table2[Sub-Sector],Table3[[#This Row],[Sub-Sector]],Table2[% Price above 50 EMA],"&gt;=0")/Table3[[#This Row],[Count]]</f>
        <v>0.23076923076923078</v>
      </c>
      <c r="T12" s="1">
        <f>COUNTIFS(Table2[Sub-Sector],Table3[[#This Row],[Sub-Sector]],Table2[% Price above 200 EMA],"&gt;=0")/Table3[[#This Row],[Count]]</f>
        <v>0.92307692307692313</v>
      </c>
      <c r="U12" s="1">
        <f>COUNTIFS(Table2[Sub-Sector],Table3[[#This Row],[Sub-Sector]],Table2[Rate of Change - Zone],"Positive")/Table3[[#This Row],[Count]]</f>
        <v>0.15384615384615385</v>
      </c>
      <c r="V12" s="1">
        <f>COUNTIFS(Table2[Sub-Sector],Table3[[#This Row],[Sub-Sector]],Table2[Sharpe Ratio],"&gt;=0.10")/Table3[[#This Row],[Count]]</f>
        <v>0.92307692307692313</v>
      </c>
      <c r="W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299</v>
      </c>
      <c r="X12">
        <f>_xlfn.RANK.AVG(Table3[[#This Row],[Score]],Table3[Score],1)</f>
        <v>20</v>
      </c>
      <c r="Y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142.5</v>
      </c>
      <c r="Z12">
        <f>_xlfn.RANK.AVG(Table3[[#This Row],[Score 2 ]],Table3[[Score 2 ]],1)</f>
        <v>11</v>
      </c>
    </row>
    <row r="13" spans="1:26" x14ac:dyDescent="0.3">
      <c r="A13" t="s">
        <v>247</v>
      </c>
      <c r="B13">
        <f>COUNTIFS(Table2[Sub-Sector],Table3[[#This Row],[Sub-Sector]])</f>
        <v>14</v>
      </c>
      <c r="C13" s="1">
        <f>COUNTIFS(Table2[Sub-Sector],Table3[[#This Row],[Sub-Sector]],Table2[Uptrend],"Uptrend")/Table3[[#This Row],[Count]]</f>
        <v>0.7857142857142857</v>
      </c>
      <c r="D13" s="1">
        <f>COUNTIFS(Table2[Sub-Sector],Table3[[#This Row],[Sub-Sector]],Table2[1W Return vs Nifty],"&gt;=5")/Table3[[#This Row],[Count]]</f>
        <v>0.42857142857142855</v>
      </c>
      <c r="E13" s="1">
        <f>COUNTIFS(Table2[Sub-Sector],Table3[[#This Row],[Sub-Sector]],Table2[1M Return vs Nifty],"&gt;=5")/Table3[[#This Row],[Count]]</f>
        <v>0.6428571428571429</v>
      </c>
      <c r="F13" s="1">
        <f>COUNTIFS(Table2[Sub-Sector],Table3[[#This Row],[Sub-Sector]],Table2[6M Return vs Nifty],"&gt;=10")/Table3[[#This Row],[Count]]</f>
        <v>0.5714285714285714</v>
      </c>
      <c r="G13" s="1">
        <f>COUNTIFS(Table2[Sub-Sector],Table3[[#This Row],[Sub-Sector]],Table2[1Y Return vs Nifty],"&gt;=10")/Table3[[#This Row],[Count]]</f>
        <v>0.5</v>
      </c>
      <c r="H13" s="1">
        <f>COUNTIFS(Table2[Sub-Sector],Table3[[#This Row],[Sub-Sector]],Table2[RSI Exponential â€“ 14D],"&gt;=50")/Table3[[#This Row],[Count]]</f>
        <v>0.6428571428571429</v>
      </c>
      <c r="I13" s="1">
        <f>COUNTIFS(Table2[Sub-Sector],Table3[[#This Row],[Sub-Sector]],Table2[Relative Volume],"&gt;=1")/Table3[[#This Row],[Count]]</f>
        <v>0.2857142857142857</v>
      </c>
      <c r="J13" s="1">
        <f>COUNTIFS(Table2[Sub-Sector],Table3[[#This Row],[Sub-Sector]],Table2[% Away From Day Low],"&gt;=0.05")/Table3[[#This Row],[Count]]</f>
        <v>0</v>
      </c>
      <c r="K13" s="1">
        <f>COUNTIFS(Table2[Sub-Sector],Table3[[#This Row],[Sub-Sector]],Table2[% Away From Day High],"&lt;=0.05")/Table3[[#This Row],[Count]]</f>
        <v>1</v>
      </c>
      <c r="L13" s="1">
        <f>COUNTIFS(Table2[Sub-Sector],Table3[[#This Row],[Sub-Sector]],Table2[% Away From Current Week Low],"&gt;=0.05")/Table3[[#This Row],[Count]]</f>
        <v>0</v>
      </c>
      <c r="M13" s="1">
        <f>COUNTIFS(Table2[Sub-Sector],Table3[[#This Row],[Sub-Sector]],Table2[% Away From Current Week High],"&lt;=0.05")/Table3[[#This Row],[Count]]</f>
        <v>1</v>
      </c>
      <c r="N13" s="1">
        <f>COUNTIFS(Table2[Sub-Sector],Table3[[#This Row],[Sub-Sector]],Table2[% Away From Current Month Low],"&gt;=0.05")/Table3[[#This Row],[Count]]</f>
        <v>7.1428571428571425E-2</v>
      </c>
      <c r="O13" s="1">
        <f>COUNTIFS(Table2[Sub-Sector],Table3[[#This Row],[Sub-Sector]],Table2[% Away From Current Month High],"&lt;=0.05")/Table3[[#This Row],[Count]]</f>
        <v>0.9285714285714286</v>
      </c>
      <c r="P13" s="1">
        <f>COUNTIFS(Table2[Sub-Sector],Table3[[#This Row],[Sub-Sector]],Table2[% Away From 52W High],"&lt;=10")/Table3[[#This Row],[Count]]</f>
        <v>0.5</v>
      </c>
      <c r="Q13" s="1">
        <f>COUNTIFS(Table2[Sub-Sector],Table3[[#This Row],[Sub-Sector]],Table2[% Away From 52W Low],"&gt;=10")/Table3[[#This Row],[Count]]</f>
        <v>1</v>
      </c>
      <c r="R13" s="1">
        <f>COUNTIFS(Table2[Sub-Sector],Table3[[#This Row],[Sub-Sector]],Table2[% Price above 20 EMA],"&gt;=0")/Table3[[#This Row],[Count]]</f>
        <v>0.6428571428571429</v>
      </c>
      <c r="S13" s="1">
        <f>COUNTIFS(Table2[Sub-Sector],Table3[[#This Row],[Sub-Sector]],Table2[% Price above 50 EMA],"&gt;=0")/Table3[[#This Row],[Count]]</f>
        <v>0.7142857142857143</v>
      </c>
      <c r="T13" s="1">
        <f>COUNTIFS(Table2[Sub-Sector],Table3[[#This Row],[Sub-Sector]],Table2[% Price above 200 EMA],"&gt;=0")/Table3[[#This Row],[Count]]</f>
        <v>0.8571428571428571</v>
      </c>
      <c r="U13" s="1">
        <f>COUNTIFS(Table2[Sub-Sector],Table3[[#This Row],[Sub-Sector]],Table2[Rate of Change - Zone],"Positive")/Table3[[#This Row],[Count]]</f>
        <v>0.5714285714285714</v>
      </c>
      <c r="V13" s="1">
        <f>COUNTIFS(Table2[Sub-Sector],Table3[[#This Row],[Sub-Sector]],Table2[Sharpe Ratio],"&gt;=0.10")/Table3[[#This Row],[Count]]</f>
        <v>0.42857142857142855</v>
      </c>
      <c r="W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265</v>
      </c>
      <c r="X13">
        <f>_xlfn.RANK.AVG(Table3[[#This Row],[Score]],Table3[Score],1)</f>
        <v>14</v>
      </c>
      <c r="Y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147</v>
      </c>
      <c r="Z13">
        <f>_xlfn.RANK.AVG(Table3[[#This Row],[Score 2 ]],Table3[[Score 2 ]],1)</f>
        <v>12</v>
      </c>
    </row>
    <row r="14" spans="1:26" x14ac:dyDescent="0.3">
      <c r="A14" t="s">
        <v>120</v>
      </c>
      <c r="B14">
        <f>COUNTIFS(Table2[Sub-Sector],Table3[[#This Row],[Sub-Sector]])</f>
        <v>3</v>
      </c>
      <c r="C14" s="1">
        <f>COUNTIFS(Table2[Sub-Sector],Table3[[#This Row],[Sub-Sector]],Table2[Uptrend],"Uptrend")/Table3[[#This Row],[Count]]</f>
        <v>0.66666666666666663</v>
      </c>
      <c r="D14" s="1">
        <f>COUNTIFS(Table2[Sub-Sector],Table3[[#This Row],[Sub-Sector]],Table2[1W Return vs Nifty],"&gt;=5")/Table3[[#This Row],[Count]]</f>
        <v>0.66666666666666663</v>
      </c>
      <c r="E14" s="1">
        <f>COUNTIFS(Table2[Sub-Sector],Table3[[#This Row],[Sub-Sector]],Table2[1M Return vs Nifty],"&gt;=5")/Table3[[#This Row],[Count]]</f>
        <v>0.66666666666666663</v>
      </c>
      <c r="F14" s="1">
        <f>COUNTIFS(Table2[Sub-Sector],Table3[[#This Row],[Sub-Sector]],Table2[6M Return vs Nifty],"&gt;=10")/Table3[[#This Row],[Count]]</f>
        <v>0.66666666666666663</v>
      </c>
      <c r="G14" s="1">
        <f>COUNTIFS(Table2[Sub-Sector],Table3[[#This Row],[Sub-Sector]],Table2[1Y Return vs Nifty],"&gt;=10")/Table3[[#This Row],[Count]]</f>
        <v>0.33333333333333331</v>
      </c>
      <c r="H14" s="1">
        <f>COUNTIFS(Table2[Sub-Sector],Table3[[#This Row],[Sub-Sector]],Table2[RSI Exponential â€“ 14D],"&gt;=50")/Table3[[#This Row],[Count]]</f>
        <v>0.66666666666666663</v>
      </c>
      <c r="I14" s="1">
        <f>COUNTIFS(Table2[Sub-Sector],Table3[[#This Row],[Sub-Sector]],Table2[Relative Volume],"&gt;=1")/Table3[[#This Row],[Count]]</f>
        <v>0.33333333333333331</v>
      </c>
      <c r="J14" s="1">
        <f>COUNTIFS(Table2[Sub-Sector],Table3[[#This Row],[Sub-Sector]],Table2[% Away From Day Low],"&gt;=0.05")/Table3[[#This Row],[Count]]</f>
        <v>0</v>
      </c>
      <c r="K14" s="1">
        <f>COUNTIFS(Table2[Sub-Sector],Table3[[#This Row],[Sub-Sector]],Table2[% Away From Day High],"&lt;=0.05")/Table3[[#This Row],[Count]]</f>
        <v>1</v>
      </c>
      <c r="L14" s="1">
        <f>COUNTIFS(Table2[Sub-Sector],Table3[[#This Row],[Sub-Sector]],Table2[% Away From Current Week Low],"&gt;=0.05")/Table3[[#This Row],[Count]]</f>
        <v>0</v>
      </c>
      <c r="M14" s="1">
        <f>COUNTIFS(Table2[Sub-Sector],Table3[[#This Row],[Sub-Sector]],Table2[% Away From Current Week High],"&lt;=0.05")/Table3[[#This Row],[Count]]</f>
        <v>1</v>
      </c>
      <c r="N14" s="1">
        <f>COUNTIFS(Table2[Sub-Sector],Table3[[#This Row],[Sub-Sector]],Table2[% Away From Current Month Low],"&gt;=0.05")/Table3[[#This Row],[Count]]</f>
        <v>0</v>
      </c>
      <c r="O14" s="1">
        <f>COUNTIFS(Table2[Sub-Sector],Table3[[#This Row],[Sub-Sector]],Table2[% Away From Current Month High],"&lt;=0.05")/Table3[[#This Row],[Count]]</f>
        <v>0.66666666666666663</v>
      </c>
      <c r="P14" s="1">
        <f>COUNTIFS(Table2[Sub-Sector],Table3[[#This Row],[Sub-Sector]],Table2[% Away From 52W High],"&lt;=10")/Table3[[#This Row],[Count]]</f>
        <v>0</v>
      </c>
      <c r="Q14" s="1">
        <f>COUNTIFS(Table2[Sub-Sector],Table3[[#This Row],[Sub-Sector]],Table2[% Away From 52W Low],"&gt;=10")/Table3[[#This Row],[Count]]</f>
        <v>1</v>
      </c>
      <c r="R14" s="1">
        <f>COUNTIFS(Table2[Sub-Sector],Table3[[#This Row],[Sub-Sector]],Table2[% Price above 20 EMA],"&gt;=0")/Table3[[#This Row],[Count]]</f>
        <v>0.66666666666666663</v>
      </c>
      <c r="S14" s="1">
        <f>COUNTIFS(Table2[Sub-Sector],Table3[[#This Row],[Sub-Sector]],Table2[% Price above 50 EMA],"&gt;=0")/Table3[[#This Row],[Count]]</f>
        <v>0.33333333333333331</v>
      </c>
      <c r="T14" s="1">
        <f>COUNTIFS(Table2[Sub-Sector],Table3[[#This Row],[Sub-Sector]],Table2[% Price above 200 EMA],"&gt;=0")/Table3[[#This Row],[Count]]</f>
        <v>0.66666666666666663</v>
      </c>
      <c r="U14" s="1">
        <f>COUNTIFS(Table2[Sub-Sector],Table3[[#This Row],[Sub-Sector]],Table2[Rate of Change - Zone],"Positive")/Table3[[#This Row],[Count]]</f>
        <v>0.66666666666666663</v>
      </c>
      <c r="V14" s="1">
        <f>COUNTIFS(Table2[Sub-Sector],Table3[[#This Row],[Sub-Sector]],Table2[Sharpe Ratio],"&gt;=0.10")/Table3[[#This Row],[Count]]</f>
        <v>0.66666666666666663</v>
      </c>
      <c r="W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232.5</v>
      </c>
      <c r="X14">
        <f>_xlfn.RANK.AVG(Table3[[#This Row],[Score]],Table3[Score],1)</f>
        <v>6.5</v>
      </c>
      <c r="Y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149</v>
      </c>
      <c r="Z14">
        <f>_xlfn.RANK.AVG(Table3[[#This Row],[Score 2 ]],Table3[[Score 2 ]],1)</f>
        <v>13</v>
      </c>
    </row>
    <row r="15" spans="1:26" x14ac:dyDescent="0.3">
      <c r="A15" t="s">
        <v>131</v>
      </c>
      <c r="B15">
        <f>COUNTIFS(Table2[Sub-Sector],Table3[[#This Row],[Sub-Sector]])</f>
        <v>6</v>
      </c>
      <c r="C15" s="1">
        <f>COUNTIFS(Table2[Sub-Sector],Table3[[#This Row],[Sub-Sector]],Table2[Uptrend],"Uptrend")/Table3[[#This Row],[Count]]</f>
        <v>0.5</v>
      </c>
      <c r="D15" s="1">
        <f>COUNTIFS(Table2[Sub-Sector],Table3[[#This Row],[Sub-Sector]],Table2[1W Return vs Nifty],"&gt;=5")/Table3[[#This Row],[Count]]</f>
        <v>0.66666666666666663</v>
      </c>
      <c r="E15" s="1">
        <f>COUNTIFS(Table2[Sub-Sector],Table3[[#This Row],[Sub-Sector]],Table2[1M Return vs Nifty],"&gt;=5")/Table3[[#This Row],[Count]]</f>
        <v>0.83333333333333337</v>
      </c>
      <c r="F15" s="1">
        <f>COUNTIFS(Table2[Sub-Sector],Table3[[#This Row],[Sub-Sector]],Table2[6M Return vs Nifty],"&gt;=10")/Table3[[#This Row],[Count]]</f>
        <v>0.5</v>
      </c>
      <c r="G15" s="1">
        <f>COUNTIFS(Table2[Sub-Sector],Table3[[#This Row],[Sub-Sector]],Table2[1Y Return vs Nifty],"&gt;=10")/Table3[[#This Row],[Count]]</f>
        <v>0.5</v>
      </c>
      <c r="H15" s="1">
        <f>COUNTIFS(Table2[Sub-Sector],Table3[[#This Row],[Sub-Sector]],Table2[RSI Exponential â€“ 14D],"&gt;=50")/Table3[[#This Row],[Count]]</f>
        <v>0.83333333333333337</v>
      </c>
      <c r="I15" s="1">
        <f>COUNTIFS(Table2[Sub-Sector],Table3[[#This Row],[Sub-Sector]],Table2[Relative Volume],"&gt;=1")/Table3[[#This Row],[Count]]</f>
        <v>0.33333333333333331</v>
      </c>
      <c r="J15" s="1">
        <f>COUNTIFS(Table2[Sub-Sector],Table3[[#This Row],[Sub-Sector]],Table2[% Away From Day Low],"&gt;=0.05")/Table3[[#This Row],[Count]]</f>
        <v>0</v>
      </c>
      <c r="K15" s="1">
        <f>COUNTIFS(Table2[Sub-Sector],Table3[[#This Row],[Sub-Sector]],Table2[% Away From Day High],"&lt;=0.05")/Table3[[#This Row],[Count]]</f>
        <v>0.83333333333333337</v>
      </c>
      <c r="L15" s="1">
        <f>COUNTIFS(Table2[Sub-Sector],Table3[[#This Row],[Sub-Sector]],Table2[% Away From Current Week Low],"&gt;=0.05")/Table3[[#This Row],[Count]]</f>
        <v>0</v>
      </c>
      <c r="M15" s="1">
        <f>COUNTIFS(Table2[Sub-Sector],Table3[[#This Row],[Sub-Sector]],Table2[% Away From Current Week High],"&lt;=0.05")/Table3[[#This Row],[Count]]</f>
        <v>0.83333333333333337</v>
      </c>
      <c r="N15" s="1">
        <f>COUNTIFS(Table2[Sub-Sector],Table3[[#This Row],[Sub-Sector]],Table2[% Away From Current Month Low],"&gt;=0.05")/Table3[[#This Row],[Count]]</f>
        <v>0</v>
      </c>
      <c r="O15" s="1">
        <f>COUNTIFS(Table2[Sub-Sector],Table3[[#This Row],[Sub-Sector]],Table2[% Away From Current Month High],"&lt;=0.05")/Table3[[#This Row],[Count]]</f>
        <v>0.83333333333333337</v>
      </c>
      <c r="P15" s="1">
        <f>COUNTIFS(Table2[Sub-Sector],Table3[[#This Row],[Sub-Sector]],Table2[% Away From 52W High],"&lt;=10")/Table3[[#This Row],[Count]]</f>
        <v>0.16666666666666666</v>
      </c>
      <c r="Q15" s="1">
        <f>COUNTIFS(Table2[Sub-Sector],Table3[[#This Row],[Sub-Sector]],Table2[% Away From 52W Low],"&gt;=10")/Table3[[#This Row],[Count]]</f>
        <v>1</v>
      </c>
      <c r="R15" s="1">
        <f>COUNTIFS(Table2[Sub-Sector],Table3[[#This Row],[Sub-Sector]],Table2[% Price above 20 EMA],"&gt;=0")/Table3[[#This Row],[Count]]</f>
        <v>0.83333333333333337</v>
      </c>
      <c r="S15" s="1">
        <f>COUNTIFS(Table2[Sub-Sector],Table3[[#This Row],[Sub-Sector]],Table2[% Price above 50 EMA],"&gt;=0")/Table3[[#This Row],[Count]]</f>
        <v>0.66666666666666663</v>
      </c>
      <c r="T15" s="1">
        <f>COUNTIFS(Table2[Sub-Sector],Table3[[#This Row],[Sub-Sector]],Table2[% Price above 200 EMA],"&gt;=0")/Table3[[#This Row],[Count]]</f>
        <v>0.83333333333333337</v>
      </c>
      <c r="U15" s="1">
        <f>COUNTIFS(Table2[Sub-Sector],Table3[[#This Row],[Sub-Sector]],Table2[Rate of Change - Zone],"Positive")/Table3[[#This Row],[Count]]</f>
        <v>0.5</v>
      </c>
      <c r="V15" s="1">
        <f>COUNTIFS(Table2[Sub-Sector],Table3[[#This Row],[Sub-Sector]],Table2[Sharpe Ratio],"&gt;=0.10")/Table3[[#This Row],[Count]]</f>
        <v>0.5</v>
      </c>
      <c r="W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244</v>
      </c>
      <c r="X15">
        <f>_xlfn.RANK.AVG(Table3[[#This Row],[Score]],Table3[Score],1)</f>
        <v>9</v>
      </c>
      <c r="Y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154.5</v>
      </c>
      <c r="Z15">
        <f>_xlfn.RANK.AVG(Table3[[#This Row],[Score 2 ]],Table3[[Score 2 ]],1)</f>
        <v>14</v>
      </c>
    </row>
    <row r="16" spans="1:26" x14ac:dyDescent="0.3">
      <c r="A16" t="s">
        <v>326</v>
      </c>
      <c r="B16">
        <f>COUNTIFS(Table2[Sub-Sector],Table3[[#This Row],[Sub-Sector]])</f>
        <v>3</v>
      </c>
      <c r="C16" s="1">
        <f>COUNTIFS(Table2[Sub-Sector],Table3[[#This Row],[Sub-Sector]],Table2[Uptrend],"Uptrend")/Table3[[#This Row],[Count]]</f>
        <v>0</v>
      </c>
      <c r="D16" s="1">
        <f>COUNTIFS(Table2[Sub-Sector],Table3[[#This Row],[Sub-Sector]],Table2[1W Return vs Nifty],"&gt;=5")/Table3[[#This Row],[Count]]</f>
        <v>0.66666666666666663</v>
      </c>
      <c r="E16" s="1">
        <f>COUNTIFS(Table2[Sub-Sector],Table3[[#This Row],[Sub-Sector]],Table2[1M Return vs Nifty],"&gt;=5")/Table3[[#This Row],[Count]]</f>
        <v>0</v>
      </c>
      <c r="F16" s="1">
        <f>COUNTIFS(Table2[Sub-Sector],Table3[[#This Row],[Sub-Sector]],Table2[6M Return vs Nifty],"&gt;=10")/Table3[[#This Row],[Count]]</f>
        <v>1</v>
      </c>
      <c r="G16" s="1">
        <f>COUNTIFS(Table2[Sub-Sector],Table3[[#This Row],[Sub-Sector]],Table2[1Y Return vs Nifty],"&gt;=10")/Table3[[#This Row],[Count]]</f>
        <v>1</v>
      </c>
      <c r="H16" s="1">
        <f>COUNTIFS(Table2[Sub-Sector],Table3[[#This Row],[Sub-Sector]],Table2[RSI Exponential â€“ 14D],"&gt;=50")/Table3[[#This Row],[Count]]</f>
        <v>0.33333333333333331</v>
      </c>
      <c r="I16" s="1">
        <f>COUNTIFS(Table2[Sub-Sector],Table3[[#This Row],[Sub-Sector]],Table2[Relative Volume],"&gt;=1")/Table3[[#This Row],[Count]]</f>
        <v>0.33333333333333331</v>
      </c>
      <c r="J16" s="1">
        <f>COUNTIFS(Table2[Sub-Sector],Table3[[#This Row],[Sub-Sector]],Table2[% Away From Day Low],"&gt;=0.05")/Table3[[#This Row],[Count]]</f>
        <v>0</v>
      </c>
      <c r="K16" s="1">
        <f>COUNTIFS(Table2[Sub-Sector],Table3[[#This Row],[Sub-Sector]],Table2[% Away From Day High],"&lt;=0.05")/Table3[[#This Row],[Count]]</f>
        <v>0.66666666666666663</v>
      </c>
      <c r="L16" s="1">
        <f>COUNTIFS(Table2[Sub-Sector],Table3[[#This Row],[Sub-Sector]],Table2[% Away From Current Week Low],"&gt;=0.05")/Table3[[#This Row],[Count]]</f>
        <v>0</v>
      </c>
      <c r="M16" s="1">
        <f>COUNTIFS(Table2[Sub-Sector],Table3[[#This Row],[Sub-Sector]],Table2[% Away From Current Week High],"&lt;=0.05")/Table3[[#This Row],[Count]]</f>
        <v>0.66666666666666663</v>
      </c>
      <c r="N16" s="1">
        <f>COUNTIFS(Table2[Sub-Sector],Table3[[#This Row],[Sub-Sector]],Table2[% Away From Current Month Low],"&gt;=0.05")/Table3[[#This Row],[Count]]</f>
        <v>0</v>
      </c>
      <c r="O16" s="1">
        <f>COUNTIFS(Table2[Sub-Sector],Table3[[#This Row],[Sub-Sector]],Table2[% Away From Current Month High],"&lt;=0.05")/Table3[[#This Row],[Count]]</f>
        <v>0.66666666666666663</v>
      </c>
      <c r="P16" s="1">
        <f>COUNTIFS(Table2[Sub-Sector],Table3[[#This Row],[Sub-Sector]],Table2[% Away From 52W High],"&lt;=10")/Table3[[#This Row],[Count]]</f>
        <v>0</v>
      </c>
      <c r="Q16" s="1">
        <f>COUNTIFS(Table2[Sub-Sector],Table3[[#This Row],[Sub-Sector]],Table2[% Away From 52W Low],"&gt;=10")/Table3[[#This Row],[Count]]</f>
        <v>1</v>
      </c>
      <c r="R16" s="1">
        <f>COUNTIFS(Table2[Sub-Sector],Table3[[#This Row],[Sub-Sector]],Table2[% Price above 20 EMA],"&gt;=0")/Table3[[#This Row],[Count]]</f>
        <v>0</v>
      </c>
      <c r="S16" s="1">
        <f>COUNTIFS(Table2[Sub-Sector],Table3[[#This Row],[Sub-Sector]],Table2[% Price above 50 EMA],"&gt;=0")/Table3[[#This Row],[Count]]</f>
        <v>0</v>
      </c>
      <c r="T16" s="1">
        <f>COUNTIFS(Table2[Sub-Sector],Table3[[#This Row],[Sub-Sector]],Table2[% Price above 200 EMA],"&gt;=0")/Table3[[#This Row],[Count]]</f>
        <v>0.66666666666666663</v>
      </c>
      <c r="U16" s="1">
        <f>COUNTIFS(Table2[Sub-Sector],Table3[[#This Row],[Sub-Sector]],Table2[Rate of Change - Zone],"Positive")/Table3[[#This Row],[Count]]</f>
        <v>0</v>
      </c>
      <c r="V16" s="1">
        <f>COUNTIFS(Table2[Sub-Sector],Table3[[#This Row],[Sub-Sector]],Table2[Sharpe Ratio],"&gt;=0.10")/Table3[[#This Row],[Count]]</f>
        <v>1</v>
      </c>
      <c r="W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406</v>
      </c>
      <c r="X16">
        <f>_xlfn.RANK.AVG(Table3[[#This Row],[Score]],Table3[Score],1)</f>
        <v>50</v>
      </c>
      <c r="Y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157</v>
      </c>
      <c r="Z16">
        <f>_xlfn.RANK.AVG(Table3[[#This Row],[Score 2 ]],Table3[[Score 2 ]],1)</f>
        <v>15</v>
      </c>
    </row>
    <row r="17" spans="1:26" x14ac:dyDescent="0.3">
      <c r="A17" t="s">
        <v>447</v>
      </c>
      <c r="B17">
        <f>COUNTIFS(Table2[Sub-Sector],Table3[[#This Row],[Sub-Sector]])</f>
        <v>4</v>
      </c>
      <c r="C17" s="1">
        <f>COUNTIFS(Table2[Sub-Sector],Table3[[#This Row],[Sub-Sector]],Table2[Uptrend],"Uptrend")/Table3[[#This Row],[Count]]</f>
        <v>0.25</v>
      </c>
      <c r="D17" s="1">
        <f>COUNTIFS(Table2[Sub-Sector],Table3[[#This Row],[Sub-Sector]],Table2[1W Return vs Nifty],"&gt;=5")/Table3[[#This Row],[Count]]</f>
        <v>0.5</v>
      </c>
      <c r="E17" s="1">
        <f>COUNTIFS(Table2[Sub-Sector],Table3[[#This Row],[Sub-Sector]],Table2[1M Return vs Nifty],"&gt;=5")/Table3[[#This Row],[Count]]</f>
        <v>0.5</v>
      </c>
      <c r="F17" s="1">
        <f>COUNTIFS(Table2[Sub-Sector],Table3[[#This Row],[Sub-Sector]],Table2[6M Return vs Nifty],"&gt;=10")/Table3[[#This Row],[Count]]</f>
        <v>0.5</v>
      </c>
      <c r="G17" s="1">
        <f>COUNTIFS(Table2[Sub-Sector],Table3[[#This Row],[Sub-Sector]],Table2[1Y Return vs Nifty],"&gt;=10")/Table3[[#This Row],[Count]]</f>
        <v>0.75</v>
      </c>
      <c r="H17" s="1">
        <f>COUNTIFS(Table2[Sub-Sector],Table3[[#This Row],[Sub-Sector]],Table2[RSI Exponential â€“ 14D],"&gt;=50")/Table3[[#This Row],[Count]]</f>
        <v>0.5</v>
      </c>
      <c r="I17" s="1">
        <f>COUNTIFS(Table2[Sub-Sector],Table3[[#This Row],[Sub-Sector]],Table2[Relative Volume],"&gt;=1")/Table3[[#This Row],[Count]]</f>
        <v>0.25</v>
      </c>
      <c r="J17" s="1">
        <f>COUNTIFS(Table2[Sub-Sector],Table3[[#This Row],[Sub-Sector]],Table2[% Away From Day Low],"&gt;=0.05")/Table3[[#This Row],[Count]]</f>
        <v>0</v>
      </c>
      <c r="K17" s="1">
        <f>COUNTIFS(Table2[Sub-Sector],Table3[[#This Row],[Sub-Sector]],Table2[% Away From Day High],"&lt;=0.05")/Table3[[#This Row],[Count]]</f>
        <v>1</v>
      </c>
      <c r="L17" s="1">
        <f>COUNTIFS(Table2[Sub-Sector],Table3[[#This Row],[Sub-Sector]],Table2[% Away From Current Week Low],"&gt;=0.05")/Table3[[#This Row],[Count]]</f>
        <v>0</v>
      </c>
      <c r="M17" s="1">
        <f>COUNTIFS(Table2[Sub-Sector],Table3[[#This Row],[Sub-Sector]],Table2[% Away From Current Week High],"&lt;=0.05")/Table3[[#This Row],[Count]]</f>
        <v>1</v>
      </c>
      <c r="N17" s="1">
        <f>COUNTIFS(Table2[Sub-Sector],Table3[[#This Row],[Sub-Sector]],Table2[% Away From Current Month Low],"&gt;=0.05")/Table3[[#This Row],[Count]]</f>
        <v>0</v>
      </c>
      <c r="O17" s="1">
        <f>COUNTIFS(Table2[Sub-Sector],Table3[[#This Row],[Sub-Sector]],Table2[% Away From Current Month High],"&lt;=0.05")/Table3[[#This Row],[Count]]</f>
        <v>1</v>
      </c>
      <c r="P17" s="1">
        <f>COUNTIFS(Table2[Sub-Sector],Table3[[#This Row],[Sub-Sector]],Table2[% Away From 52W High],"&lt;=10")/Table3[[#This Row],[Count]]</f>
        <v>0</v>
      </c>
      <c r="Q17" s="1">
        <f>COUNTIFS(Table2[Sub-Sector],Table3[[#This Row],[Sub-Sector]],Table2[% Away From 52W Low],"&gt;=10")/Table3[[#This Row],[Count]]</f>
        <v>1</v>
      </c>
      <c r="R17" s="1">
        <f>COUNTIFS(Table2[Sub-Sector],Table3[[#This Row],[Sub-Sector]],Table2[% Price above 20 EMA],"&gt;=0")/Table3[[#This Row],[Count]]</f>
        <v>0.5</v>
      </c>
      <c r="S17" s="1">
        <f>COUNTIFS(Table2[Sub-Sector],Table3[[#This Row],[Sub-Sector]],Table2[% Price above 50 EMA],"&gt;=0")/Table3[[#This Row],[Count]]</f>
        <v>0.5</v>
      </c>
      <c r="T17" s="1">
        <f>COUNTIFS(Table2[Sub-Sector],Table3[[#This Row],[Sub-Sector]],Table2[% Price above 200 EMA],"&gt;=0")/Table3[[#This Row],[Count]]</f>
        <v>0.75</v>
      </c>
      <c r="U17" s="1">
        <f>COUNTIFS(Table2[Sub-Sector],Table3[[#This Row],[Sub-Sector]],Table2[Rate of Change - Zone],"Positive")/Table3[[#This Row],[Count]]</f>
        <v>0.25</v>
      </c>
      <c r="V17" s="1">
        <f>COUNTIFS(Table2[Sub-Sector],Table3[[#This Row],[Sub-Sector]],Table2[Sharpe Ratio],"&gt;=0.10")/Table3[[#This Row],[Count]]</f>
        <v>0.5</v>
      </c>
      <c r="W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319.5</v>
      </c>
      <c r="X17">
        <f>_xlfn.RANK.AVG(Table3[[#This Row],[Score]],Table3[Score],1)</f>
        <v>26</v>
      </c>
      <c r="Y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160</v>
      </c>
      <c r="Z17">
        <f>_xlfn.RANK.AVG(Table3[[#This Row],[Score 2 ]],Table3[[Score 2 ]],1)</f>
        <v>16</v>
      </c>
    </row>
    <row r="18" spans="1:26" x14ac:dyDescent="0.3">
      <c r="A18" t="s">
        <v>737</v>
      </c>
      <c r="B18">
        <f>COUNTIFS(Table2[Sub-Sector],Table3[[#This Row],[Sub-Sector]])</f>
        <v>4</v>
      </c>
      <c r="C18" s="1">
        <f>COUNTIFS(Table2[Sub-Sector],Table3[[#This Row],[Sub-Sector]],Table2[Uptrend],"Uptrend")/Table3[[#This Row],[Count]]</f>
        <v>0.25</v>
      </c>
      <c r="D18" s="1">
        <f>COUNTIFS(Table2[Sub-Sector],Table3[[#This Row],[Sub-Sector]],Table2[1W Return vs Nifty],"&gt;=5")/Table3[[#This Row],[Count]]</f>
        <v>0.75</v>
      </c>
      <c r="E18" s="1">
        <f>COUNTIFS(Table2[Sub-Sector],Table3[[#This Row],[Sub-Sector]],Table2[1M Return vs Nifty],"&gt;=5")/Table3[[#This Row],[Count]]</f>
        <v>0.25</v>
      </c>
      <c r="F18" s="1">
        <f>COUNTIFS(Table2[Sub-Sector],Table3[[#This Row],[Sub-Sector]],Table2[6M Return vs Nifty],"&gt;=10")/Table3[[#This Row],[Count]]</f>
        <v>0.5</v>
      </c>
      <c r="G18" s="1">
        <f>COUNTIFS(Table2[Sub-Sector],Table3[[#This Row],[Sub-Sector]],Table2[1Y Return vs Nifty],"&gt;=10")/Table3[[#This Row],[Count]]</f>
        <v>0.5</v>
      </c>
      <c r="H18" s="1">
        <f>COUNTIFS(Table2[Sub-Sector],Table3[[#This Row],[Sub-Sector]],Table2[RSI Exponential â€“ 14D],"&gt;=50")/Table3[[#This Row],[Count]]</f>
        <v>0.25</v>
      </c>
      <c r="I18" s="1">
        <f>COUNTIFS(Table2[Sub-Sector],Table3[[#This Row],[Sub-Sector]],Table2[Relative Volume],"&gt;=1")/Table3[[#This Row],[Count]]</f>
        <v>0.5</v>
      </c>
      <c r="J18" s="1">
        <f>COUNTIFS(Table2[Sub-Sector],Table3[[#This Row],[Sub-Sector]],Table2[% Away From Day Low],"&gt;=0.05")/Table3[[#This Row],[Count]]</f>
        <v>0</v>
      </c>
      <c r="K18" s="1">
        <f>COUNTIFS(Table2[Sub-Sector],Table3[[#This Row],[Sub-Sector]],Table2[% Away From Day High],"&lt;=0.05")/Table3[[#This Row],[Count]]</f>
        <v>1</v>
      </c>
      <c r="L18" s="1">
        <f>COUNTIFS(Table2[Sub-Sector],Table3[[#This Row],[Sub-Sector]],Table2[% Away From Current Week Low],"&gt;=0.05")/Table3[[#This Row],[Count]]</f>
        <v>0</v>
      </c>
      <c r="M18" s="1">
        <f>COUNTIFS(Table2[Sub-Sector],Table3[[#This Row],[Sub-Sector]],Table2[% Away From Current Week High],"&lt;=0.05")/Table3[[#This Row],[Count]]</f>
        <v>1</v>
      </c>
      <c r="N18" s="1">
        <f>COUNTIFS(Table2[Sub-Sector],Table3[[#This Row],[Sub-Sector]],Table2[% Away From Current Month Low],"&gt;=0.05")/Table3[[#This Row],[Count]]</f>
        <v>0</v>
      </c>
      <c r="O18" s="1">
        <f>COUNTIFS(Table2[Sub-Sector],Table3[[#This Row],[Sub-Sector]],Table2[% Away From Current Month High],"&lt;=0.05")/Table3[[#This Row],[Count]]</f>
        <v>0.75</v>
      </c>
      <c r="P18" s="1">
        <f>COUNTIFS(Table2[Sub-Sector],Table3[[#This Row],[Sub-Sector]],Table2[% Away From 52W High],"&lt;=10")/Table3[[#This Row],[Count]]</f>
        <v>0</v>
      </c>
      <c r="Q18" s="1">
        <f>COUNTIFS(Table2[Sub-Sector],Table3[[#This Row],[Sub-Sector]],Table2[% Away From 52W Low],"&gt;=10")/Table3[[#This Row],[Count]]</f>
        <v>0.5</v>
      </c>
      <c r="R18" s="1">
        <f>COUNTIFS(Table2[Sub-Sector],Table3[[#This Row],[Sub-Sector]],Table2[% Price above 20 EMA],"&gt;=0")/Table3[[#This Row],[Count]]</f>
        <v>0.25</v>
      </c>
      <c r="S18" s="1">
        <f>COUNTIFS(Table2[Sub-Sector],Table3[[#This Row],[Sub-Sector]],Table2[% Price above 50 EMA],"&gt;=0")/Table3[[#This Row],[Count]]</f>
        <v>0.25</v>
      </c>
      <c r="T18" s="1">
        <f>COUNTIFS(Table2[Sub-Sector],Table3[[#This Row],[Sub-Sector]],Table2[% Price above 200 EMA],"&gt;=0")/Table3[[#This Row],[Count]]</f>
        <v>0.5</v>
      </c>
      <c r="U18" s="1">
        <f>COUNTIFS(Table2[Sub-Sector],Table3[[#This Row],[Sub-Sector]],Table2[Rate of Change - Zone],"Positive")/Table3[[#This Row],[Count]]</f>
        <v>0.25</v>
      </c>
      <c r="V18" s="1">
        <f>COUNTIFS(Table2[Sub-Sector],Table3[[#This Row],[Sub-Sector]],Table2[Sharpe Ratio],"&gt;=0.10")/Table3[[#This Row],[Count]]</f>
        <v>0.25</v>
      </c>
      <c r="W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309</v>
      </c>
      <c r="X18">
        <f>_xlfn.RANK.AVG(Table3[[#This Row],[Score]],Table3[Score],1)</f>
        <v>22</v>
      </c>
      <c r="Y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160.5</v>
      </c>
      <c r="Z18">
        <f>_xlfn.RANK.AVG(Table3[[#This Row],[Score 2 ]],Table3[[Score 2 ]],1)</f>
        <v>17</v>
      </c>
    </row>
    <row r="19" spans="1:26" x14ac:dyDescent="0.3">
      <c r="A19" t="s">
        <v>163</v>
      </c>
      <c r="B19">
        <f>COUNTIFS(Table2[Sub-Sector],Table3[[#This Row],[Sub-Sector]])</f>
        <v>4</v>
      </c>
      <c r="C19" s="1">
        <f>COUNTIFS(Table2[Sub-Sector],Table3[[#This Row],[Sub-Sector]],Table2[Uptrend],"Uptrend")/Table3[[#This Row],[Count]]</f>
        <v>0.5</v>
      </c>
      <c r="D19" s="1">
        <f>COUNTIFS(Table2[Sub-Sector],Table3[[#This Row],[Sub-Sector]],Table2[1W Return vs Nifty],"&gt;=5")/Table3[[#This Row],[Count]]</f>
        <v>0.5</v>
      </c>
      <c r="E19" s="1">
        <f>COUNTIFS(Table2[Sub-Sector],Table3[[#This Row],[Sub-Sector]],Table2[1M Return vs Nifty],"&gt;=5")/Table3[[#This Row],[Count]]</f>
        <v>0.75</v>
      </c>
      <c r="F19" s="1">
        <f>COUNTIFS(Table2[Sub-Sector],Table3[[#This Row],[Sub-Sector]],Table2[6M Return vs Nifty],"&gt;=10")/Table3[[#This Row],[Count]]</f>
        <v>0.75</v>
      </c>
      <c r="G19" s="1">
        <f>COUNTIFS(Table2[Sub-Sector],Table3[[#This Row],[Sub-Sector]],Table2[1Y Return vs Nifty],"&gt;=10")/Table3[[#This Row],[Count]]</f>
        <v>0.5</v>
      </c>
      <c r="H19" s="1">
        <f>COUNTIFS(Table2[Sub-Sector],Table3[[#This Row],[Sub-Sector]],Table2[RSI Exponential â€“ 14D],"&gt;=50")/Table3[[#This Row],[Count]]</f>
        <v>0.5</v>
      </c>
      <c r="I19" s="1">
        <f>COUNTIFS(Table2[Sub-Sector],Table3[[#This Row],[Sub-Sector]],Table2[Relative Volume],"&gt;=1")/Table3[[#This Row],[Count]]</f>
        <v>0.25</v>
      </c>
      <c r="J19" s="1">
        <f>COUNTIFS(Table2[Sub-Sector],Table3[[#This Row],[Sub-Sector]],Table2[% Away From Day Low],"&gt;=0.05")/Table3[[#This Row],[Count]]</f>
        <v>0</v>
      </c>
      <c r="K19" s="1">
        <f>COUNTIFS(Table2[Sub-Sector],Table3[[#This Row],[Sub-Sector]],Table2[% Away From Day High],"&lt;=0.05")/Table3[[#This Row],[Count]]</f>
        <v>1</v>
      </c>
      <c r="L19" s="1">
        <f>COUNTIFS(Table2[Sub-Sector],Table3[[#This Row],[Sub-Sector]],Table2[% Away From Current Week Low],"&gt;=0.05")/Table3[[#This Row],[Count]]</f>
        <v>0</v>
      </c>
      <c r="M19" s="1">
        <f>COUNTIFS(Table2[Sub-Sector],Table3[[#This Row],[Sub-Sector]],Table2[% Away From Current Week High],"&lt;=0.05")/Table3[[#This Row],[Count]]</f>
        <v>1</v>
      </c>
      <c r="N19" s="1">
        <f>COUNTIFS(Table2[Sub-Sector],Table3[[#This Row],[Sub-Sector]],Table2[% Away From Current Month Low],"&gt;=0.05")/Table3[[#This Row],[Count]]</f>
        <v>0</v>
      </c>
      <c r="O19" s="1">
        <f>COUNTIFS(Table2[Sub-Sector],Table3[[#This Row],[Sub-Sector]],Table2[% Away From Current Month High],"&lt;=0.05")/Table3[[#This Row],[Count]]</f>
        <v>0.75</v>
      </c>
      <c r="P19" s="1">
        <f>COUNTIFS(Table2[Sub-Sector],Table3[[#This Row],[Sub-Sector]],Table2[% Away From 52W High],"&lt;=10")/Table3[[#This Row],[Count]]</f>
        <v>0.5</v>
      </c>
      <c r="Q19" s="1">
        <f>COUNTIFS(Table2[Sub-Sector],Table3[[#This Row],[Sub-Sector]],Table2[% Away From 52W Low],"&gt;=10")/Table3[[#This Row],[Count]]</f>
        <v>1</v>
      </c>
      <c r="R19" s="1">
        <f>COUNTIFS(Table2[Sub-Sector],Table3[[#This Row],[Sub-Sector]],Table2[% Price above 20 EMA],"&gt;=0")/Table3[[#This Row],[Count]]</f>
        <v>0.5</v>
      </c>
      <c r="S19" s="1">
        <f>COUNTIFS(Table2[Sub-Sector],Table3[[#This Row],[Sub-Sector]],Table2[% Price above 50 EMA],"&gt;=0")/Table3[[#This Row],[Count]]</f>
        <v>0.75</v>
      </c>
      <c r="T19" s="1">
        <f>COUNTIFS(Table2[Sub-Sector],Table3[[#This Row],[Sub-Sector]],Table2[% Price above 200 EMA],"&gt;=0")/Table3[[#This Row],[Count]]</f>
        <v>0.75</v>
      </c>
      <c r="U19" s="1">
        <f>COUNTIFS(Table2[Sub-Sector],Table3[[#This Row],[Sub-Sector]],Table2[Rate of Change - Zone],"Positive")/Table3[[#This Row],[Count]]</f>
        <v>0.25</v>
      </c>
      <c r="V19" s="1">
        <f>COUNTIFS(Table2[Sub-Sector],Table3[[#This Row],[Sub-Sector]],Table2[Sharpe Ratio],"&gt;=0.10")/Table3[[#This Row],[Count]]</f>
        <v>0</v>
      </c>
      <c r="W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283.5</v>
      </c>
      <c r="X19">
        <f>_xlfn.RANK.AVG(Table3[[#This Row],[Score]],Table3[Score],1)</f>
        <v>18</v>
      </c>
      <c r="Y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166</v>
      </c>
      <c r="Z19">
        <f>_xlfn.RANK.AVG(Table3[[#This Row],[Score 2 ]],Table3[[Score 2 ]],1)</f>
        <v>18</v>
      </c>
    </row>
    <row r="20" spans="1:26" x14ac:dyDescent="0.3">
      <c r="A20" t="s">
        <v>304</v>
      </c>
      <c r="B20">
        <f>COUNTIFS(Table2[Sub-Sector],Table3[[#This Row],[Sub-Sector]])</f>
        <v>11</v>
      </c>
      <c r="C20" s="1">
        <f>COUNTIFS(Table2[Sub-Sector],Table3[[#This Row],[Sub-Sector]],Table2[Uptrend],"Uptrend")/Table3[[#This Row],[Count]]</f>
        <v>0.63636363636363635</v>
      </c>
      <c r="D20" s="1">
        <f>COUNTIFS(Table2[Sub-Sector],Table3[[#This Row],[Sub-Sector]],Table2[1W Return vs Nifty],"&gt;=5")/Table3[[#This Row],[Count]]</f>
        <v>0.27272727272727271</v>
      </c>
      <c r="E20" s="1">
        <f>COUNTIFS(Table2[Sub-Sector],Table3[[#This Row],[Sub-Sector]],Table2[1M Return vs Nifty],"&gt;=5")/Table3[[#This Row],[Count]]</f>
        <v>0.27272727272727271</v>
      </c>
      <c r="F20" s="1">
        <f>COUNTIFS(Table2[Sub-Sector],Table3[[#This Row],[Sub-Sector]],Table2[6M Return vs Nifty],"&gt;=10")/Table3[[#This Row],[Count]]</f>
        <v>0.63636363636363635</v>
      </c>
      <c r="G20" s="1">
        <f>COUNTIFS(Table2[Sub-Sector],Table3[[#This Row],[Sub-Sector]],Table2[1Y Return vs Nifty],"&gt;=10")/Table3[[#This Row],[Count]]</f>
        <v>0.63636363636363635</v>
      </c>
      <c r="H20" s="1">
        <f>COUNTIFS(Table2[Sub-Sector],Table3[[#This Row],[Sub-Sector]],Table2[RSI Exponential â€“ 14D],"&gt;=50")/Table3[[#This Row],[Count]]</f>
        <v>0.36363636363636365</v>
      </c>
      <c r="I20" s="1">
        <f>COUNTIFS(Table2[Sub-Sector],Table3[[#This Row],[Sub-Sector]],Table2[Relative Volume],"&gt;=1")/Table3[[#This Row],[Count]]</f>
        <v>0.27272727272727271</v>
      </c>
      <c r="J20" s="1">
        <f>COUNTIFS(Table2[Sub-Sector],Table3[[#This Row],[Sub-Sector]],Table2[% Away From Day Low],"&gt;=0.05")/Table3[[#This Row],[Count]]</f>
        <v>9.0909090909090912E-2</v>
      </c>
      <c r="K20" s="1">
        <f>COUNTIFS(Table2[Sub-Sector],Table3[[#This Row],[Sub-Sector]],Table2[% Away From Day High],"&lt;=0.05")/Table3[[#This Row],[Count]]</f>
        <v>0.81818181818181823</v>
      </c>
      <c r="L20" s="1">
        <f>COUNTIFS(Table2[Sub-Sector],Table3[[#This Row],[Sub-Sector]],Table2[% Away From Current Week Low],"&gt;=0.05")/Table3[[#This Row],[Count]]</f>
        <v>9.0909090909090912E-2</v>
      </c>
      <c r="M20" s="1">
        <f>COUNTIFS(Table2[Sub-Sector],Table3[[#This Row],[Sub-Sector]],Table2[% Away From Current Week High],"&lt;=0.05")/Table3[[#This Row],[Count]]</f>
        <v>0.81818181818181823</v>
      </c>
      <c r="N20" s="1">
        <f>COUNTIFS(Table2[Sub-Sector],Table3[[#This Row],[Sub-Sector]],Table2[% Away From Current Month Low],"&gt;=0.05")/Table3[[#This Row],[Count]]</f>
        <v>0.18181818181818182</v>
      </c>
      <c r="O20" s="1">
        <f>COUNTIFS(Table2[Sub-Sector],Table3[[#This Row],[Sub-Sector]],Table2[% Away From Current Month High],"&lt;=0.05")/Table3[[#This Row],[Count]]</f>
        <v>0.72727272727272729</v>
      </c>
      <c r="P20" s="1">
        <f>COUNTIFS(Table2[Sub-Sector],Table3[[#This Row],[Sub-Sector]],Table2[% Away From 52W High],"&lt;=10")/Table3[[#This Row],[Count]]</f>
        <v>0</v>
      </c>
      <c r="Q20" s="1">
        <f>COUNTIFS(Table2[Sub-Sector],Table3[[#This Row],[Sub-Sector]],Table2[% Away From 52W Low],"&gt;=10")/Table3[[#This Row],[Count]]</f>
        <v>0.90909090909090906</v>
      </c>
      <c r="R20" s="1">
        <f>COUNTIFS(Table2[Sub-Sector],Table3[[#This Row],[Sub-Sector]],Table2[% Price above 20 EMA],"&gt;=0")/Table3[[#This Row],[Count]]</f>
        <v>0.27272727272727271</v>
      </c>
      <c r="S20" s="1">
        <f>COUNTIFS(Table2[Sub-Sector],Table3[[#This Row],[Sub-Sector]],Table2[% Price above 50 EMA],"&gt;=0")/Table3[[#This Row],[Count]]</f>
        <v>0.18181818181818182</v>
      </c>
      <c r="T20" s="1">
        <f>COUNTIFS(Table2[Sub-Sector],Table3[[#This Row],[Sub-Sector]],Table2[% Price above 200 EMA],"&gt;=0")/Table3[[#This Row],[Count]]</f>
        <v>0.72727272727272729</v>
      </c>
      <c r="U20" s="1">
        <f>COUNTIFS(Table2[Sub-Sector],Table3[[#This Row],[Sub-Sector]],Table2[Rate of Change - Zone],"Positive")/Table3[[#This Row],[Count]]</f>
        <v>0.18181818181818182</v>
      </c>
      <c r="V20" s="1">
        <f>COUNTIFS(Table2[Sub-Sector],Table3[[#This Row],[Sub-Sector]],Table2[Sharpe Ratio],"&gt;=0.10")/Table3[[#This Row],[Count]]</f>
        <v>0.27272727272727271</v>
      </c>
      <c r="W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333</v>
      </c>
      <c r="X20">
        <f>_xlfn.RANK.AVG(Table3[[#This Row],[Score]],Table3[Score],1)</f>
        <v>29</v>
      </c>
      <c r="Y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167.5</v>
      </c>
      <c r="Z20">
        <f>_xlfn.RANK.AVG(Table3[[#This Row],[Score 2 ]],Table3[[Score 2 ]],1)</f>
        <v>19</v>
      </c>
    </row>
    <row r="21" spans="1:26" x14ac:dyDescent="0.3">
      <c r="A21" t="s">
        <v>178</v>
      </c>
      <c r="B21">
        <f>COUNTIFS(Table2[Sub-Sector],Table3[[#This Row],[Sub-Sector]])</f>
        <v>2</v>
      </c>
      <c r="C21" s="1">
        <f>COUNTIFS(Table2[Sub-Sector],Table3[[#This Row],[Sub-Sector]],Table2[Uptrend],"Uptrend")/Table3[[#This Row],[Count]]</f>
        <v>1</v>
      </c>
      <c r="D21" s="1">
        <f>COUNTIFS(Table2[Sub-Sector],Table3[[#This Row],[Sub-Sector]],Table2[1W Return vs Nifty],"&gt;=5")/Table3[[#This Row],[Count]]</f>
        <v>0.5</v>
      </c>
      <c r="E21" s="1">
        <f>COUNTIFS(Table2[Sub-Sector],Table3[[#This Row],[Sub-Sector]],Table2[1M Return vs Nifty],"&gt;=5")/Table3[[#This Row],[Count]]</f>
        <v>0.5</v>
      </c>
      <c r="F21" s="1">
        <f>COUNTIFS(Table2[Sub-Sector],Table3[[#This Row],[Sub-Sector]],Table2[6M Return vs Nifty],"&gt;=10")/Table3[[#This Row],[Count]]</f>
        <v>0.5</v>
      </c>
      <c r="G21" s="1">
        <f>COUNTIFS(Table2[Sub-Sector],Table3[[#This Row],[Sub-Sector]],Table2[1Y Return vs Nifty],"&gt;=10")/Table3[[#This Row],[Count]]</f>
        <v>1</v>
      </c>
      <c r="H21" s="1">
        <f>COUNTIFS(Table2[Sub-Sector],Table3[[#This Row],[Sub-Sector]],Table2[RSI Exponential â€“ 14D],"&gt;=50")/Table3[[#This Row],[Count]]</f>
        <v>0.5</v>
      </c>
      <c r="I21" s="1">
        <f>COUNTIFS(Table2[Sub-Sector],Table3[[#This Row],[Sub-Sector]],Table2[Relative Volume],"&gt;=1")/Table3[[#This Row],[Count]]</f>
        <v>0</v>
      </c>
      <c r="J21" s="1">
        <f>COUNTIFS(Table2[Sub-Sector],Table3[[#This Row],[Sub-Sector]],Table2[% Away From Day Low],"&gt;=0.05")/Table3[[#This Row],[Count]]</f>
        <v>0</v>
      </c>
      <c r="K21" s="1">
        <f>COUNTIFS(Table2[Sub-Sector],Table3[[#This Row],[Sub-Sector]],Table2[% Away From Day High],"&lt;=0.05")/Table3[[#This Row],[Count]]</f>
        <v>1</v>
      </c>
      <c r="L21" s="1">
        <f>COUNTIFS(Table2[Sub-Sector],Table3[[#This Row],[Sub-Sector]],Table2[% Away From Current Week Low],"&gt;=0.05")/Table3[[#This Row],[Count]]</f>
        <v>0</v>
      </c>
      <c r="M21" s="1">
        <f>COUNTIFS(Table2[Sub-Sector],Table3[[#This Row],[Sub-Sector]],Table2[% Away From Current Week High],"&lt;=0.05")/Table3[[#This Row],[Count]]</f>
        <v>1</v>
      </c>
      <c r="N21" s="1">
        <f>COUNTIFS(Table2[Sub-Sector],Table3[[#This Row],[Sub-Sector]],Table2[% Away From Current Month Low],"&gt;=0.05")/Table3[[#This Row],[Count]]</f>
        <v>0</v>
      </c>
      <c r="O21" s="1">
        <f>COUNTIFS(Table2[Sub-Sector],Table3[[#This Row],[Sub-Sector]],Table2[% Away From Current Month High],"&lt;=0.05")/Table3[[#This Row],[Count]]</f>
        <v>1</v>
      </c>
      <c r="P21" s="1">
        <f>COUNTIFS(Table2[Sub-Sector],Table3[[#This Row],[Sub-Sector]],Table2[% Away From 52W High],"&lt;=10")/Table3[[#This Row],[Count]]</f>
        <v>0.5</v>
      </c>
      <c r="Q21" s="1">
        <f>COUNTIFS(Table2[Sub-Sector],Table3[[#This Row],[Sub-Sector]],Table2[% Away From 52W Low],"&gt;=10")/Table3[[#This Row],[Count]]</f>
        <v>1</v>
      </c>
      <c r="R21" s="1">
        <f>COUNTIFS(Table2[Sub-Sector],Table3[[#This Row],[Sub-Sector]],Table2[% Price above 20 EMA],"&gt;=0")/Table3[[#This Row],[Count]]</f>
        <v>0.5</v>
      </c>
      <c r="S21" s="1">
        <f>COUNTIFS(Table2[Sub-Sector],Table3[[#This Row],[Sub-Sector]],Table2[% Price above 50 EMA],"&gt;=0")/Table3[[#This Row],[Count]]</f>
        <v>0.5</v>
      </c>
      <c r="T21" s="1">
        <f>COUNTIFS(Table2[Sub-Sector],Table3[[#This Row],[Sub-Sector]],Table2[% Price above 200 EMA],"&gt;=0")/Table3[[#This Row],[Count]]</f>
        <v>1</v>
      </c>
      <c r="U21" s="1">
        <f>COUNTIFS(Table2[Sub-Sector],Table3[[#This Row],[Sub-Sector]],Table2[Rate of Change - Zone],"Positive")/Table3[[#This Row],[Count]]</f>
        <v>0.5</v>
      </c>
      <c r="V21" s="1">
        <f>COUNTIFS(Table2[Sub-Sector],Table3[[#This Row],[Sub-Sector]],Table2[Sharpe Ratio],"&gt;=0.10")/Table3[[#This Row],[Count]]</f>
        <v>0</v>
      </c>
      <c r="W2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278.5</v>
      </c>
      <c r="X21">
        <f>_xlfn.RANK.AVG(Table3[[#This Row],[Score]],Table3[Score],1)</f>
        <v>16</v>
      </c>
      <c r="Y2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170</v>
      </c>
      <c r="Z21">
        <f>_xlfn.RANK.AVG(Table3[[#This Row],[Score 2 ]],Table3[[Score 2 ]],1)</f>
        <v>20</v>
      </c>
    </row>
    <row r="22" spans="1:26" x14ac:dyDescent="0.3">
      <c r="A22" t="s">
        <v>941</v>
      </c>
      <c r="B22">
        <f>COUNTIFS(Table2[Sub-Sector],Table3[[#This Row],[Sub-Sector]])</f>
        <v>2</v>
      </c>
      <c r="C22" s="1">
        <f>COUNTIFS(Table2[Sub-Sector],Table3[[#This Row],[Sub-Sector]],Table2[Uptrend],"Uptrend")/Table3[[#This Row],[Count]]</f>
        <v>0</v>
      </c>
      <c r="D22" s="1">
        <f>COUNTIFS(Table2[Sub-Sector],Table3[[#This Row],[Sub-Sector]],Table2[1W Return vs Nifty],"&gt;=5")/Table3[[#This Row],[Count]]</f>
        <v>1</v>
      </c>
      <c r="E22" s="1">
        <f>COUNTIFS(Table2[Sub-Sector],Table3[[#This Row],[Sub-Sector]],Table2[1M Return vs Nifty],"&gt;=5")/Table3[[#This Row],[Count]]</f>
        <v>0</v>
      </c>
      <c r="F22" s="1">
        <f>COUNTIFS(Table2[Sub-Sector],Table3[[#This Row],[Sub-Sector]],Table2[6M Return vs Nifty],"&gt;=10")/Table3[[#This Row],[Count]]</f>
        <v>0.5</v>
      </c>
      <c r="G22" s="1">
        <f>COUNTIFS(Table2[Sub-Sector],Table3[[#This Row],[Sub-Sector]],Table2[1Y Return vs Nifty],"&gt;=10")/Table3[[#This Row],[Count]]</f>
        <v>1</v>
      </c>
      <c r="H22" s="1">
        <f>COUNTIFS(Table2[Sub-Sector],Table3[[#This Row],[Sub-Sector]],Table2[RSI Exponential â€“ 14D],"&gt;=50")/Table3[[#This Row],[Count]]</f>
        <v>0</v>
      </c>
      <c r="I22" s="1">
        <f>COUNTIFS(Table2[Sub-Sector],Table3[[#This Row],[Sub-Sector]],Table2[Relative Volume],"&gt;=1")/Table3[[#This Row],[Count]]</f>
        <v>0.5</v>
      </c>
      <c r="J22" s="1">
        <f>COUNTIFS(Table2[Sub-Sector],Table3[[#This Row],[Sub-Sector]],Table2[% Away From Day Low],"&gt;=0.05")/Table3[[#This Row],[Count]]</f>
        <v>0</v>
      </c>
      <c r="K22" s="1">
        <f>COUNTIFS(Table2[Sub-Sector],Table3[[#This Row],[Sub-Sector]],Table2[% Away From Day High],"&lt;=0.05")/Table3[[#This Row],[Count]]</f>
        <v>1</v>
      </c>
      <c r="L22" s="1">
        <f>COUNTIFS(Table2[Sub-Sector],Table3[[#This Row],[Sub-Sector]],Table2[% Away From Current Week Low],"&gt;=0.05")/Table3[[#This Row],[Count]]</f>
        <v>0</v>
      </c>
      <c r="M22" s="1">
        <f>COUNTIFS(Table2[Sub-Sector],Table3[[#This Row],[Sub-Sector]],Table2[% Away From Current Week High],"&lt;=0.05")/Table3[[#This Row],[Count]]</f>
        <v>1</v>
      </c>
      <c r="N22" s="1">
        <f>COUNTIFS(Table2[Sub-Sector],Table3[[#This Row],[Sub-Sector]],Table2[% Away From Current Month Low],"&gt;=0.05")/Table3[[#This Row],[Count]]</f>
        <v>0</v>
      </c>
      <c r="O22" s="1">
        <f>COUNTIFS(Table2[Sub-Sector],Table3[[#This Row],[Sub-Sector]],Table2[% Away From Current Month High],"&lt;=0.05")/Table3[[#This Row],[Count]]</f>
        <v>0.5</v>
      </c>
      <c r="P22" s="1">
        <f>COUNTIFS(Table2[Sub-Sector],Table3[[#This Row],[Sub-Sector]],Table2[% Away From 52W High],"&lt;=10")/Table3[[#This Row],[Count]]</f>
        <v>0</v>
      </c>
      <c r="Q22" s="1">
        <f>COUNTIFS(Table2[Sub-Sector],Table3[[#This Row],[Sub-Sector]],Table2[% Away From 52W Low],"&gt;=10")/Table3[[#This Row],[Count]]</f>
        <v>1</v>
      </c>
      <c r="R22" s="1">
        <f>COUNTIFS(Table2[Sub-Sector],Table3[[#This Row],[Sub-Sector]],Table2[% Price above 20 EMA],"&gt;=0")/Table3[[#This Row],[Count]]</f>
        <v>0</v>
      </c>
      <c r="S22" s="1">
        <f>COUNTIFS(Table2[Sub-Sector],Table3[[#This Row],[Sub-Sector]],Table2[% Price above 50 EMA],"&gt;=0")/Table3[[#This Row],[Count]]</f>
        <v>0</v>
      </c>
      <c r="T22" s="1">
        <f>COUNTIFS(Table2[Sub-Sector],Table3[[#This Row],[Sub-Sector]],Table2[% Price above 200 EMA],"&gt;=0")/Table3[[#This Row],[Count]]</f>
        <v>1</v>
      </c>
      <c r="U22" s="1">
        <f>COUNTIFS(Table2[Sub-Sector],Table3[[#This Row],[Sub-Sector]],Table2[Rate of Change - Zone],"Positive")/Table3[[#This Row],[Count]]</f>
        <v>0</v>
      </c>
      <c r="V22" s="1">
        <f>COUNTIFS(Table2[Sub-Sector],Table3[[#This Row],[Sub-Sector]],Table2[Sharpe Ratio],"&gt;=0.10")/Table3[[#This Row],[Count]]</f>
        <v>0.5</v>
      </c>
      <c r="W2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383</v>
      </c>
      <c r="X22">
        <f>_xlfn.RANK.AVG(Table3[[#This Row],[Score]],Table3[Score],1)</f>
        <v>42</v>
      </c>
      <c r="Y2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170.5</v>
      </c>
      <c r="Z22">
        <f>_xlfn.RANK.AVG(Table3[[#This Row],[Score 2 ]],Table3[[Score 2 ]],1)</f>
        <v>21</v>
      </c>
    </row>
    <row r="23" spans="1:26" x14ac:dyDescent="0.3">
      <c r="A23" t="s">
        <v>196</v>
      </c>
      <c r="B23">
        <f>COUNTIFS(Table2[Sub-Sector],Table3[[#This Row],[Sub-Sector]])</f>
        <v>28</v>
      </c>
      <c r="C23" s="1">
        <f>COUNTIFS(Table2[Sub-Sector],Table3[[#This Row],[Sub-Sector]],Table2[Uptrend],"Uptrend")/Table3[[#This Row],[Count]]</f>
        <v>0.21428571428571427</v>
      </c>
      <c r="D23" s="1">
        <f>COUNTIFS(Table2[Sub-Sector],Table3[[#This Row],[Sub-Sector]],Table2[1W Return vs Nifty],"&gt;=5")/Table3[[#This Row],[Count]]</f>
        <v>0.6785714285714286</v>
      </c>
      <c r="E23" s="1">
        <f>COUNTIFS(Table2[Sub-Sector],Table3[[#This Row],[Sub-Sector]],Table2[1M Return vs Nifty],"&gt;=5")/Table3[[#This Row],[Count]]</f>
        <v>0.25</v>
      </c>
      <c r="F23" s="1">
        <f>COUNTIFS(Table2[Sub-Sector],Table3[[#This Row],[Sub-Sector]],Table2[6M Return vs Nifty],"&gt;=10")/Table3[[#This Row],[Count]]</f>
        <v>0.4642857142857143</v>
      </c>
      <c r="G23" s="1">
        <f>COUNTIFS(Table2[Sub-Sector],Table3[[#This Row],[Sub-Sector]],Table2[1Y Return vs Nifty],"&gt;=10")/Table3[[#This Row],[Count]]</f>
        <v>0.5357142857142857</v>
      </c>
      <c r="H23" s="1">
        <f>COUNTIFS(Table2[Sub-Sector],Table3[[#This Row],[Sub-Sector]],Table2[RSI Exponential â€“ 14D],"&gt;=50")/Table3[[#This Row],[Count]]</f>
        <v>0.5</v>
      </c>
      <c r="I23" s="1">
        <f>COUNTIFS(Table2[Sub-Sector],Table3[[#This Row],[Sub-Sector]],Table2[Relative Volume],"&gt;=1")/Table3[[#This Row],[Count]]</f>
        <v>0.21428571428571427</v>
      </c>
      <c r="J23" s="1">
        <f>COUNTIFS(Table2[Sub-Sector],Table3[[#This Row],[Sub-Sector]],Table2[% Away From Day Low],"&gt;=0.05")/Table3[[#This Row],[Count]]</f>
        <v>0</v>
      </c>
      <c r="K23" s="1">
        <f>COUNTIFS(Table2[Sub-Sector],Table3[[#This Row],[Sub-Sector]],Table2[% Away From Day High],"&lt;=0.05")/Table3[[#This Row],[Count]]</f>
        <v>1</v>
      </c>
      <c r="L23" s="1">
        <f>COUNTIFS(Table2[Sub-Sector],Table3[[#This Row],[Sub-Sector]],Table2[% Away From Current Week Low],"&gt;=0.05")/Table3[[#This Row],[Count]]</f>
        <v>0</v>
      </c>
      <c r="M23" s="1">
        <f>COUNTIFS(Table2[Sub-Sector],Table3[[#This Row],[Sub-Sector]],Table2[% Away From Current Week High],"&lt;=0.05")/Table3[[#This Row],[Count]]</f>
        <v>1</v>
      </c>
      <c r="N23" s="1">
        <f>COUNTIFS(Table2[Sub-Sector],Table3[[#This Row],[Sub-Sector]],Table2[% Away From Current Month Low],"&gt;=0.05")/Table3[[#This Row],[Count]]</f>
        <v>0</v>
      </c>
      <c r="O23" s="1">
        <f>COUNTIFS(Table2[Sub-Sector],Table3[[#This Row],[Sub-Sector]],Table2[% Away From Current Month High],"&lt;=0.05")/Table3[[#This Row],[Count]]</f>
        <v>0.9642857142857143</v>
      </c>
      <c r="P23" s="1">
        <f>COUNTIFS(Table2[Sub-Sector],Table3[[#This Row],[Sub-Sector]],Table2[% Away From 52W High],"&lt;=10")/Table3[[#This Row],[Count]]</f>
        <v>7.1428571428571425E-2</v>
      </c>
      <c r="Q23" s="1">
        <f>COUNTIFS(Table2[Sub-Sector],Table3[[#This Row],[Sub-Sector]],Table2[% Away From 52W Low],"&gt;=10")/Table3[[#This Row],[Count]]</f>
        <v>0.9285714285714286</v>
      </c>
      <c r="R23" s="1">
        <f>COUNTIFS(Table2[Sub-Sector],Table3[[#This Row],[Sub-Sector]],Table2[% Price above 20 EMA],"&gt;=0")/Table3[[#This Row],[Count]]</f>
        <v>0.32142857142857145</v>
      </c>
      <c r="S23" s="1">
        <f>COUNTIFS(Table2[Sub-Sector],Table3[[#This Row],[Sub-Sector]],Table2[% Price above 50 EMA],"&gt;=0")/Table3[[#This Row],[Count]]</f>
        <v>0.25</v>
      </c>
      <c r="T23" s="1">
        <f>COUNTIFS(Table2[Sub-Sector],Table3[[#This Row],[Sub-Sector]],Table2[% Price above 200 EMA],"&gt;=0")/Table3[[#This Row],[Count]]</f>
        <v>0.6785714285714286</v>
      </c>
      <c r="U23" s="1">
        <f>COUNTIFS(Table2[Sub-Sector],Table3[[#This Row],[Sub-Sector]],Table2[Rate of Change - Zone],"Positive")/Table3[[#This Row],[Count]]</f>
        <v>0.35714285714285715</v>
      </c>
      <c r="V23" s="1">
        <f>COUNTIFS(Table2[Sub-Sector],Table3[[#This Row],[Sub-Sector]],Table2[Sharpe Ratio],"&gt;=0.10")/Table3[[#This Row],[Count]]</f>
        <v>0.35714285714285715</v>
      </c>
      <c r="W2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339</v>
      </c>
      <c r="X23">
        <f>_xlfn.RANK.AVG(Table3[[#This Row],[Score]],Table3[Score],1)</f>
        <v>30.5</v>
      </c>
      <c r="Y2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179.5</v>
      </c>
      <c r="Z23">
        <f>_xlfn.RANK.AVG(Table3[[#This Row],[Score 2 ]],Table3[[Score 2 ]],1)</f>
        <v>22</v>
      </c>
    </row>
    <row r="24" spans="1:26" x14ac:dyDescent="0.3">
      <c r="A24" t="s">
        <v>62</v>
      </c>
      <c r="B24">
        <f>COUNTIFS(Table2[Sub-Sector],Table3[[#This Row],[Sub-Sector]])</f>
        <v>4</v>
      </c>
      <c r="C24" s="1">
        <f>COUNTIFS(Table2[Sub-Sector],Table3[[#This Row],[Sub-Sector]],Table2[Uptrend],"Uptrend")/Table3[[#This Row],[Count]]</f>
        <v>0</v>
      </c>
      <c r="D24" s="1">
        <f>COUNTIFS(Table2[Sub-Sector],Table3[[#This Row],[Sub-Sector]],Table2[1W Return vs Nifty],"&gt;=5")/Table3[[#This Row],[Count]]</f>
        <v>0.25</v>
      </c>
      <c r="E24" s="1">
        <f>COUNTIFS(Table2[Sub-Sector],Table3[[#This Row],[Sub-Sector]],Table2[1M Return vs Nifty],"&gt;=5")/Table3[[#This Row],[Count]]</f>
        <v>0.25</v>
      </c>
      <c r="F24" s="1">
        <f>COUNTIFS(Table2[Sub-Sector],Table3[[#This Row],[Sub-Sector]],Table2[6M Return vs Nifty],"&gt;=10")/Table3[[#This Row],[Count]]</f>
        <v>0.25</v>
      </c>
      <c r="G24" s="1">
        <f>COUNTIFS(Table2[Sub-Sector],Table3[[#This Row],[Sub-Sector]],Table2[1Y Return vs Nifty],"&gt;=10")/Table3[[#This Row],[Count]]</f>
        <v>0.5</v>
      </c>
      <c r="H24" s="1">
        <f>COUNTIFS(Table2[Sub-Sector],Table3[[#This Row],[Sub-Sector]],Table2[RSI Exponential â€“ 14D],"&gt;=50")/Table3[[#This Row],[Count]]</f>
        <v>0.5</v>
      </c>
      <c r="I24" s="1">
        <f>COUNTIFS(Table2[Sub-Sector],Table3[[#This Row],[Sub-Sector]],Table2[Relative Volume],"&gt;=1")/Table3[[#This Row],[Count]]</f>
        <v>0.75</v>
      </c>
      <c r="J24" s="1">
        <f>COUNTIFS(Table2[Sub-Sector],Table3[[#This Row],[Sub-Sector]],Table2[% Away From Day Low],"&gt;=0.05")/Table3[[#This Row],[Count]]</f>
        <v>0</v>
      </c>
      <c r="K24" s="1">
        <f>COUNTIFS(Table2[Sub-Sector],Table3[[#This Row],[Sub-Sector]],Table2[% Away From Day High],"&lt;=0.05")/Table3[[#This Row],[Count]]</f>
        <v>0.75</v>
      </c>
      <c r="L24" s="1">
        <f>COUNTIFS(Table2[Sub-Sector],Table3[[#This Row],[Sub-Sector]],Table2[% Away From Current Week Low],"&gt;=0.05")/Table3[[#This Row],[Count]]</f>
        <v>0</v>
      </c>
      <c r="M24" s="1">
        <f>COUNTIFS(Table2[Sub-Sector],Table3[[#This Row],[Sub-Sector]],Table2[% Away From Current Week High],"&lt;=0.05")/Table3[[#This Row],[Count]]</f>
        <v>0.75</v>
      </c>
      <c r="N24" s="1">
        <f>COUNTIFS(Table2[Sub-Sector],Table3[[#This Row],[Sub-Sector]],Table2[% Away From Current Month Low],"&gt;=0.05")/Table3[[#This Row],[Count]]</f>
        <v>0</v>
      </c>
      <c r="O24" s="1">
        <f>COUNTIFS(Table2[Sub-Sector],Table3[[#This Row],[Sub-Sector]],Table2[% Away From Current Month High],"&lt;=0.05")/Table3[[#This Row],[Count]]</f>
        <v>0.75</v>
      </c>
      <c r="P24" s="1">
        <f>COUNTIFS(Table2[Sub-Sector],Table3[[#This Row],[Sub-Sector]],Table2[% Away From 52W High],"&lt;=10")/Table3[[#This Row],[Count]]</f>
        <v>0</v>
      </c>
      <c r="Q24" s="1">
        <f>COUNTIFS(Table2[Sub-Sector],Table3[[#This Row],[Sub-Sector]],Table2[% Away From 52W Low],"&gt;=10")/Table3[[#This Row],[Count]]</f>
        <v>1</v>
      </c>
      <c r="R24" s="1">
        <f>COUNTIFS(Table2[Sub-Sector],Table3[[#This Row],[Sub-Sector]],Table2[% Price above 20 EMA],"&gt;=0")/Table3[[#This Row],[Count]]</f>
        <v>0.5</v>
      </c>
      <c r="S24" s="1">
        <f>COUNTIFS(Table2[Sub-Sector],Table3[[#This Row],[Sub-Sector]],Table2[% Price above 50 EMA],"&gt;=0")/Table3[[#This Row],[Count]]</f>
        <v>0.25</v>
      </c>
      <c r="T24" s="1">
        <f>COUNTIFS(Table2[Sub-Sector],Table3[[#This Row],[Sub-Sector]],Table2[% Price above 200 EMA],"&gt;=0")/Table3[[#This Row],[Count]]</f>
        <v>0.5</v>
      </c>
      <c r="U24" s="1">
        <f>COUNTIFS(Table2[Sub-Sector],Table3[[#This Row],[Sub-Sector]],Table2[Rate of Change - Zone],"Positive")/Table3[[#This Row],[Count]]</f>
        <v>0.25</v>
      </c>
      <c r="V24" s="1">
        <f>COUNTIFS(Table2[Sub-Sector],Table3[[#This Row],[Sub-Sector]],Table2[Sharpe Ratio],"&gt;=0.10")/Table3[[#This Row],[Count]]</f>
        <v>0.5</v>
      </c>
      <c r="W2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434.5</v>
      </c>
      <c r="X24">
        <f>_xlfn.RANK.AVG(Table3[[#This Row],[Score]],Table3[Score],1)</f>
        <v>64</v>
      </c>
      <c r="Y2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183</v>
      </c>
      <c r="Z24">
        <f>_xlfn.RANK.AVG(Table3[[#This Row],[Score 2 ]],Table3[[Score 2 ]],1)</f>
        <v>23</v>
      </c>
    </row>
    <row r="25" spans="1:26" x14ac:dyDescent="0.3">
      <c r="A25" t="s">
        <v>102</v>
      </c>
      <c r="B25">
        <f>COUNTIFS(Table2[Sub-Sector],Table3[[#This Row],[Sub-Sector]])</f>
        <v>3</v>
      </c>
      <c r="C25" s="1">
        <f>COUNTIFS(Table2[Sub-Sector],Table3[[#This Row],[Sub-Sector]],Table2[Uptrend],"Uptrend")/Table3[[#This Row],[Count]]</f>
        <v>0</v>
      </c>
      <c r="D25" s="1">
        <f>COUNTIFS(Table2[Sub-Sector],Table3[[#This Row],[Sub-Sector]],Table2[1W Return vs Nifty],"&gt;=5")/Table3[[#This Row],[Count]]</f>
        <v>0</v>
      </c>
      <c r="E25" s="1">
        <f>COUNTIFS(Table2[Sub-Sector],Table3[[#This Row],[Sub-Sector]],Table2[1M Return vs Nifty],"&gt;=5")/Table3[[#This Row],[Count]]</f>
        <v>0</v>
      </c>
      <c r="F25" s="1">
        <f>COUNTIFS(Table2[Sub-Sector],Table3[[#This Row],[Sub-Sector]],Table2[6M Return vs Nifty],"&gt;=10")/Table3[[#This Row],[Count]]</f>
        <v>0.33333333333333331</v>
      </c>
      <c r="G25" s="1">
        <f>COUNTIFS(Table2[Sub-Sector],Table3[[#This Row],[Sub-Sector]],Table2[1Y Return vs Nifty],"&gt;=10")/Table3[[#This Row],[Count]]</f>
        <v>1</v>
      </c>
      <c r="H25" s="1">
        <f>COUNTIFS(Table2[Sub-Sector],Table3[[#This Row],[Sub-Sector]],Table2[RSI Exponential â€“ 14D],"&gt;=50")/Table3[[#This Row],[Count]]</f>
        <v>0</v>
      </c>
      <c r="I25" s="1">
        <f>COUNTIFS(Table2[Sub-Sector],Table3[[#This Row],[Sub-Sector]],Table2[Relative Volume],"&gt;=1")/Table3[[#This Row],[Count]]</f>
        <v>0.66666666666666663</v>
      </c>
      <c r="J25" s="1">
        <f>COUNTIFS(Table2[Sub-Sector],Table3[[#This Row],[Sub-Sector]],Table2[% Away From Day Low],"&gt;=0.05")/Table3[[#This Row],[Count]]</f>
        <v>0</v>
      </c>
      <c r="K25" s="1">
        <f>COUNTIFS(Table2[Sub-Sector],Table3[[#This Row],[Sub-Sector]],Table2[% Away From Day High],"&lt;=0.05")/Table3[[#This Row],[Count]]</f>
        <v>0.66666666666666663</v>
      </c>
      <c r="L25" s="1">
        <f>COUNTIFS(Table2[Sub-Sector],Table3[[#This Row],[Sub-Sector]],Table2[% Away From Current Week Low],"&gt;=0.05")/Table3[[#This Row],[Count]]</f>
        <v>0</v>
      </c>
      <c r="M25" s="1">
        <f>COUNTIFS(Table2[Sub-Sector],Table3[[#This Row],[Sub-Sector]],Table2[% Away From Current Week High],"&lt;=0.05")/Table3[[#This Row],[Count]]</f>
        <v>0.66666666666666663</v>
      </c>
      <c r="N25" s="1">
        <f>COUNTIFS(Table2[Sub-Sector],Table3[[#This Row],[Sub-Sector]],Table2[% Away From Current Month Low],"&gt;=0.05")/Table3[[#This Row],[Count]]</f>
        <v>0</v>
      </c>
      <c r="O25" s="1">
        <f>COUNTIFS(Table2[Sub-Sector],Table3[[#This Row],[Sub-Sector]],Table2[% Away From Current Month High],"&lt;=0.05")/Table3[[#This Row],[Count]]</f>
        <v>0.66666666666666663</v>
      </c>
      <c r="P25" s="1">
        <f>COUNTIFS(Table2[Sub-Sector],Table3[[#This Row],[Sub-Sector]],Table2[% Away From 52W High],"&lt;=10")/Table3[[#This Row],[Count]]</f>
        <v>0</v>
      </c>
      <c r="Q25" s="1">
        <f>COUNTIFS(Table2[Sub-Sector],Table3[[#This Row],[Sub-Sector]],Table2[% Away From 52W Low],"&gt;=10")/Table3[[#This Row],[Count]]</f>
        <v>1</v>
      </c>
      <c r="R25" s="1">
        <f>COUNTIFS(Table2[Sub-Sector],Table3[[#This Row],[Sub-Sector]],Table2[% Price above 20 EMA],"&gt;=0")/Table3[[#This Row],[Count]]</f>
        <v>0</v>
      </c>
      <c r="S25" s="1">
        <f>COUNTIFS(Table2[Sub-Sector],Table3[[#This Row],[Sub-Sector]],Table2[% Price above 50 EMA],"&gt;=0")/Table3[[#This Row],[Count]]</f>
        <v>0</v>
      </c>
      <c r="T25" s="1">
        <f>COUNTIFS(Table2[Sub-Sector],Table3[[#This Row],[Sub-Sector]],Table2[% Price above 200 EMA],"&gt;=0")/Table3[[#This Row],[Count]]</f>
        <v>0.66666666666666663</v>
      </c>
      <c r="U25" s="1">
        <f>COUNTIFS(Table2[Sub-Sector],Table3[[#This Row],[Sub-Sector]],Table2[Rate of Change - Zone],"Positive")/Table3[[#This Row],[Count]]</f>
        <v>0</v>
      </c>
      <c r="V25" s="1">
        <f>COUNTIFS(Table2[Sub-Sector],Table3[[#This Row],[Sub-Sector]],Table2[Sharpe Ratio],"&gt;=0.10")/Table3[[#This Row],[Count]]</f>
        <v>0.66666666666666663</v>
      </c>
      <c r="W2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496</v>
      </c>
      <c r="X25">
        <f>_xlfn.RANK.AVG(Table3[[#This Row],[Score]],Table3[Score],1)</f>
        <v>80</v>
      </c>
      <c r="Y2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183.5</v>
      </c>
      <c r="Z25">
        <f>_xlfn.RANK.AVG(Table3[[#This Row],[Score 2 ]],Table3[[Score 2 ]],1)</f>
        <v>24</v>
      </c>
    </row>
    <row r="26" spans="1:26" x14ac:dyDescent="0.3">
      <c r="A26" t="s">
        <v>86</v>
      </c>
      <c r="B26">
        <f>COUNTIFS(Table2[Sub-Sector],Table3[[#This Row],[Sub-Sector]])</f>
        <v>5</v>
      </c>
      <c r="C26" s="1">
        <f>COUNTIFS(Table2[Sub-Sector],Table3[[#This Row],[Sub-Sector]],Table2[Uptrend],"Uptrend")/Table3[[#This Row],[Count]]</f>
        <v>0.4</v>
      </c>
      <c r="D26" s="1">
        <f>COUNTIFS(Table2[Sub-Sector],Table3[[#This Row],[Sub-Sector]],Table2[1W Return vs Nifty],"&gt;=5")/Table3[[#This Row],[Count]]</f>
        <v>0.4</v>
      </c>
      <c r="E26" s="1">
        <f>COUNTIFS(Table2[Sub-Sector],Table3[[#This Row],[Sub-Sector]],Table2[1M Return vs Nifty],"&gt;=5")/Table3[[#This Row],[Count]]</f>
        <v>0</v>
      </c>
      <c r="F26" s="1">
        <f>COUNTIFS(Table2[Sub-Sector],Table3[[#This Row],[Sub-Sector]],Table2[6M Return vs Nifty],"&gt;=10")/Table3[[#This Row],[Count]]</f>
        <v>0.6</v>
      </c>
      <c r="G26" s="1">
        <f>COUNTIFS(Table2[Sub-Sector],Table3[[#This Row],[Sub-Sector]],Table2[1Y Return vs Nifty],"&gt;=10")/Table3[[#This Row],[Count]]</f>
        <v>0.6</v>
      </c>
      <c r="H26" s="1">
        <f>COUNTIFS(Table2[Sub-Sector],Table3[[#This Row],[Sub-Sector]],Table2[RSI Exponential â€“ 14D],"&gt;=50")/Table3[[#This Row],[Count]]</f>
        <v>0</v>
      </c>
      <c r="I26" s="1">
        <f>COUNTIFS(Table2[Sub-Sector],Table3[[#This Row],[Sub-Sector]],Table2[Relative Volume],"&gt;=1")/Table3[[#This Row],[Count]]</f>
        <v>0.6</v>
      </c>
      <c r="J26" s="1">
        <f>COUNTIFS(Table2[Sub-Sector],Table3[[#This Row],[Sub-Sector]],Table2[% Away From Day Low],"&gt;=0.05")/Table3[[#This Row],[Count]]</f>
        <v>0</v>
      </c>
      <c r="K26" s="1">
        <f>COUNTIFS(Table2[Sub-Sector],Table3[[#This Row],[Sub-Sector]],Table2[% Away From Day High],"&lt;=0.05")/Table3[[#This Row],[Count]]</f>
        <v>1</v>
      </c>
      <c r="L26" s="1">
        <f>COUNTIFS(Table2[Sub-Sector],Table3[[#This Row],[Sub-Sector]],Table2[% Away From Current Week Low],"&gt;=0.05")/Table3[[#This Row],[Count]]</f>
        <v>0</v>
      </c>
      <c r="M26" s="1">
        <f>COUNTIFS(Table2[Sub-Sector],Table3[[#This Row],[Sub-Sector]],Table2[% Away From Current Week High],"&lt;=0.05")/Table3[[#This Row],[Count]]</f>
        <v>1</v>
      </c>
      <c r="N26" s="1">
        <f>COUNTIFS(Table2[Sub-Sector],Table3[[#This Row],[Sub-Sector]],Table2[% Away From Current Month Low],"&gt;=0.05")/Table3[[#This Row],[Count]]</f>
        <v>0</v>
      </c>
      <c r="O26" s="1">
        <f>COUNTIFS(Table2[Sub-Sector],Table3[[#This Row],[Sub-Sector]],Table2[% Away From Current Month High],"&lt;=0.05")/Table3[[#This Row],[Count]]</f>
        <v>0.8</v>
      </c>
      <c r="P26" s="1">
        <f>COUNTIFS(Table2[Sub-Sector],Table3[[#This Row],[Sub-Sector]],Table2[% Away From 52W High],"&lt;=10")/Table3[[#This Row],[Count]]</f>
        <v>0</v>
      </c>
      <c r="Q26" s="1">
        <f>COUNTIFS(Table2[Sub-Sector],Table3[[#This Row],[Sub-Sector]],Table2[% Away From 52W Low],"&gt;=10")/Table3[[#This Row],[Count]]</f>
        <v>0.6</v>
      </c>
      <c r="R26" s="1">
        <f>COUNTIFS(Table2[Sub-Sector],Table3[[#This Row],[Sub-Sector]],Table2[% Price above 20 EMA],"&gt;=0")/Table3[[#This Row],[Count]]</f>
        <v>0</v>
      </c>
      <c r="S26" s="1">
        <f>COUNTIFS(Table2[Sub-Sector],Table3[[#This Row],[Sub-Sector]],Table2[% Price above 50 EMA],"&gt;=0")/Table3[[#This Row],[Count]]</f>
        <v>0</v>
      </c>
      <c r="T26" s="1">
        <f>COUNTIFS(Table2[Sub-Sector],Table3[[#This Row],[Sub-Sector]],Table2[% Price above 200 EMA],"&gt;=0")/Table3[[#This Row],[Count]]</f>
        <v>0.6</v>
      </c>
      <c r="U26" s="1">
        <f>COUNTIFS(Table2[Sub-Sector],Table3[[#This Row],[Sub-Sector]],Table2[Rate of Change - Zone],"Positive")/Table3[[#This Row],[Count]]</f>
        <v>0</v>
      </c>
      <c r="V26" s="1">
        <f>COUNTIFS(Table2[Sub-Sector],Table3[[#This Row],[Sub-Sector]],Table2[Sharpe Ratio],"&gt;=0.10")/Table3[[#This Row],[Count]]</f>
        <v>0.4</v>
      </c>
      <c r="W2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407</v>
      </c>
      <c r="X26">
        <f>_xlfn.RANK.AVG(Table3[[#This Row],[Score]],Table3[Score],1)</f>
        <v>52</v>
      </c>
      <c r="Y2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185.5</v>
      </c>
      <c r="Z26">
        <f>_xlfn.RANK.AVG(Table3[[#This Row],[Score 2 ]],Table3[[Score 2 ]],1)</f>
        <v>25</v>
      </c>
    </row>
    <row r="27" spans="1:26" x14ac:dyDescent="0.3">
      <c r="A27" t="s">
        <v>141</v>
      </c>
      <c r="B27">
        <f>COUNTIFS(Table2[Sub-Sector],Table3[[#This Row],[Sub-Sector]])</f>
        <v>20</v>
      </c>
      <c r="C27" s="1">
        <f>COUNTIFS(Table2[Sub-Sector],Table3[[#This Row],[Sub-Sector]],Table2[Uptrend],"Uptrend")/Table3[[#This Row],[Count]]</f>
        <v>0.25</v>
      </c>
      <c r="D27" s="1">
        <f>COUNTIFS(Table2[Sub-Sector],Table3[[#This Row],[Sub-Sector]],Table2[1W Return vs Nifty],"&gt;=5")/Table3[[#This Row],[Count]]</f>
        <v>0.65</v>
      </c>
      <c r="E27" s="1">
        <f>COUNTIFS(Table2[Sub-Sector],Table3[[#This Row],[Sub-Sector]],Table2[1M Return vs Nifty],"&gt;=5")/Table3[[#This Row],[Count]]</f>
        <v>0.3</v>
      </c>
      <c r="F27" s="1">
        <f>COUNTIFS(Table2[Sub-Sector],Table3[[#This Row],[Sub-Sector]],Table2[6M Return vs Nifty],"&gt;=10")/Table3[[#This Row],[Count]]</f>
        <v>0.3</v>
      </c>
      <c r="G27" s="1">
        <f>COUNTIFS(Table2[Sub-Sector],Table3[[#This Row],[Sub-Sector]],Table2[1Y Return vs Nifty],"&gt;=10")/Table3[[#This Row],[Count]]</f>
        <v>0.7</v>
      </c>
      <c r="H27" s="1">
        <f>COUNTIFS(Table2[Sub-Sector],Table3[[#This Row],[Sub-Sector]],Table2[RSI Exponential â€“ 14D],"&gt;=50")/Table3[[#This Row],[Count]]</f>
        <v>0.25</v>
      </c>
      <c r="I27" s="1">
        <f>COUNTIFS(Table2[Sub-Sector],Table3[[#This Row],[Sub-Sector]],Table2[Relative Volume],"&gt;=1")/Table3[[#This Row],[Count]]</f>
        <v>0.3</v>
      </c>
      <c r="J27" s="1">
        <f>COUNTIFS(Table2[Sub-Sector],Table3[[#This Row],[Sub-Sector]],Table2[% Away From Day Low],"&gt;=0.05")/Table3[[#This Row],[Count]]</f>
        <v>0</v>
      </c>
      <c r="K27" s="1">
        <f>COUNTIFS(Table2[Sub-Sector],Table3[[#This Row],[Sub-Sector]],Table2[% Away From Day High],"&lt;=0.05")/Table3[[#This Row],[Count]]</f>
        <v>0.85</v>
      </c>
      <c r="L27" s="1">
        <f>COUNTIFS(Table2[Sub-Sector],Table3[[#This Row],[Sub-Sector]],Table2[% Away From Current Week Low],"&gt;=0.05")/Table3[[#This Row],[Count]]</f>
        <v>0</v>
      </c>
      <c r="M27" s="1">
        <f>COUNTIFS(Table2[Sub-Sector],Table3[[#This Row],[Sub-Sector]],Table2[% Away From Current Week High],"&lt;=0.05")/Table3[[#This Row],[Count]]</f>
        <v>0.85</v>
      </c>
      <c r="N27" s="1">
        <f>COUNTIFS(Table2[Sub-Sector],Table3[[#This Row],[Sub-Sector]],Table2[% Away From Current Month Low],"&gt;=0.05")/Table3[[#This Row],[Count]]</f>
        <v>0.05</v>
      </c>
      <c r="O27" s="1">
        <f>COUNTIFS(Table2[Sub-Sector],Table3[[#This Row],[Sub-Sector]],Table2[% Away From Current Month High],"&lt;=0.05")/Table3[[#This Row],[Count]]</f>
        <v>0.55000000000000004</v>
      </c>
      <c r="P27" s="1">
        <f>COUNTIFS(Table2[Sub-Sector],Table3[[#This Row],[Sub-Sector]],Table2[% Away From 52W High],"&lt;=10")/Table3[[#This Row],[Count]]</f>
        <v>0.2</v>
      </c>
      <c r="Q27" s="1">
        <f>COUNTIFS(Table2[Sub-Sector],Table3[[#This Row],[Sub-Sector]],Table2[% Away From 52W Low],"&gt;=10")/Table3[[#This Row],[Count]]</f>
        <v>0.85</v>
      </c>
      <c r="R27" s="1">
        <f>COUNTIFS(Table2[Sub-Sector],Table3[[#This Row],[Sub-Sector]],Table2[% Price above 20 EMA],"&gt;=0")/Table3[[#This Row],[Count]]</f>
        <v>0.25</v>
      </c>
      <c r="S27" s="1">
        <f>COUNTIFS(Table2[Sub-Sector],Table3[[#This Row],[Sub-Sector]],Table2[% Price above 50 EMA],"&gt;=0")/Table3[[#This Row],[Count]]</f>
        <v>0.25</v>
      </c>
      <c r="T27" s="1">
        <f>COUNTIFS(Table2[Sub-Sector],Table3[[#This Row],[Sub-Sector]],Table2[% Price above 200 EMA],"&gt;=0")/Table3[[#This Row],[Count]]</f>
        <v>0.6</v>
      </c>
      <c r="U27" s="1">
        <f>COUNTIFS(Table2[Sub-Sector],Table3[[#This Row],[Sub-Sector]],Table2[Rate of Change - Zone],"Positive")/Table3[[#This Row],[Count]]</f>
        <v>0.25</v>
      </c>
      <c r="V27" s="1">
        <f>COUNTIFS(Table2[Sub-Sector],Table3[[#This Row],[Sub-Sector]],Table2[Sharpe Ratio],"&gt;=0.10")/Table3[[#This Row],[Count]]</f>
        <v>0.4</v>
      </c>
      <c r="W2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348.5</v>
      </c>
      <c r="X27">
        <f>_xlfn.RANK.AVG(Table3[[#This Row],[Score]],Table3[Score],1)</f>
        <v>37.5</v>
      </c>
      <c r="Y2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186</v>
      </c>
      <c r="Z27">
        <f>_xlfn.RANK.AVG(Table3[[#This Row],[Score 2 ]],Table3[[Score 2 ]],1)</f>
        <v>26</v>
      </c>
    </row>
    <row r="28" spans="1:26" x14ac:dyDescent="0.3">
      <c r="A28" t="s">
        <v>125</v>
      </c>
      <c r="B28">
        <f>COUNTIFS(Table2[Sub-Sector],Table3[[#This Row],[Sub-Sector]])</f>
        <v>9</v>
      </c>
      <c r="C28" s="1">
        <f>COUNTIFS(Table2[Sub-Sector],Table3[[#This Row],[Sub-Sector]],Table2[Uptrend],"Uptrend")/Table3[[#This Row],[Count]]</f>
        <v>0.44444444444444442</v>
      </c>
      <c r="D28" s="1">
        <f>COUNTIFS(Table2[Sub-Sector],Table3[[#This Row],[Sub-Sector]],Table2[1W Return vs Nifty],"&gt;=5")/Table3[[#This Row],[Count]]</f>
        <v>0.44444444444444442</v>
      </c>
      <c r="E28" s="1">
        <f>COUNTIFS(Table2[Sub-Sector],Table3[[#This Row],[Sub-Sector]],Table2[1M Return vs Nifty],"&gt;=5")/Table3[[#This Row],[Count]]</f>
        <v>0.1111111111111111</v>
      </c>
      <c r="F28" s="1">
        <f>COUNTIFS(Table2[Sub-Sector],Table3[[#This Row],[Sub-Sector]],Table2[6M Return vs Nifty],"&gt;=10")/Table3[[#This Row],[Count]]</f>
        <v>0.66666666666666663</v>
      </c>
      <c r="G28" s="1">
        <f>COUNTIFS(Table2[Sub-Sector],Table3[[#This Row],[Sub-Sector]],Table2[1Y Return vs Nifty],"&gt;=10")/Table3[[#This Row],[Count]]</f>
        <v>0.44444444444444442</v>
      </c>
      <c r="H28" s="1">
        <f>COUNTIFS(Table2[Sub-Sector],Table3[[#This Row],[Sub-Sector]],Table2[RSI Exponential â€“ 14D],"&gt;=50")/Table3[[#This Row],[Count]]</f>
        <v>0.33333333333333331</v>
      </c>
      <c r="I28" s="1">
        <f>COUNTIFS(Table2[Sub-Sector],Table3[[#This Row],[Sub-Sector]],Table2[Relative Volume],"&gt;=1")/Table3[[#This Row],[Count]]</f>
        <v>0.44444444444444442</v>
      </c>
      <c r="J28" s="1">
        <f>COUNTIFS(Table2[Sub-Sector],Table3[[#This Row],[Sub-Sector]],Table2[% Away From Day Low],"&gt;=0.05")/Table3[[#This Row],[Count]]</f>
        <v>0</v>
      </c>
      <c r="K28" s="1">
        <f>COUNTIFS(Table2[Sub-Sector],Table3[[#This Row],[Sub-Sector]],Table2[% Away From Day High],"&lt;=0.05")/Table3[[#This Row],[Count]]</f>
        <v>1</v>
      </c>
      <c r="L28" s="1">
        <f>COUNTIFS(Table2[Sub-Sector],Table3[[#This Row],[Sub-Sector]],Table2[% Away From Current Week Low],"&gt;=0.05")/Table3[[#This Row],[Count]]</f>
        <v>0</v>
      </c>
      <c r="M28" s="1">
        <f>COUNTIFS(Table2[Sub-Sector],Table3[[#This Row],[Sub-Sector]],Table2[% Away From Current Week High],"&lt;=0.05")/Table3[[#This Row],[Count]]</f>
        <v>1</v>
      </c>
      <c r="N28" s="1">
        <f>COUNTIFS(Table2[Sub-Sector],Table3[[#This Row],[Sub-Sector]],Table2[% Away From Current Month Low],"&gt;=0.05")/Table3[[#This Row],[Count]]</f>
        <v>0</v>
      </c>
      <c r="O28" s="1">
        <f>COUNTIFS(Table2[Sub-Sector],Table3[[#This Row],[Sub-Sector]],Table2[% Away From Current Month High],"&lt;=0.05")/Table3[[#This Row],[Count]]</f>
        <v>0.77777777777777779</v>
      </c>
      <c r="P28" s="1">
        <f>COUNTIFS(Table2[Sub-Sector],Table3[[#This Row],[Sub-Sector]],Table2[% Away From 52W High],"&lt;=10")/Table3[[#This Row],[Count]]</f>
        <v>0</v>
      </c>
      <c r="Q28" s="1">
        <f>COUNTIFS(Table2[Sub-Sector],Table3[[#This Row],[Sub-Sector]],Table2[% Away From 52W Low],"&gt;=10")/Table3[[#This Row],[Count]]</f>
        <v>0.88888888888888884</v>
      </c>
      <c r="R28" s="1">
        <f>COUNTIFS(Table2[Sub-Sector],Table3[[#This Row],[Sub-Sector]],Table2[% Price above 20 EMA],"&gt;=0")/Table3[[#This Row],[Count]]</f>
        <v>0.33333333333333331</v>
      </c>
      <c r="S28" s="1">
        <f>COUNTIFS(Table2[Sub-Sector],Table3[[#This Row],[Sub-Sector]],Table2[% Price above 50 EMA],"&gt;=0")/Table3[[#This Row],[Count]]</f>
        <v>0.22222222222222221</v>
      </c>
      <c r="T28" s="1">
        <f>COUNTIFS(Table2[Sub-Sector],Table3[[#This Row],[Sub-Sector]],Table2[% Price above 200 EMA],"&gt;=0")/Table3[[#This Row],[Count]]</f>
        <v>0.77777777777777779</v>
      </c>
      <c r="U28" s="1">
        <f>COUNTIFS(Table2[Sub-Sector],Table3[[#This Row],[Sub-Sector]],Table2[Rate of Change - Zone],"Positive")/Table3[[#This Row],[Count]]</f>
        <v>0.1111111111111111</v>
      </c>
      <c r="V28" s="1">
        <f>COUNTIFS(Table2[Sub-Sector],Table3[[#This Row],[Sub-Sector]],Table2[Sharpe Ratio],"&gt;=0.10")/Table3[[#This Row],[Count]]</f>
        <v>0.1111111111111111</v>
      </c>
      <c r="W2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372.5</v>
      </c>
      <c r="X28">
        <f>_xlfn.RANK.AVG(Table3[[#This Row],[Score]],Table3[Score],1)</f>
        <v>40</v>
      </c>
      <c r="Y2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187</v>
      </c>
      <c r="Z28">
        <f>_xlfn.RANK.AVG(Table3[[#This Row],[Score 2 ]],Table3[[Score 2 ]],1)</f>
        <v>27</v>
      </c>
    </row>
    <row r="29" spans="1:26" x14ac:dyDescent="0.3">
      <c r="A29" t="s">
        <v>160</v>
      </c>
      <c r="B29">
        <f>COUNTIFS(Table2[Sub-Sector],Table3[[#This Row],[Sub-Sector]])</f>
        <v>9</v>
      </c>
      <c r="C29" s="1">
        <f>COUNTIFS(Table2[Sub-Sector],Table3[[#This Row],[Sub-Sector]],Table2[Uptrend],"Uptrend")/Table3[[#This Row],[Count]]</f>
        <v>0.55555555555555558</v>
      </c>
      <c r="D29" s="1">
        <f>COUNTIFS(Table2[Sub-Sector],Table3[[#This Row],[Sub-Sector]],Table2[1W Return vs Nifty],"&gt;=5")/Table3[[#This Row],[Count]]</f>
        <v>0.66666666666666663</v>
      </c>
      <c r="E29" s="1">
        <f>COUNTIFS(Table2[Sub-Sector],Table3[[#This Row],[Sub-Sector]],Table2[1M Return vs Nifty],"&gt;=5")/Table3[[#This Row],[Count]]</f>
        <v>0.33333333333333331</v>
      </c>
      <c r="F29" s="1">
        <f>COUNTIFS(Table2[Sub-Sector],Table3[[#This Row],[Sub-Sector]],Table2[6M Return vs Nifty],"&gt;=10")/Table3[[#This Row],[Count]]</f>
        <v>0.44444444444444442</v>
      </c>
      <c r="G29" s="1">
        <f>COUNTIFS(Table2[Sub-Sector],Table3[[#This Row],[Sub-Sector]],Table2[1Y Return vs Nifty],"&gt;=10")/Table3[[#This Row],[Count]]</f>
        <v>0.33333333333333331</v>
      </c>
      <c r="H29" s="1">
        <f>COUNTIFS(Table2[Sub-Sector],Table3[[#This Row],[Sub-Sector]],Table2[RSI Exponential â€“ 14D],"&gt;=50")/Table3[[#This Row],[Count]]</f>
        <v>0.55555555555555558</v>
      </c>
      <c r="I29" s="1">
        <f>COUNTIFS(Table2[Sub-Sector],Table3[[#This Row],[Sub-Sector]],Table2[Relative Volume],"&gt;=1")/Table3[[#This Row],[Count]]</f>
        <v>0.33333333333333331</v>
      </c>
      <c r="J29" s="1">
        <f>COUNTIFS(Table2[Sub-Sector],Table3[[#This Row],[Sub-Sector]],Table2[% Away From Day Low],"&gt;=0.05")/Table3[[#This Row],[Count]]</f>
        <v>0</v>
      </c>
      <c r="K29" s="1">
        <f>COUNTIFS(Table2[Sub-Sector],Table3[[#This Row],[Sub-Sector]],Table2[% Away From Day High],"&lt;=0.05")/Table3[[#This Row],[Count]]</f>
        <v>0.77777777777777779</v>
      </c>
      <c r="L29" s="1">
        <f>COUNTIFS(Table2[Sub-Sector],Table3[[#This Row],[Sub-Sector]],Table2[% Away From Current Week Low],"&gt;=0.05")/Table3[[#This Row],[Count]]</f>
        <v>0</v>
      </c>
      <c r="M29" s="1">
        <f>COUNTIFS(Table2[Sub-Sector],Table3[[#This Row],[Sub-Sector]],Table2[% Away From Current Week High],"&lt;=0.05")/Table3[[#This Row],[Count]]</f>
        <v>0.77777777777777779</v>
      </c>
      <c r="N29" s="1">
        <f>COUNTIFS(Table2[Sub-Sector],Table3[[#This Row],[Sub-Sector]],Table2[% Away From Current Month Low],"&gt;=0.05")/Table3[[#This Row],[Count]]</f>
        <v>0.1111111111111111</v>
      </c>
      <c r="O29" s="1">
        <f>COUNTIFS(Table2[Sub-Sector],Table3[[#This Row],[Sub-Sector]],Table2[% Away From Current Month High],"&lt;=0.05")/Table3[[#This Row],[Count]]</f>
        <v>0.77777777777777779</v>
      </c>
      <c r="P29" s="1">
        <f>COUNTIFS(Table2[Sub-Sector],Table3[[#This Row],[Sub-Sector]],Table2[% Away From 52W High],"&lt;=10")/Table3[[#This Row],[Count]]</f>
        <v>0.44444444444444442</v>
      </c>
      <c r="Q29" s="1">
        <f>COUNTIFS(Table2[Sub-Sector],Table3[[#This Row],[Sub-Sector]],Table2[% Away From 52W Low],"&gt;=10")/Table3[[#This Row],[Count]]</f>
        <v>0.88888888888888884</v>
      </c>
      <c r="R29" s="1">
        <f>COUNTIFS(Table2[Sub-Sector],Table3[[#This Row],[Sub-Sector]],Table2[% Price above 20 EMA],"&gt;=0")/Table3[[#This Row],[Count]]</f>
        <v>0.33333333333333331</v>
      </c>
      <c r="S29" s="1">
        <f>COUNTIFS(Table2[Sub-Sector],Table3[[#This Row],[Sub-Sector]],Table2[% Price above 50 EMA],"&gt;=0")/Table3[[#This Row],[Count]]</f>
        <v>0.44444444444444442</v>
      </c>
      <c r="T29" s="1">
        <f>COUNTIFS(Table2[Sub-Sector],Table3[[#This Row],[Sub-Sector]],Table2[% Price above 200 EMA],"&gt;=0")/Table3[[#This Row],[Count]]</f>
        <v>0.88888888888888884</v>
      </c>
      <c r="U29" s="1">
        <f>COUNTIFS(Table2[Sub-Sector],Table3[[#This Row],[Sub-Sector]],Table2[Rate of Change - Zone],"Positive")/Table3[[#This Row],[Count]]</f>
        <v>0.44444444444444442</v>
      </c>
      <c r="V29" s="1">
        <f>COUNTIFS(Table2[Sub-Sector],Table3[[#This Row],[Sub-Sector]],Table2[Sharpe Ratio],"&gt;=0.10")/Table3[[#This Row],[Count]]</f>
        <v>0.1111111111111111</v>
      </c>
      <c r="W2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301.5</v>
      </c>
      <c r="X29">
        <f>_xlfn.RANK.AVG(Table3[[#This Row],[Score]],Table3[Score],1)</f>
        <v>21</v>
      </c>
      <c r="Y2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187.5</v>
      </c>
      <c r="Z29">
        <f>_xlfn.RANK.AVG(Table3[[#This Row],[Score 2 ]],Table3[[Score 2 ]],1)</f>
        <v>28</v>
      </c>
    </row>
    <row r="30" spans="1:26" x14ac:dyDescent="0.3">
      <c r="A30" t="s">
        <v>258</v>
      </c>
      <c r="B30">
        <f>COUNTIFS(Table2[Sub-Sector],Table3[[#This Row],[Sub-Sector]])</f>
        <v>3</v>
      </c>
      <c r="C30" s="1">
        <f>COUNTIFS(Table2[Sub-Sector],Table3[[#This Row],[Sub-Sector]],Table2[Uptrend],"Uptrend")/Table3[[#This Row],[Count]]</f>
        <v>0.33333333333333331</v>
      </c>
      <c r="D30" s="1">
        <f>COUNTIFS(Table2[Sub-Sector],Table3[[#This Row],[Sub-Sector]],Table2[1W Return vs Nifty],"&gt;=5")/Table3[[#This Row],[Count]]</f>
        <v>0.66666666666666663</v>
      </c>
      <c r="E30" s="1">
        <f>COUNTIFS(Table2[Sub-Sector],Table3[[#This Row],[Sub-Sector]],Table2[1M Return vs Nifty],"&gt;=5")/Table3[[#This Row],[Count]]</f>
        <v>0</v>
      </c>
      <c r="F30" s="1">
        <f>COUNTIFS(Table2[Sub-Sector],Table3[[#This Row],[Sub-Sector]],Table2[6M Return vs Nifty],"&gt;=10")/Table3[[#This Row],[Count]]</f>
        <v>0.33333333333333331</v>
      </c>
      <c r="G30" s="1">
        <f>COUNTIFS(Table2[Sub-Sector],Table3[[#This Row],[Sub-Sector]],Table2[1Y Return vs Nifty],"&gt;=10")/Table3[[#This Row],[Count]]</f>
        <v>0.33333333333333331</v>
      </c>
      <c r="H30" s="1">
        <f>COUNTIFS(Table2[Sub-Sector],Table3[[#This Row],[Sub-Sector]],Table2[RSI Exponential â€“ 14D],"&gt;=50")/Table3[[#This Row],[Count]]</f>
        <v>0.33333333333333331</v>
      </c>
      <c r="I30" s="1">
        <f>COUNTIFS(Table2[Sub-Sector],Table3[[#This Row],[Sub-Sector]],Table2[Relative Volume],"&gt;=1")/Table3[[#This Row],[Count]]</f>
        <v>0.33333333333333331</v>
      </c>
      <c r="J30" s="1">
        <f>COUNTIFS(Table2[Sub-Sector],Table3[[#This Row],[Sub-Sector]],Table2[% Away From Day Low],"&gt;=0.05")/Table3[[#This Row],[Count]]</f>
        <v>0</v>
      </c>
      <c r="K30" s="1">
        <f>COUNTIFS(Table2[Sub-Sector],Table3[[#This Row],[Sub-Sector]],Table2[% Away From Day High],"&lt;=0.05")/Table3[[#This Row],[Count]]</f>
        <v>1</v>
      </c>
      <c r="L30" s="1">
        <f>COUNTIFS(Table2[Sub-Sector],Table3[[#This Row],[Sub-Sector]],Table2[% Away From Current Week Low],"&gt;=0.05")/Table3[[#This Row],[Count]]</f>
        <v>0</v>
      </c>
      <c r="M30" s="1">
        <f>COUNTIFS(Table2[Sub-Sector],Table3[[#This Row],[Sub-Sector]],Table2[% Away From Current Week High],"&lt;=0.05")/Table3[[#This Row],[Count]]</f>
        <v>1</v>
      </c>
      <c r="N30" s="1">
        <f>COUNTIFS(Table2[Sub-Sector],Table3[[#This Row],[Sub-Sector]],Table2[% Away From Current Month Low],"&gt;=0.05")/Table3[[#This Row],[Count]]</f>
        <v>0</v>
      </c>
      <c r="O30" s="1">
        <f>COUNTIFS(Table2[Sub-Sector],Table3[[#This Row],[Sub-Sector]],Table2[% Away From Current Month High],"&lt;=0.05")/Table3[[#This Row],[Count]]</f>
        <v>1</v>
      </c>
      <c r="P30" s="1">
        <f>COUNTIFS(Table2[Sub-Sector],Table3[[#This Row],[Sub-Sector]],Table2[% Away From 52W High],"&lt;=10")/Table3[[#This Row],[Count]]</f>
        <v>0</v>
      </c>
      <c r="Q30" s="1">
        <f>COUNTIFS(Table2[Sub-Sector],Table3[[#This Row],[Sub-Sector]],Table2[% Away From 52W Low],"&gt;=10")/Table3[[#This Row],[Count]]</f>
        <v>1</v>
      </c>
      <c r="R30" s="1">
        <f>COUNTIFS(Table2[Sub-Sector],Table3[[#This Row],[Sub-Sector]],Table2[% Price above 20 EMA],"&gt;=0")/Table3[[#This Row],[Count]]</f>
        <v>0.33333333333333331</v>
      </c>
      <c r="S30" s="1">
        <f>COUNTIFS(Table2[Sub-Sector],Table3[[#This Row],[Sub-Sector]],Table2[% Price above 50 EMA],"&gt;=0")/Table3[[#This Row],[Count]]</f>
        <v>0.33333333333333331</v>
      </c>
      <c r="T30" s="1">
        <f>COUNTIFS(Table2[Sub-Sector],Table3[[#This Row],[Sub-Sector]],Table2[% Price above 200 EMA],"&gt;=0")/Table3[[#This Row],[Count]]</f>
        <v>0.66666666666666663</v>
      </c>
      <c r="U30" s="1">
        <f>COUNTIFS(Table2[Sub-Sector],Table3[[#This Row],[Sub-Sector]],Table2[Rate of Change - Zone],"Positive")/Table3[[#This Row],[Count]]</f>
        <v>0.66666666666666663</v>
      </c>
      <c r="V30" s="1">
        <f>COUNTIFS(Table2[Sub-Sector],Table3[[#This Row],[Sub-Sector]],Table2[Sharpe Ratio],"&gt;=0.10")/Table3[[#This Row],[Count]]</f>
        <v>0.33333333333333331</v>
      </c>
      <c r="W3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381</v>
      </c>
      <c r="X30">
        <f>_xlfn.RANK.AVG(Table3[[#This Row],[Score]],Table3[Score],1)</f>
        <v>41</v>
      </c>
      <c r="Y3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189</v>
      </c>
      <c r="Z30">
        <f>_xlfn.RANK.AVG(Table3[[#This Row],[Score 2 ]],Table3[[Score 2 ]],1)</f>
        <v>29</v>
      </c>
    </row>
    <row r="31" spans="1:26" x14ac:dyDescent="0.3">
      <c r="A31" t="s">
        <v>128</v>
      </c>
      <c r="B31">
        <f>COUNTIFS(Table2[Sub-Sector],Table3[[#This Row],[Sub-Sector]])</f>
        <v>8</v>
      </c>
      <c r="C31" s="1">
        <f>COUNTIFS(Table2[Sub-Sector],Table3[[#This Row],[Sub-Sector]],Table2[Uptrend],"Uptrend")/Table3[[#This Row],[Count]]</f>
        <v>0.375</v>
      </c>
      <c r="D31" s="1">
        <f>COUNTIFS(Table2[Sub-Sector],Table3[[#This Row],[Sub-Sector]],Table2[1W Return vs Nifty],"&gt;=5")/Table3[[#This Row],[Count]]</f>
        <v>0.5</v>
      </c>
      <c r="E31" s="1">
        <f>COUNTIFS(Table2[Sub-Sector],Table3[[#This Row],[Sub-Sector]],Table2[1M Return vs Nifty],"&gt;=5")/Table3[[#This Row],[Count]]</f>
        <v>0.375</v>
      </c>
      <c r="F31" s="1">
        <f>COUNTIFS(Table2[Sub-Sector],Table3[[#This Row],[Sub-Sector]],Table2[6M Return vs Nifty],"&gt;=10")/Table3[[#This Row],[Count]]</f>
        <v>0.5</v>
      </c>
      <c r="G31" s="1">
        <f>COUNTIFS(Table2[Sub-Sector],Table3[[#This Row],[Sub-Sector]],Table2[1Y Return vs Nifty],"&gt;=10")/Table3[[#This Row],[Count]]</f>
        <v>0.625</v>
      </c>
      <c r="H31" s="1">
        <f>COUNTIFS(Table2[Sub-Sector],Table3[[#This Row],[Sub-Sector]],Table2[RSI Exponential â€“ 14D],"&gt;=50")/Table3[[#This Row],[Count]]</f>
        <v>0.375</v>
      </c>
      <c r="I31" s="1">
        <f>COUNTIFS(Table2[Sub-Sector],Table3[[#This Row],[Sub-Sector]],Table2[Relative Volume],"&gt;=1")/Table3[[#This Row],[Count]]</f>
        <v>0.125</v>
      </c>
      <c r="J31" s="1">
        <f>COUNTIFS(Table2[Sub-Sector],Table3[[#This Row],[Sub-Sector]],Table2[% Away From Day Low],"&gt;=0.05")/Table3[[#This Row],[Count]]</f>
        <v>0</v>
      </c>
      <c r="K31" s="1">
        <f>COUNTIFS(Table2[Sub-Sector],Table3[[#This Row],[Sub-Sector]],Table2[% Away From Day High],"&lt;=0.05")/Table3[[#This Row],[Count]]</f>
        <v>1</v>
      </c>
      <c r="L31" s="1">
        <f>COUNTIFS(Table2[Sub-Sector],Table3[[#This Row],[Sub-Sector]],Table2[% Away From Current Week Low],"&gt;=0.05")/Table3[[#This Row],[Count]]</f>
        <v>0</v>
      </c>
      <c r="M31" s="1">
        <f>COUNTIFS(Table2[Sub-Sector],Table3[[#This Row],[Sub-Sector]],Table2[% Away From Current Week High],"&lt;=0.05")/Table3[[#This Row],[Count]]</f>
        <v>1</v>
      </c>
      <c r="N31" s="1">
        <f>COUNTIFS(Table2[Sub-Sector],Table3[[#This Row],[Sub-Sector]],Table2[% Away From Current Month Low],"&gt;=0.05")/Table3[[#This Row],[Count]]</f>
        <v>0</v>
      </c>
      <c r="O31" s="1">
        <f>COUNTIFS(Table2[Sub-Sector],Table3[[#This Row],[Sub-Sector]],Table2[% Away From Current Month High],"&lt;=0.05")/Table3[[#This Row],[Count]]</f>
        <v>1</v>
      </c>
      <c r="P31" s="1">
        <f>COUNTIFS(Table2[Sub-Sector],Table3[[#This Row],[Sub-Sector]],Table2[% Away From 52W High],"&lt;=10")/Table3[[#This Row],[Count]]</f>
        <v>0.25</v>
      </c>
      <c r="Q31" s="1">
        <f>COUNTIFS(Table2[Sub-Sector],Table3[[#This Row],[Sub-Sector]],Table2[% Away From 52W Low],"&gt;=10")/Table3[[#This Row],[Count]]</f>
        <v>1</v>
      </c>
      <c r="R31" s="1">
        <f>COUNTIFS(Table2[Sub-Sector],Table3[[#This Row],[Sub-Sector]],Table2[% Price above 20 EMA],"&gt;=0")/Table3[[#This Row],[Count]]</f>
        <v>0.375</v>
      </c>
      <c r="S31" s="1">
        <f>COUNTIFS(Table2[Sub-Sector],Table3[[#This Row],[Sub-Sector]],Table2[% Price above 50 EMA],"&gt;=0")/Table3[[#This Row],[Count]]</f>
        <v>0.25</v>
      </c>
      <c r="T31" s="1">
        <f>COUNTIFS(Table2[Sub-Sector],Table3[[#This Row],[Sub-Sector]],Table2[% Price above 200 EMA],"&gt;=0")/Table3[[#This Row],[Count]]</f>
        <v>0.625</v>
      </c>
      <c r="U31" s="1">
        <f>COUNTIFS(Table2[Sub-Sector],Table3[[#This Row],[Sub-Sector]],Table2[Rate of Change - Zone],"Positive")/Table3[[#This Row],[Count]]</f>
        <v>0.25</v>
      </c>
      <c r="V31" s="1">
        <f>COUNTIFS(Table2[Sub-Sector],Table3[[#This Row],[Sub-Sector]],Table2[Sharpe Ratio],"&gt;=0.10")/Table3[[#This Row],[Count]]</f>
        <v>0</v>
      </c>
      <c r="W3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340.5</v>
      </c>
      <c r="X31">
        <f>_xlfn.RANK.AVG(Table3[[#This Row],[Score]],Table3[Score],1)</f>
        <v>32</v>
      </c>
      <c r="Y3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189.5</v>
      </c>
      <c r="Z31">
        <f>_xlfn.RANK.AVG(Table3[[#This Row],[Score 2 ]],Table3[[Score 2 ]],1)</f>
        <v>30</v>
      </c>
    </row>
    <row r="32" spans="1:26" x14ac:dyDescent="0.3">
      <c r="A32" t="s">
        <v>412</v>
      </c>
      <c r="B32">
        <f>COUNTIFS(Table2[Sub-Sector],Table3[[#This Row],[Sub-Sector]])</f>
        <v>14</v>
      </c>
      <c r="C32" s="1">
        <f>COUNTIFS(Table2[Sub-Sector],Table3[[#This Row],[Sub-Sector]],Table2[Uptrend],"Uptrend")/Table3[[#This Row],[Count]]</f>
        <v>0.2857142857142857</v>
      </c>
      <c r="D32" s="1">
        <f>COUNTIFS(Table2[Sub-Sector],Table3[[#This Row],[Sub-Sector]],Table2[1W Return vs Nifty],"&gt;=5")/Table3[[#This Row],[Count]]</f>
        <v>1</v>
      </c>
      <c r="E32" s="1">
        <f>COUNTIFS(Table2[Sub-Sector],Table3[[#This Row],[Sub-Sector]],Table2[1M Return vs Nifty],"&gt;=5")/Table3[[#This Row],[Count]]</f>
        <v>0.42857142857142855</v>
      </c>
      <c r="F32" s="1">
        <f>COUNTIFS(Table2[Sub-Sector],Table3[[#This Row],[Sub-Sector]],Table2[6M Return vs Nifty],"&gt;=10")/Table3[[#This Row],[Count]]</f>
        <v>0.5</v>
      </c>
      <c r="G32" s="1">
        <f>COUNTIFS(Table2[Sub-Sector],Table3[[#This Row],[Sub-Sector]],Table2[1Y Return vs Nifty],"&gt;=10")/Table3[[#This Row],[Count]]</f>
        <v>0.5</v>
      </c>
      <c r="H32" s="1">
        <f>COUNTIFS(Table2[Sub-Sector],Table3[[#This Row],[Sub-Sector]],Table2[RSI Exponential â€“ 14D],"&gt;=50")/Table3[[#This Row],[Count]]</f>
        <v>0.5714285714285714</v>
      </c>
      <c r="I32" s="1">
        <f>COUNTIFS(Table2[Sub-Sector],Table3[[#This Row],[Sub-Sector]],Table2[Relative Volume],"&gt;=1")/Table3[[#This Row],[Count]]</f>
        <v>0.14285714285714285</v>
      </c>
      <c r="J32" s="1">
        <f>COUNTIFS(Table2[Sub-Sector],Table3[[#This Row],[Sub-Sector]],Table2[% Away From Day Low],"&gt;=0.05")/Table3[[#This Row],[Count]]</f>
        <v>0.14285714285714285</v>
      </c>
      <c r="K32" s="1">
        <f>COUNTIFS(Table2[Sub-Sector],Table3[[#This Row],[Sub-Sector]],Table2[% Away From Day High],"&lt;=0.05")/Table3[[#This Row],[Count]]</f>
        <v>1</v>
      </c>
      <c r="L32" s="1">
        <f>COUNTIFS(Table2[Sub-Sector],Table3[[#This Row],[Sub-Sector]],Table2[% Away From Current Week Low],"&gt;=0.05")/Table3[[#This Row],[Count]]</f>
        <v>0.14285714285714285</v>
      </c>
      <c r="M32" s="1">
        <f>COUNTIFS(Table2[Sub-Sector],Table3[[#This Row],[Sub-Sector]],Table2[% Away From Current Week High],"&lt;=0.05")/Table3[[#This Row],[Count]]</f>
        <v>1</v>
      </c>
      <c r="N32" s="1">
        <f>COUNTIFS(Table2[Sub-Sector],Table3[[#This Row],[Sub-Sector]],Table2[% Away From Current Month Low],"&gt;=0.05")/Table3[[#This Row],[Count]]</f>
        <v>0.14285714285714285</v>
      </c>
      <c r="O32" s="1">
        <f>COUNTIFS(Table2[Sub-Sector],Table3[[#This Row],[Sub-Sector]],Table2[% Away From Current Month High],"&lt;=0.05")/Table3[[#This Row],[Count]]</f>
        <v>1</v>
      </c>
      <c r="P32" s="1">
        <f>COUNTIFS(Table2[Sub-Sector],Table3[[#This Row],[Sub-Sector]],Table2[% Away From 52W High],"&lt;=10")/Table3[[#This Row],[Count]]</f>
        <v>0.2857142857142857</v>
      </c>
      <c r="Q32" s="1">
        <f>COUNTIFS(Table2[Sub-Sector],Table3[[#This Row],[Sub-Sector]],Table2[% Away From 52W Low],"&gt;=10")/Table3[[#This Row],[Count]]</f>
        <v>0.9285714285714286</v>
      </c>
      <c r="R32" s="1">
        <f>COUNTIFS(Table2[Sub-Sector],Table3[[#This Row],[Sub-Sector]],Table2[% Price above 20 EMA],"&gt;=0")/Table3[[#This Row],[Count]]</f>
        <v>0.5</v>
      </c>
      <c r="S32" s="1">
        <f>COUNTIFS(Table2[Sub-Sector],Table3[[#This Row],[Sub-Sector]],Table2[% Price above 50 EMA],"&gt;=0")/Table3[[#This Row],[Count]]</f>
        <v>0.35714285714285715</v>
      </c>
      <c r="T32" s="1">
        <f>COUNTIFS(Table2[Sub-Sector],Table3[[#This Row],[Sub-Sector]],Table2[% Price above 200 EMA],"&gt;=0")/Table3[[#This Row],[Count]]</f>
        <v>0.5</v>
      </c>
      <c r="U32" s="1">
        <f>COUNTIFS(Table2[Sub-Sector],Table3[[#This Row],[Sub-Sector]],Table2[Rate of Change - Zone],"Positive")/Table3[[#This Row],[Count]]</f>
        <v>0.35714285714285715</v>
      </c>
      <c r="V32" s="1">
        <f>COUNTIFS(Table2[Sub-Sector],Table3[[#This Row],[Sub-Sector]],Table2[Sharpe Ratio],"&gt;=0.10")/Table3[[#This Row],[Count]]</f>
        <v>0.21428571428571427</v>
      </c>
      <c r="W3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291.5</v>
      </c>
      <c r="X32">
        <f>_xlfn.RANK.AVG(Table3[[#This Row],[Score]],Table3[Score],1)</f>
        <v>19</v>
      </c>
      <c r="Y3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191.5</v>
      </c>
      <c r="Z32">
        <f>_xlfn.RANK.AVG(Table3[[#This Row],[Score 2 ]],Table3[[Score 2 ]],1)</f>
        <v>31</v>
      </c>
    </row>
    <row r="33" spans="1:26" x14ac:dyDescent="0.3">
      <c r="A33" t="s">
        <v>537</v>
      </c>
      <c r="B33">
        <f>COUNTIFS(Table2[Sub-Sector],Table3[[#This Row],[Sub-Sector]])</f>
        <v>4</v>
      </c>
      <c r="C33" s="1">
        <f>COUNTIFS(Table2[Sub-Sector],Table3[[#This Row],[Sub-Sector]],Table2[Uptrend],"Uptrend")/Table3[[#This Row],[Count]]</f>
        <v>0</v>
      </c>
      <c r="D33" s="1">
        <f>COUNTIFS(Table2[Sub-Sector],Table3[[#This Row],[Sub-Sector]],Table2[1W Return vs Nifty],"&gt;=5")/Table3[[#This Row],[Count]]</f>
        <v>0.75</v>
      </c>
      <c r="E33" s="1">
        <f>COUNTIFS(Table2[Sub-Sector],Table3[[#This Row],[Sub-Sector]],Table2[1M Return vs Nifty],"&gt;=5")/Table3[[#This Row],[Count]]</f>
        <v>0.25</v>
      </c>
      <c r="F33" s="1">
        <f>COUNTIFS(Table2[Sub-Sector],Table3[[#This Row],[Sub-Sector]],Table2[6M Return vs Nifty],"&gt;=10")/Table3[[#This Row],[Count]]</f>
        <v>0.25</v>
      </c>
      <c r="G33" s="1">
        <f>COUNTIFS(Table2[Sub-Sector],Table3[[#This Row],[Sub-Sector]],Table2[1Y Return vs Nifty],"&gt;=10")/Table3[[#This Row],[Count]]</f>
        <v>0.75</v>
      </c>
      <c r="H33" s="1">
        <f>COUNTIFS(Table2[Sub-Sector],Table3[[#This Row],[Sub-Sector]],Table2[RSI Exponential â€“ 14D],"&gt;=50")/Table3[[#This Row],[Count]]</f>
        <v>0.25</v>
      </c>
      <c r="I33" s="1">
        <f>COUNTIFS(Table2[Sub-Sector],Table3[[#This Row],[Sub-Sector]],Table2[Relative Volume],"&gt;=1")/Table3[[#This Row],[Count]]</f>
        <v>0.25</v>
      </c>
      <c r="J33" s="1">
        <f>COUNTIFS(Table2[Sub-Sector],Table3[[#This Row],[Sub-Sector]],Table2[% Away From Day Low],"&gt;=0.05")/Table3[[#This Row],[Count]]</f>
        <v>0</v>
      </c>
      <c r="K33" s="1">
        <f>COUNTIFS(Table2[Sub-Sector],Table3[[#This Row],[Sub-Sector]],Table2[% Away From Day High],"&lt;=0.05")/Table3[[#This Row],[Count]]</f>
        <v>1</v>
      </c>
      <c r="L33" s="1">
        <f>COUNTIFS(Table2[Sub-Sector],Table3[[#This Row],[Sub-Sector]],Table2[% Away From Current Week Low],"&gt;=0.05")/Table3[[#This Row],[Count]]</f>
        <v>0</v>
      </c>
      <c r="M33" s="1">
        <f>COUNTIFS(Table2[Sub-Sector],Table3[[#This Row],[Sub-Sector]],Table2[% Away From Current Week High],"&lt;=0.05")/Table3[[#This Row],[Count]]</f>
        <v>1</v>
      </c>
      <c r="N33" s="1">
        <f>COUNTIFS(Table2[Sub-Sector],Table3[[#This Row],[Sub-Sector]],Table2[% Away From Current Month Low],"&gt;=0.05")/Table3[[#This Row],[Count]]</f>
        <v>0</v>
      </c>
      <c r="O33" s="1">
        <f>COUNTIFS(Table2[Sub-Sector],Table3[[#This Row],[Sub-Sector]],Table2[% Away From Current Month High],"&lt;=0.05")/Table3[[#This Row],[Count]]</f>
        <v>1</v>
      </c>
      <c r="P33" s="1">
        <f>COUNTIFS(Table2[Sub-Sector],Table3[[#This Row],[Sub-Sector]],Table2[% Away From 52W High],"&lt;=10")/Table3[[#This Row],[Count]]</f>
        <v>0</v>
      </c>
      <c r="Q33" s="1">
        <f>COUNTIFS(Table2[Sub-Sector],Table3[[#This Row],[Sub-Sector]],Table2[% Away From 52W Low],"&gt;=10")/Table3[[#This Row],[Count]]</f>
        <v>1</v>
      </c>
      <c r="R33" s="1">
        <f>COUNTIFS(Table2[Sub-Sector],Table3[[#This Row],[Sub-Sector]],Table2[% Price above 20 EMA],"&gt;=0")/Table3[[#This Row],[Count]]</f>
        <v>0.25</v>
      </c>
      <c r="S33" s="1">
        <f>COUNTIFS(Table2[Sub-Sector],Table3[[#This Row],[Sub-Sector]],Table2[% Price above 50 EMA],"&gt;=0")/Table3[[#This Row],[Count]]</f>
        <v>0</v>
      </c>
      <c r="T33" s="1">
        <f>COUNTIFS(Table2[Sub-Sector],Table3[[#This Row],[Sub-Sector]],Table2[% Price above 200 EMA],"&gt;=0")/Table3[[#This Row],[Count]]</f>
        <v>0.5</v>
      </c>
      <c r="U33" s="1">
        <f>COUNTIFS(Table2[Sub-Sector],Table3[[#This Row],[Sub-Sector]],Table2[Rate of Change - Zone],"Positive")/Table3[[#This Row],[Count]]</f>
        <v>0.25</v>
      </c>
      <c r="V33" s="1">
        <f>COUNTIFS(Table2[Sub-Sector],Table3[[#This Row],[Sub-Sector]],Table2[Sharpe Ratio],"&gt;=0.10")/Table3[[#This Row],[Count]]</f>
        <v>0.5</v>
      </c>
      <c r="W3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384</v>
      </c>
      <c r="X33">
        <f>_xlfn.RANK.AVG(Table3[[#This Row],[Score]],Table3[Score],1)</f>
        <v>44</v>
      </c>
      <c r="Y3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194.5</v>
      </c>
      <c r="Z33">
        <f>_xlfn.RANK.AVG(Table3[[#This Row],[Score 2 ]],Table3[[Score 2 ]],1)</f>
        <v>32</v>
      </c>
    </row>
    <row r="34" spans="1:26" x14ac:dyDescent="0.3">
      <c r="A34" t="s">
        <v>273</v>
      </c>
      <c r="B34">
        <f>COUNTIFS(Table2[Sub-Sector],Table3[[#This Row],[Sub-Sector]])</f>
        <v>12</v>
      </c>
      <c r="C34" s="1">
        <f>COUNTIFS(Table2[Sub-Sector],Table3[[#This Row],[Sub-Sector]],Table2[Uptrend],"Uptrend")/Table3[[#This Row],[Count]]</f>
        <v>0.33333333333333331</v>
      </c>
      <c r="D34" s="1">
        <f>COUNTIFS(Table2[Sub-Sector],Table3[[#This Row],[Sub-Sector]],Table2[1W Return vs Nifty],"&gt;=5")/Table3[[#This Row],[Count]]</f>
        <v>0.25</v>
      </c>
      <c r="E34" s="1">
        <f>COUNTIFS(Table2[Sub-Sector],Table3[[#This Row],[Sub-Sector]],Table2[1M Return vs Nifty],"&gt;=5")/Table3[[#This Row],[Count]]</f>
        <v>0.25</v>
      </c>
      <c r="F34" s="1">
        <f>COUNTIFS(Table2[Sub-Sector],Table3[[#This Row],[Sub-Sector]],Table2[6M Return vs Nifty],"&gt;=10")/Table3[[#This Row],[Count]]</f>
        <v>0.41666666666666669</v>
      </c>
      <c r="G34" s="1">
        <f>COUNTIFS(Table2[Sub-Sector],Table3[[#This Row],[Sub-Sector]],Table2[1Y Return vs Nifty],"&gt;=10")/Table3[[#This Row],[Count]]</f>
        <v>0.33333333333333331</v>
      </c>
      <c r="H34" s="1">
        <f>COUNTIFS(Table2[Sub-Sector],Table3[[#This Row],[Sub-Sector]],Table2[RSI Exponential â€“ 14D],"&gt;=50")/Table3[[#This Row],[Count]]</f>
        <v>0.25</v>
      </c>
      <c r="I34" s="1">
        <f>COUNTIFS(Table2[Sub-Sector],Table3[[#This Row],[Sub-Sector]],Table2[Relative Volume],"&gt;=1")/Table3[[#This Row],[Count]]</f>
        <v>0.33333333333333331</v>
      </c>
      <c r="J34" s="1">
        <f>COUNTIFS(Table2[Sub-Sector],Table3[[#This Row],[Sub-Sector]],Table2[% Away From Day Low],"&gt;=0.05")/Table3[[#This Row],[Count]]</f>
        <v>8.3333333333333329E-2</v>
      </c>
      <c r="K34" s="1">
        <f>COUNTIFS(Table2[Sub-Sector],Table3[[#This Row],[Sub-Sector]],Table2[% Away From Day High],"&lt;=0.05")/Table3[[#This Row],[Count]]</f>
        <v>1</v>
      </c>
      <c r="L34" s="1">
        <f>COUNTIFS(Table2[Sub-Sector],Table3[[#This Row],[Sub-Sector]],Table2[% Away From Current Week Low],"&gt;=0.05")/Table3[[#This Row],[Count]]</f>
        <v>8.3333333333333329E-2</v>
      </c>
      <c r="M34" s="1">
        <f>COUNTIFS(Table2[Sub-Sector],Table3[[#This Row],[Sub-Sector]],Table2[% Away From Current Week High],"&lt;=0.05")/Table3[[#This Row],[Count]]</f>
        <v>1</v>
      </c>
      <c r="N34" s="1">
        <f>COUNTIFS(Table2[Sub-Sector],Table3[[#This Row],[Sub-Sector]],Table2[% Away From Current Month Low],"&gt;=0.05")/Table3[[#This Row],[Count]]</f>
        <v>8.3333333333333329E-2</v>
      </c>
      <c r="O34" s="1">
        <f>COUNTIFS(Table2[Sub-Sector],Table3[[#This Row],[Sub-Sector]],Table2[% Away From Current Month High],"&lt;=0.05")/Table3[[#This Row],[Count]]</f>
        <v>1</v>
      </c>
      <c r="P34" s="1">
        <f>COUNTIFS(Table2[Sub-Sector],Table3[[#This Row],[Sub-Sector]],Table2[% Away From 52W High],"&lt;=10")/Table3[[#This Row],[Count]]</f>
        <v>8.3333333333333329E-2</v>
      </c>
      <c r="Q34" s="1">
        <f>COUNTIFS(Table2[Sub-Sector],Table3[[#This Row],[Sub-Sector]],Table2[% Away From 52W Low],"&gt;=10")/Table3[[#This Row],[Count]]</f>
        <v>0.83333333333333337</v>
      </c>
      <c r="R34" s="1">
        <f>COUNTIFS(Table2[Sub-Sector],Table3[[#This Row],[Sub-Sector]],Table2[% Price above 20 EMA],"&gt;=0")/Table3[[#This Row],[Count]]</f>
        <v>0.25</v>
      </c>
      <c r="S34" s="1">
        <f>COUNTIFS(Table2[Sub-Sector],Table3[[#This Row],[Sub-Sector]],Table2[% Price above 50 EMA],"&gt;=0")/Table3[[#This Row],[Count]]</f>
        <v>0.33333333333333331</v>
      </c>
      <c r="T34" s="1">
        <f>COUNTIFS(Table2[Sub-Sector],Table3[[#This Row],[Sub-Sector]],Table2[% Price above 200 EMA],"&gt;=0")/Table3[[#This Row],[Count]]</f>
        <v>0.5</v>
      </c>
      <c r="U34" s="1">
        <f>COUNTIFS(Table2[Sub-Sector],Table3[[#This Row],[Sub-Sector]],Table2[Rate of Change - Zone],"Positive")/Table3[[#This Row],[Count]]</f>
        <v>0.25</v>
      </c>
      <c r="V34" s="1">
        <f>COUNTIFS(Table2[Sub-Sector],Table3[[#This Row],[Sub-Sector]],Table2[Sharpe Ratio],"&gt;=0.10")/Table3[[#This Row],[Count]]</f>
        <v>0.33333333333333331</v>
      </c>
      <c r="W3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400.5</v>
      </c>
      <c r="X34">
        <f>_xlfn.RANK.AVG(Table3[[#This Row],[Score]],Table3[Score],1)</f>
        <v>48</v>
      </c>
      <c r="Y3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206</v>
      </c>
      <c r="Z34">
        <f>_xlfn.RANK.AVG(Table3[[#This Row],[Score 2 ]],Table3[[Score 2 ]],1)</f>
        <v>33</v>
      </c>
    </row>
    <row r="35" spans="1:26" x14ac:dyDescent="0.3">
      <c r="A35" t="s">
        <v>83</v>
      </c>
      <c r="B35">
        <f>COUNTIFS(Table2[Sub-Sector],Table3[[#This Row],[Sub-Sector]])</f>
        <v>3</v>
      </c>
      <c r="C35" s="1">
        <f>COUNTIFS(Table2[Sub-Sector],Table3[[#This Row],[Sub-Sector]],Table2[Uptrend],"Uptrend")/Table3[[#This Row],[Count]]</f>
        <v>0</v>
      </c>
      <c r="D35" s="1">
        <f>COUNTIFS(Table2[Sub-Sector],Table3[[#This Row],[Sub-Sector]],Table2[1W Return vs Nifty],"&gt;=5")/Table3[[#This Row],[Count]]</f>
        <v>1</v>
      </c>
      <c r="E35" s="1">
        <f>COUNTIFS(Table2[Sub-Sector],Table3[[#This Row],[Sub-Sector]],Table2[1M Return vs Nifty],"&gt;=5")/Table3[[#This Row],[Count]]</f>
        <v>0</v>
      </c>
      <c r="F35" s="1">
        <f>COUNTIFS(Table2[Sub-Sector],Table3[[#This Row],[Sub-Sector]],Table2[6M Return vs Nifty],"&gt;=10")/Table3[[#This Row],[Count]]</f>
        <v>0.33333333333333331</v>
      </c>
      <c r="G35" s="1">
        <f>COUNTIFS(Table2[Sub-Sector],Table3[[#This Row],[Sub-Sector]],Table2[1Y Return vs Nifty],"&gt;=10")/Table3[[#This Row],[Count]]</f>
        <v>1</v>
      </c>
      <c r="H35" s="1">
        <f>COUNTIFS(Table2[Sub-Sector],Table3[[#This Row],[Sub-Sector]],Table2[RSI Exponential â€“ 14D],"&gt;=50")/Table3[[#This Row],[Count]]</f>
        <v>0.33333333333333331</v>
      </c>
      <c r="I35" s="1">
        <f>COUNTIFS(Table2[Sub-Sector],Table3[[#This Row],[Sub-Sector]],Table2[Relative Volume],"&gt;=1")/Table3[[#This Row],[Count]]</f>
        <v>0.33333333333333331</v>
      </c>
      <c r="J35" s="1">
        <f>COUNTIFS(Table2[Sub-Sector],Table3[[#This Row],[Sub-Sector]],Table2[% Away From Day Low],"&gt;=0.05")/Table3[[#This Row],[Count]]</f>
        <v>0</v>
      </c>
      <c r="K35" s="1">
        <f>COUNTIFS(Table2[Sub-Sector],Table3[[#This Row],[Sub-Sector]],Table2[% Away From Day High],"&lt;=0.05")/Table3[[#This Row],[Count]]</f>
        <v>1</v>
      </c>
      <c r="L35" s="1">
        <f>COUNTIFS(Table2[Sub-Sector],Table3[[#This Row],[Sub-Sector]],Table2[% Away From Current Week Low],"&gt;=0.05")/Table3[[#This Row],[Count]]</f>
        <v>0</v>
      </c>
      <c r="M35" s="1">
        <f>COUNTIFS(Table2[Sub-Sector],Table3[[#This Row],[Sub-Sector]],Table2[% Away From Current Week High],"&lt;=0.05")/Table3[[#This Row],[Count]]</f>
        <v>1</v>
      </c>
      <c r="N35" s="1">
        <f>COUNTIFS(Table2[Sub-Sector],Table3[[#This Row],[Sub-Sector]],Table2[% Away From Current Month Low],"&gt;=0.05")/Table3[[#This Row],[Count]]</f>
        <v>0</v>
      </c>
      <c r="O35" s="1">
        <f>COUNTIFS(Table2[Sub-Sector],Table3[[#This Row],[Sub-Sector]],Table2[% Away From Current Month High],"&lt;=0.05")/Table3[[#This Row],[Count]]</f>
        <v>1</v>
      </c>
      <c r="P35" s="1">
        <f>COUNTIFS(Table2[Sub-Sector],Table3[[#This Row],[Sub-Sector]],Table2[% Away From 52W High],"&lt;=10")/Table3[[#This Row],[Count]]</f>
        <v>0</v>
      </c>
      <c r="Q35" s="1">
        <f>COUNTIFS(Table2[Sub-Sector],Table3[[#This Row],[Sub-Sector]],Table2[% Away From 52W Low],"&gt;=10")/Table3[[#This Row],[Count]]</f>
        <v>1</v>
      </c>
      <c r="R35" s="1">
        <f>COUNTIFS(Table2[Sub-Sector],Table3[[#This Row],[Sub-Sector]],Table2[% Price above 20 EMA],"&gt;=0")/Table3[[#This Row],[Count]]</f>
        <v>0</v>
      </c>
      <c r="S35" s="1">
        <f>COUNTIFS(Table2[Sub-Sector],Table3[[#This Row],[Sub-Sector]],Table2[% Price above 50 EMA],"&gt;=0")/Table3[[#This Row],[Count]]</f>
        <v>0</v>
      </c>
      <c r="T35" s="1">
        <f>COUNTIFS(Table2[Sub-Sector],Table3[[#This Row],[Sub-Sector]],Table2[% Price above 200 EMA],"&gt;=0")/Table3[[#This Row],[Count]]</f>
        <v>0.66666666666666663</v>
      </c>
      <c r="U35" s="1">
        <f>COUNTIFS(Table2[Sub-Sector],Table3[[#This Row],[Sub-Sector]],Table2[Rate of Change - Zone],"Positive")/Table3[[#This Row],[Count]]</f>
        <v>0</v>
      </c>
      <c r="V35" s="1">
        <f>COUNTIFS(Table2[Sub-Sector],Table3[[#This Row],[Sub-Sector]],Table2[Sharpe Ratio],"&gt;=0.10")/Table3[[#This Row],[Count]]</f>
        <v>0</v>
      </c>
      <c r="W3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420.5</v>
      </c>
      <c r="X35">
        <f>_xlfn.RANK.AVG(Table3[[#This Row],[Score]],Table3[Score],1)</f>
        <v>60</v>
      </c>
      <c r="Y3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208</v>
      </c>
      <c r="Z35">
        <f>_xlfn.RANK.AVG(Table3[[#This Row],[Score 2 ]],Table3[[Score 2 ]],1)</f>
        <v>34.5</v>
      </c>
    </row>
    <row r="36" spans="1:26" x14ac:dyDescent="0.3">
      <c r="A36" t="s">
        <v>189</v>
      </c>
      <c r="B36">
        <f>COUNTIFS(Table2[Sub-Sector],Table3[[#This Row],[Sub-Sector]])</f>
        <v>2</v>
      </c>
      <c r="C36" s="1">
        <f>COUNTIFS(Table2[Sub-Sector],Table3[[#This Row],[Sub-Sector]],Table2[Uptrend],"Uptrend")/Table3[[#This Row],[Count]]</f>
        <v>0</v>
      </c>
      <c r="D36" s="1">
        <f>COUNTIFS(Table2[Sub-Sector],Table3[[#This Row],[Sub-Sector]],Table2[1W Return vs Nifty],"&gt;=5")/Table3[[#This Row],[Count]]</f>
        <v>0.5</v>
      </c>
      <c r="E36" s="1">
        <f>COUNTIFS(Table2[Sub-Sector],Table3[[#This Row],[Sub-Sector]],Table2[1M Return vs Nifty],"&gt;=5")/Table3[[#This Row],[Count]]</f>
        <v>0.5</v>
      </c>
      <c r="F36" s="1">
        <f>COUNTIFS(Table2[Sub-Sector],Table3[[#This Row],[Sub-Sector]],Table2[6M Return vs Nifty],"&gt;=10")/Table3[[#This Row],[Count]]</f>
        <v>0</v>
      </c>
      <c r="G36" s="1">
        <f>COUNTIFS(Table2[Sub-Sector],Table3[[#This Row],[Sub-Sector]],Table2[1Y Return vs Nifty],"&gt;=10")/Table3[[#This Row],[Count]]</f>
        <v>0.5</v>
      </c>
      <c r="H36" s="1">
        <f>COUNTIFS(Table2[Sub-Sector],Table3[[#This Row],[Sub-Sector]],Table2[RSI Exponential â€“ 14D],"&gt;=50")/Table3[[#This Row],[Count]]</f>
        <v>0.5</v>
      </c>
      <c r="I36" s="1">
        <f>COUNTIFS(Table2[Sub-Sector],Table3[[#This Row],[Sub-Sector]],Table2[Relative Volume],"&gt;=1")/Table3[[#This Row],[Count]]</f>
        <v>0.5</v>
      </c>
      <c r="J36" s="1">
        <f>COUNTIFS(Table2[Sub-Sector],Table3[[#This Row],[Sub-Sector]],Table2[% Away From Day Low],"&gt;=0.05")/Table3[[#This Row],[Count]]</f>
        <v>0</v>
      </c>
      <c r="K36" s="1">
        <f>COUNTIFS(Table2[Sub-Sector],Table3[[#This Row],[Sub-Sector]],Table2[% Away From Day High],"&lt;=0.05")/Table3[[#This Row],[Count]]</f>
        <v>1</v>
      </c>
      <c r="L36" s="1">
        <f>COUNTIFS(Table2[Sub-Sector],Table3[[#This Row],[Sub-Sector]],Table2[% Away From Current Week Low],"&gt;=0.05")/Table3[[#This Row],[Count]]</f>
        <v>0</v>
      </c>
      <c r="M36" s="1">
        <f>COUNTIFS(Table2[Sub-Sector],Table3[[#This Row],[Sub-Sector]],Table2[% Away From Current Week High],"&lt;=0.05")/Table3[[#This Row],[Count]]</f>
        <v>1</v>
      </c>
      <c r="N36" s="1">
        <f>COUNTIFS(Table2[Sub-Sector],Table3[[#This Row],[Sub-Sector]],Table2[% Away From Current Month Low],"&gt;=0.05")/Table3[[#This Row],[Count]]</f>
        <v>0</v>
      </c>
      <c r="O36" s="1">
        <f>COUNTIFS(Table2[Sub-Sector],Table3[[#This Row],[Sub-Sector]],Table2[% Away From Current Month High],"&lt;=0.05")/Table3[[#This Row],[Count]]</f>
        <v>1</v>
      </c>
      <c r="P36" s="1">
        <f>COUNTIFS(Table2[Sub-Sector],Table3[[#This Row],[Sub-Sector]],Table2[% Away From 52W High],"&lt;=10")/Table3[[#This Row],[Count]]</f>
        <v>0.5</v>
      </c>
      <c r="Q36" s="1">
        <f>COUNTIFS(Table2[Sub-Sector],Table3[[#This Row],[Sub-Sector]],Table2[% Away From 52W Low],"&gt;=10")/Table3[[#This Row],[Count]]</f>
        <v>1</v>
      </c>
      <c r="R36" s="1">
        <f>COUNTIFS(Table2[Sub-Sector],Table3[[#This Row],[Sub-Sector]],Table2[% Price above 20 EMA],"&gt;=0")/Table3[[#This Row],[Count]]</f>
        <v>0.5</v>
      </c>
      <c r="S36" s="1">
        <f>COUNTIFS(Table2[Sub-Sector],Table3[[#This Row],[Sub-Sector]],Table2[% Price above 50 EMA],"&gt;=0")/Table3[[#This Row],[Count]]</f>
        <v>0.5</v>
      </c>
      <c r="T36" s="1">
        <f>COUNTIFS(Table2[Sub-Sector],Table3[[#This Row],[Sub-Sector]],Table2[% Price above 200 EMA],"&gt;=0")/Table3[[#This Row],[Count]]</f>
        <v>0.5</v>
      </c>
      <c r="U36" s="1">
        <f>COUNTIFS(Table2[Sub-Sector],Table3[[#This Row],[Sub-Sector]],Table2[Rate of Change - Zone],"Positive")/Table3[[#This Row],[Count]]</f>
        <v>0.5</v>
      </c>
      <c r="V36" s="1">
        <f>COUNTIFS(Table2[Sub-Sector],Table3[[#This Row],[Sub-Sector]],Table2[Sharpe Ratio],"&gt;=0.10")/Table3[[#This Row],[Count]]</f>
        <v>0</v>
      </c>
      <c r="W3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408.5</v>
      </c>
      <c r="X36">
        <f>_xlfn.RANK.AVG(Table3[[#This Row],[Score]],Table3[Score],1)</f>
        <v>53</v>
      </c>
      <c r="Y3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208</v>
      </c>
      <c r="Z36">
        <f>_xlfn.RANK.AVG(Table3[[#This Row],[Score 2 ]],Table3[[Score 2 ]],1)</f>
        <v>34.5</v>
      </c>
    </row>
    <row r="37" spans="1:26" x14ac:dyDescent="0.3">
      <c r="A37" t="s">
        <v>136</v>
      </c>
      <c r="B37">
        <f>COUNTIFS(Table2[Sub-Sector],Table3[[#This Row],[Sub-Sector]])</f>
        <v>8</v>
      </c>
      <c r="C37" s="1">
        <f>COUNTIFS(Table2[Sub-Sector],Table3[[#This Row],[Sub-Sector]],Table2[Uptrend],"Uptrend")/Table3[[#This Row],[Count]]</f>
        <v>0</v>
      </c>
      <c r="D37" s="1">
        <f>COUNTIFS(Table2[Sub-Sector],Table3[[#This Row],[Sub-Sector]],Table2[1W Return vs Nifty],"&gt;=5")/Table3[[#This Row],[Count]]</f>
        <v>0.75</v>
      </c>
      <c r="E37" s="1">
        <f>COUNTIFS(Table2[Sub-Sector],Table3[[#This Row],[Sub-Sector]],Table2[1M Return vs Nifty],"&gt;=5")/Table3[[#This Row],[Count]]</f>
        <v>0.125</v>
      </c>
      <c r="F37" s="1">
        <f>COUNTIFS(Table2[Sub-Sector],Table3[[#This Row],[Sub-Sector]],Table2[6M Return vs Nifty],"&gt;=10")/Table3[[#This Row],[Count]]</f>
        <v>0.25</v>
      </c>
      <c r="G37" s="1">
        <f>COUNTIFS(Table2[Sub-Sector],Table3[[#This Row],[Sub-Sector]],Table2[1Y Return vs Nifty],"&gt;=10")/Table3[[#This Row],[Count]]</f>
        <v>0.875</v>
      </c>
      <c r="H37" s="1">
        <f>COUNTIFS(Table2[Sub-Sector],Table3[[#This Row],[Sub-Sector]],Table2[RSI Exponential â€“ 14D],"&gt;=50")/Table3[[#This Row],[Count]]</f>
        <v>0.25</v>
      </c>
      <c r="I37" s="1">
        <f>COUNTIFS(Table2[Sub-Sector],Table3[[#This Row],[Sub-Sector]],Table2[Relative Volume],"&gt;=1")/Table3[[#This Row],[Count]]</f>
        <v>0.125</v>
      </c>
      <c r="J37" s="1">
        <f>COUNTIFS(Table2[Sub-Sector],Table3[[#This Row],[Sub-Sector]],Table2[% Away From Day Low],"&gt;=0.05")/Table3[[#This Row],[Count]]</f>
        <v>0</v>
      </c>
      <c r="K37" s="1">
        <f>COUNTIFS(Table2[Sub-Sector],Table3[[#This Row],[Sub-Sector]],Table2[% Away From Day High],"&lt;=0.05")/Table3[[#This Row],[Count]]</f>
        <v>0.875</v>
      </c>
      <c r="L37" s="1">
        <f>COUNTIFS(Table2[Sub-Sector],Table3[[#This Row],[Sub-Sector]],Table2[% Away From Current Week Low],"&gt;=0.05")/Table3[[#This Row],[Count]]</f>
        <v>0</v>
      </c>
      <c r="M37" s="1">
        <f>COUNTIFS(Table2[Sub-Sector],Table3[[#This Row],[Sub-Sector]],Table2[% Away From Current Week High],"&lt;=0.05")/Table3[[#This Row],[Count]]</f>
        <v>0.875</v>
      </c>
      <c r="N37" s="1">
        <f>COUNTIFS(Table2[Sub-Sector],Table3[[#This Row],[Sub-Sector]],Table2[% Away From Current Month Low],"&gt;=0.05")/Table3[[#This Row],[Count]]</f>
        <v>0</v>
      </c>
      <c r="O37" s="1">
        <f>COUNTIFS(Table2[Sub-Sector],Table3[[#This Row],[Sub-Sector]],Table2[% Away From Current Month High],"&lt;=0.05")/Table3[[#This Row],[Count]]</f>
        <v>0.75</v>
      </c>
      <c r="P37" s="1">
        <f>COUNTIFS(Table2[Sub-Sector],Table3[[#This Row],[Sub-Sector]],Table2[% Away From 52W High],"&lt;=10")/Table3[[#This Row],[Count]]</f>
        <v>0</v>
      </c>
      <c r="Q37" s="1">
        <f>COUNTIFS(Table2[Sub-Sector],Table3[[#This Row],[Sub-Sector]],Table2[% Away From 52W Low],"&gt;=10")/Table3[[#This Row],[Count]]</f>
        <v>1</v>
      </c>
      <c r="R37" s="1">
        <f>COUNTIFS(Table2[Sub-Sector],Table3[[#This Row],[Sub-Sector]],Table2[% Price above 20 EMA],"&gt;=0")/Table3[[#This Row],[Count]]</f>
        <v>0.25</v>
      </c>
      <c r="S37" s="1">
        <f>COUNTIFS(Table2[Sub-Sector],Table3[[#This Row],[Sub-Sector]],Table2[% Price above 50 EMA],"&gt;=0")/Table3[[#This Row],[Count]]</f>
        <v>0</v>
      </c>
      <c r="T37" s="1">
        <f>COUNTIFS(Table2[Sub-Sector],Table3[[#This Row],[Sub-Sector]],Table2[% Price above 200 EMA],"&gt;=0")/Table3[[#This Row],[Count]]</f>
        <v>0.75</v>
      </c>
      <c r="U37" s="1">
        <f>COUNTIFS(Table2[Sub-Sector],Table3[[#This Row],[Sub-Sector]],Table2[Rate of Change - Zone],"Positive")/Table3[[#This Row],[Count]]</f>
        <v>0.25</v>
      </c>
      <c r="V37" s="1">
        <f>COUNTIFS(Table2[Sub-Sector],Table3[[#This Row],[Sub-Sector]],Table2[Sharpe Ratio],"&gt;=0.10")/Table3[[#This Row],[Count]]</f>
        <v>0.75</v>
      </c>
      <c r="W3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412</v>
      </c>
      <c r="X37">
        <f>_xlfn.RANK.AVG(Table3[[#This Row],[Score]],Table3[Score],1)</f>
        <v>55.5</v>
      </c>
      <c r="Y3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209</v>
      </c>
      <c r="Z37">
        <f>_xlfn.RANK.AVG(Table3[[#This Row],[Score 2 ]],Table3[[Score 2 ]],1)</f>
        <v>36</v>
      </c>
    </row>
    <row r="38" spans="1:26" x14ac:dyDescent="0.3">
      <c r="A38" t="s">
        <v>43</v>
      </c>
      <c r="B38">
        <f>COUNTIFS(Table2[Sub-Sector],Table3[[#This Row],[Sub-Sector]])</f>
        <v>10</v>
      </c>
      <c r="C38" s="1">
        <f>COUNTIFS(Table2[Sub-Sector],Table3[[#This Row],[Sub-Sector]],Table2[Uptrend],"Uptrend")/Table3[[#This Row],[Count]]</f>
        <v>0.3</v>
      </c>
      <c r="D38" s="1">
        <f>COUNTIFS(Table2[Sub-Sector],Table3[[#This Row],[Sub-Sector]],Table2[1W Return vs Nifty],"&gt;=5")/Table3[[#This Row],[Count]]</f>
        <v>0.2</v>
      </c>
      <c r="E38" s="1">
        <f>COUNTIFS(Table2[Sub-Sector],Table3[[#This Row],[Sub-Sector]],Table2[1M Return vs Nifty],"&gt;=5")/Table3[[#This Row],[Count]]</f>
        <v>0.2</v>
      </c>
      <c r="F38" s="1">
        <f>COUNTIFS(Table2[Sub-Sector],Table3[[#This Row],[Sub-Sector]],Table2[6M Return vs Nifty],"&gt;=10")/Table3[[#This Row],[Count]]</f>
        <v>0.3</v>
      </c>
      <c r="G38" s="1">
        <f>COUNTIFS(Table2[Sub-Sector],Table3[[#This Row],[Sub-Sector]],Table2[1Y Return vs Nifty],"&gt;=10")/Table3[[#This Row],[Count]]</f>
        <v>0.5</v>
      </c>
      <c r="H38" s="1">
        <f>COUNTIFS(Table2[Sub-Sector],Table3[[#This Row],[Sub-Sector]],Table2[RSI Exponential â€“ 14D],"&gt;=50")/Table3[[#This Row],[Count]]</f>
        <v>0.1</v>
      </c>
      <c r="I38" s="1">
        <f>COUNTIFS(Table2[Sub-Sector],Table3[[#This Row],[Sub-Sector]],Table2[Relative Volume],"&gt;=1")/Table3[[#This Row],[Count]]</f>
        <v>0.4</v>
      </c>
      <c r="J38" s="1">
        <f>COUNTIFS(Table2[Sub-Sector],Table3[[#This Row],[Sub-Sector]],Table2[% Away From Day Low],"&gt;=0.05")/Table3[[#This Row],[Count]]</f>
        <v>0</v>
      </c>
      <c r="K38" s="1">
        <f>COUNTIFS(Table2[Sub-Sector],Table3[[#This Row],[Sub-Sector]],Table2[% Away From Day High],"&lt;=0.05")/Table3[[#This Row],[Count]]</f>
        <v>0.8</v>
      </c>
      <c r="L38" s="1">
        <f>COUNTIFS(Table2[Sub-Sector],Table3[[#This Row],[Sub-Sector]],Table2[% Away From Current Week Low],"&gt;=0.05")/Table3[[#This Row],[Count]]</f>
        <v>0</v>
      </c>
      <c r="M38" s="1">
        <f>COUNTIFS(Table2[Sub-Sector],Table3[[#This Row],[Sub-Sector]],Table2[% Away From Current Week High],"&lt;=0.05")/Table3[[#This Row],[Count]]</f>
        <v>0.8</v>
      </c>
      <c r="N38" s="1">
        <f>COUNTIFS(Table2[Sub-Sector],Table3[[#This Row],[Sub-Sector]],Table2[% Away From Current Month Low],"&gt;=0.05")/Table3[[#This Row],[Count]]</f>
        <v>0</v>
      </c>
      <c r="O38" s="1">
        <f>COUNTIFS(Table2[Sub-Sector],Table3[[#This Row],[Sub-Sector]],Table2[% Away From Current Month High],"&lt;=0.05")/Table3[[#This Row],[Count]]</f>
        <v>0.8</v>
      </c>
      <c r="P38" s="1">
        <f>COUNTIFS(Table2[Sub-Sector],Table3[[#This Row],[Sub-Sector]],Table2[% Away From 52W High],"&lt;=10")/Table3[[#This Row],[Count]]</f>
        <v>0.3</v>
      </c>
      <c r="Q38" s="1">
        <f>COUNTIFS(Table2[Sub-Sector],Table3[[#This Row],[Sub-Sector]],Table2[% Away From 52W Low],"&gt;=10")/Table3[[#This Row],[Count]]</f>
        <v>0.9</v>
      </c>
      <c r="R38" s="1">
        <f>COUNTIFS(Table2[Sub-Sector],Table3[[#This Row],[Sub-Sector]],Table2[% Price above 20 EMA],"&gt;=0")/Table3[[#This Row],[Count]]</f>
        <v>0.1</v>
      </c>
      <c r="S38" s="1">
        <f>COUNTIFS(Table2[Sub-Sector],Table3[[#This Row],[Sub-Sector]],Table2[% Price above 50 EMA],"&gt;=0")/Table3[[#This Row],[Count]]</f>
        <v>0.1</v>
      </c>
      <c r="T38" s="1">
        <f>COUNTIFS(Table2[Sub-Sector],Table3[[#This Row],[Sub-Sector]],Table2[% Price above 200 EMA],"&gt;=0")/Table3[[#This Row],[Count]]</f>
        <v>0.7</v>
      </c>
      <c r="U38" s="1">
        <f>COUNTIFS(Table2[Sub-Sector],Table3[[#This Row],[Sub-Sector]],Table2[Rate of Change - Zone],"Positive")/Table3[[#This Row],[Count]]</f>
        <v>0.2</v>
      </c>
      <c r="V38" s="1">
        <f>COUNTIFS(Table2[Sub-Sector],Table3[[#This Row],[Sub-Sector]],Table2[Sharpe Ratio],"&gt;=0.10")/Table3[[#This Row],[Count]]</f>
        <v>0.1</v>
      </c>
      <c r="W3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424.5</v>
      </c>
      <c r="X38">
        <f>_xlfn.RANK.AVG(Table3[[#This Row],[Score]],Table3[Score],1)</f>
        <v>61</v>
      </c>
      <c r="Y3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209.5</v>
      </c>
      <c r="Z38">
        <f>_xlfn.RANK.AVG(Table3[[#This Row],[Score 2 ]],Table3[[Score 2 ]],1)</f>
        <v>37</v>
      </c>
    </row>
    <row r="39" spans="1:26" x14ac:dyDescent="0.3">
      <c r="A39" t="s">
        <v>469</v>
      </c>
      <c r="B39">
        <f>COUNTIFS(Table2[Sub-Sector],Table3[[#This Row],[Sub-Sector]])</f>
        <v>4</v>
      </c>
      <c r="C39" s="1">
        <f>COUNTIFS(Table2[Sub-Sector],Table3[[#This Row],[Sub-Sector]],Table2[Uptrend],"Uptrend")/Table3[[#This Row],[Count]]</f>
        <v>0.5</v>
      </c>
      <c r="D39" s="1">
        <f>COUNTIFS(Table2[Sub-Sector],Table3[[#This Row],[Sub-Sector]],Table2[1W Return vs Nifty],"&gt;=5")/Table3[[#This Row],[Count]]</f>
        <v>0.5</v>
      </c>
      <c r="E39" s="1">
        <f>COUNTIFS(Table2[Sub-Sector],Table3[[#This Row],[Sub-Sector]],Table2[1M Return vs Nifty],"&gt;=5")/Table3[[#This Row],[Count]]</f>
        <v>0.5</v>
      </c>
      <c r="F39" s="1">
        <f>COUNTIFS(Table2[Sub-Sector],Table3[[#This Row],[Sub-Sector]],Table2[6M Return vs Nifty],"&gt;=10")/Table3[[#This Row],[Count]]</f>
        <v>0.5</v>
      </c>
      <c r="G39" s="1">
        <f>COUNTIFS(Table2[Sub-Sector],Table3[[#This Row],[Sub-Sector]],Table2[1Y Return vs Nifty],"&gt;=10")/Table3[[#This Row],[Count]]</f>
        <v>0.25</v>
      </c>
      <c r="H39" s="1">
        <f>COUNTIFS(Table2[Sub-Sector],Table3[[#This Row],[Sub-Sector]],Table2[RSI Exponential â€“ 14D],"&gt;=50")/Table3[[#This Row],[Count]]</f>
        <v>0.75</v>
      </c>
      <c r="I39" s="1">
        <f>COUNTIFS(Table2[Sub-Sector],Table3[[#This Row],[Sub-Sector]],Table2[Relative Volume],"&gt;=1")/Table3[[#This Row],[Count]]</f>
        <v>0.25</v>
      </c>
      <c r="J39" s="1">
        <f>COUNTIFS(Table2[Sub-Sector],Table3[[#This Row],[Sub-Sector]],Table2[% Away From Day Low],"&gt;=0.05")/Table3[[#This Row],[Count]]</f>
        <v>0</v>
      </c>
      <c r="K39" s="1">
        <f>COUNTIFS(Table2[Sub-Sector],Table3[[#This Row],[Sub-Sector]],Table2[% Away From Day High],"&lt;=0.05")/Table3[[#This Row],[Count]]</f>
        <v>1</v>
      </c>
      <c r="L39" s="1">
        <f>COUNTIFS(Table2[Sub-Sector],Table3[[#This Row],[Sub-Sector]],Table2[% Away From Current Week Low],"&gt;=0.05")/Table3[[#This Row],[Count]]</f>
        <v>0</v>
      </c>
      <c r="M39" s="1">
        <f>COUNTIFS(Table2[Sub-Sector],Table3[[#This Row],[Sub-Sector]],Table2[% Away From Current Week High],"&lt;=0.05")/Table3[[#This Row],[Count]]</f>
        <v>1</v>
      </c>
      <c r="N39" s="1">
        <f>COUNTIFS(Table2[Sub-Sector],Table3[[#This Row],[Sub-Sector]],Table2[% Away From Current Month Low],"&gt;=0.05")/Table3[[#This Row],[Count]]</f>
        <v>0</v>
      </c>
      <c r="O39" s="1">
        <f>COUNTIFS(Table2[Sub-Sector],Table3[[#This Row],[Sub-Sector]],Table2[% Away From Current Month High],"&lt;=0.05")/Table3[[#This Row],[Count]]</f>
        <v>1</v>
      </c>
      <c r="P39" s="1">
        <f>COUNTIFS(Table2[Sub-Sector],Table3[[#This Row],[Sub-Sector]],Table2[% Away From 52W High],"&lt;=10")/Table3[[#This Row],[Count]]</f>
        <v>0</v>
      </c>
      <c r="Q39" s="1">
        <f>COUNTIFS(Table2[Sub-Sector],Table3[[#This Row],[Sub-Sector]],Table2[% Away From 52W Low],"&gt;=10")/Table3[[#This Row],[Count]]</f>
        <v>1</v>
      </c>
      <c r="R39" s="1">
        <f>COUNTIFS(Table2[Sub-Sector],Table3[[#This Row],[Sub-Sector]],Table2[% Price above 20 EMA],"&gt;=0")/Table3[[#This Row],[Count]]</f>
        <v>0.25</v>
      </c>
      <c r="S39" s="1">
        <f>COUNTIFS(Table2[Sub-Sector],Table3[[#This Row],[Sub-Sector]],Table2[% Price above 50 EMA],"&gt;=0")/Table3[[#This Row],[Count]]</f>
        <v>0.5</v>
      </c>
      <c r="T39" s="1">
        <f>COUNTIFS(Table2[Sub-Sector],Table3[[#This Row],[Sub-Sector]],Table2[% Price above 200 EMA],"&gt;=0")/Table3[[#This Row],[Count]]</f>
        <v>0.5</v>
      </c>
      <c r="U39" s="1">
        <f>COUNTIFS(Table2[Sub-Sector],Table3[[#This Row],[Sub-Sector]],Table2[Rate of Change - Zone],"Positive")/Table3[[#This Row],[Count]]</f>
        <v>0.25</v>
      </c>
      <c r="V39" s="1">
        <f>COUNTIFS(Table2[Sub-Sector],Table3[[#This Row],[Sub-Sector]],Table2[Sharpe Ratio],"&gt;=0.10")/Table3[[#This Row],[Count]]</f>
        <v>0.25</v>
      </c>
      <c r="W3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342</v>
      </c>
      <c r="X39">
        <f>_xlfn.RANK.AVG(Table3[[#This Row],[Score]],Table3[Score],1)</f>
        <v>33</v>
      </c>
      <c r="Y3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214</v>
      </c>
      <c r="Z39">
        <f>_xlfn.RANK.AVG(Table3[[#This Row],[Score 2 ]],Table3[[Score 2 ]],1)</f>
        <v>38</v>
      </c>
    </row>
    <row r="40" spans="1:26" x14ac:dyDescent="0.3">
      <c r="A40" t="s">
        <v>32</v>
      </c>
      <c r="B40">
        <f>COUNTIFS(Table2[Sub-Sector],Table3[[#This Row],[Sub-Sector]])</f>
        <v>11</v>
      </c>
      <c r="C40" s="1">
        <f>COUNTIFS(Table2[Sub-Sector],Table3[[#This Row],[Sub-Sector]],Table2[Uptrend],"Uptrend")/Table3[[#This Row],[Count]]</f>
        <v>0.27272727272727271</v>
      </c>
      <c r="D40" s="1">
        <f>COUNTIFS(Table2[Sub-Sector],Table3[[#This Row],[Sub-Sector]],Table2[1W Return vs Nifty],"&gt;=5")/Table3[[#This Row],[Count]]</f>
        <v>1</v>
      </c>
      <c r="E40" s="1">
        <f>COUNTIFS(Table2[Sub-Sector],Table3[[#This Row],[Sub-Sector]],Table2[1M Return vs Nifty],"&gt;=5")/Table3[[#This Row],[Count]]</f>
        <v>0.27272727272727271</v>
      </c>
      <c r="F40" s="1">
        <f>COUNTIFS(Table2[Sub-Sector],Table3[[#This Row],[Sub-Sector]],Table2[6M Return vs Nifty],"&gt;=10")/Table3[[#This Row],[Count]]</f>
        <v>0</v>
      </c>
      <c r="G40" s="1">
        <f>COUNTIFS(Table2[Sub-Sector],Table3[[#This Row],[Sub-Sector]],Table2[1Y Return vs Nifty],"&gt;=10")/Table3[[#This Row],[Count]]</f>
        <v>0.27272727272727271</v>
      </c>
      <c r="H40" s="1">
        <f>COUNTIFS(Table2[Sub-Sector],Table3[[#This Row],[Sub-Sector]],Table2[RSI Exponential â€“ 14D],"&gt;=50")/Table3[[#This Row],[Count]]</f>
        <v>0.81818181818181823</v>
      </c>
      <c r="I40" s="1">
        <f>COUNTIFS(Table2[Sub-Sector],Table3[[#This Row],[Sub-Sector]],Table2[Relative Volume],"&gt;=1")/Table3[[#This Row],[Count]]</f>
        <v>0.63636363636363635</v>
      </c>
      <c r="J40" s="1">
        <f>COUNTIFS(Table2[Sub-Sector],Table3[[#This Row],[Sub-Sector]],Table2[% Away From Day Low],"&gt;=0.05")/Table3[[#This Row],[Count]]</f>
        <v>0</v>
      </c>
      <c r="K40" s="1">
        <f>COUNTIFS(Table2[Sub-Sector],Table3[[#This Row],[Sub-Sector]],Table2[% Away From Day High],"&lt;=0.05")/Table3[[#This Row],[Count]]</f>
        <v>1</v>
      </c>
      <c r="L40" s="1">
        <f>COUNTIFS(Table2[Sub-Sector],Table3[[#This Row],[Sub-Sector]],Table2[% Away From Current Week Low],"&gt;=0.05")/Table3[[#This Row],[Count]]</f>
        <v>0</v>
      </c>
      <c r="M40" s="1">
        <f>COUNTIFS(Table2[Sub-Sector],Table3[[#This Row],[Sub-Sector]],Table2[% Away From Current Week High],"&lt;=0.05")/Table3[[#This Row],[Count]]</f>
        <v>1</v>
      </c>
      <c r="N40" s="1">
        <f>COUNTIFS(Table2[Sub-Sector],Table3[[#This Row],[Sub-Sector]],Table2[% Away From Current Month Low],"&gt;=0.05")/Table3[[#This Row],[Count]]</f>
        <v>9.0909090909090912E-2</v>
      </c>
      <c r="O40" s="1">
        <f>COUNTIFS(Table2[Sub-Sector],Table3[[#This Row],[Sub-Sector]],Table2[% Away From Current Month High],"&lt;=0.05")/Table3[[#This Row],[Count]]</f>
        <v>1</v>
      </c>
      <c r="P40" s="1">
        <f>COUNTIFS(Table2[Sub-Sector],Table3[[#This Row],[Sub-Sector]],Table2[% Away From 52W High],"&lt;=10")/Table3[[#This Row],[Count]]</f>
        <v>9.0909090909090912E-2</v>
      </c>
      <c r="Q40" s="1">
        <f>COUNTIFS(Table2[Sub-Sector],Table3[[#This Row],[Sub-Sector]],Table2[% Away From 52W Low],"&gt;=10")/Table3[[#This Row],[Count]]</f>
        <v>1</v>
      </c>
      <c r="R40" s="1">
        <f>COUNTIFS(Table2[Sub-Sector],Table3[[#This Row],[Sub-Sector]],Table2[% Price above 20 EMA],"&gt;=0")/Table3[[#This Row],[Count]]</f>
        <v>0.72727272727272729</v>
      </c>
      <c r="S40" s="1">
        <f>COUNTIFS(Table2[Sub-Sector],Table3[[#This Row],[Sub-Sector]],Table2[% Price above 50 EMA],"&gt;=0")/Table3[[#This Row],[Count]]</f>
        <v>0.27272727272727271</v>
      </c>
      <c r="T40" s="1">
        <f>COUNTIFS(Table2[Sub-Sector],Table3[[#This Row],[Sub-Sector]],Table2[% Price above 200 EMA],"&gt;=0")/Table3[[#This Row],[Count]]</f>
        <v>0.27272727272727271</v>
      </c>
      <c r="U40" s="1">
        <f>COUNTIFS(Table2[Sub-Sector],Table3[[#This Row],[Sub-Sector]],Table2[Rate of Change - Zone],"Positive")/Table3[[#This Row],[Count]]</f>
        <v>0.72727272727272729</v>
      </c>
      <c r="V40" s="1">
        <f>COUNTIFS(Table2[Sub-Sector],Table3[[#This Row],[Sub-Sector]],Table2[Sharpe Ratio],"&gt;=0.10")/Table3[[#This Row],[Count]]</f>
        <v>0.72727272727272729</v>
      </c>
      <c r="W4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331</v>
      </c>
      <c r="X40">
        <f>_xlfn.RANK.AVG(Table3[[#This Row],[Score]],Table3[Score],1)</f>
        <v>28</v>
      </c>
      <c r="Y4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215.5</v>
      </c>
      <c r="Z40">
        <f>_xlfn.RANK.AVG(Table3[[#This Row],[Score 2 ]],Table3[[Score 2 ]],1)</f>
        <v>39</v>
      </c>
    </row>
    <row r="41" spans="1:26" x14ac:dyDescent="0.3">
      <c r="A41" t="s">
        <v>291</v>
      </c>
      <c r="B41">
        <f>COUNTIFS(Table2[Sub-Sector],Table3[[#This Row],[Sub-Sector]])</f>
        <v>19</v>
      </c>
      <c r="C41" s="1">
        <f>COUNTIFS(Table2[Sub-Sector],Table3[[#This Row],[Sub-Sector]],Table2[Uptrend],"Uptrend")/Table3[[#This Row],[Count]]</f>
        <v>0.31578947368421051</v>
      </c>
      <c r="D41" s="1">
        <f>COUNTIFS(Table2[Sub-Sector],Table3[[#This Row],[Sub-Sector]],Table2[1W Return vs Nifty],"&gt;=5")/Table3[[#This Row],[Count]]</f>
        <v>0.63157894736842102</v>
      </c>
      <c r="E41" s="1">
        <f>COUNTIFS(Table2[Sub-Sector],Table3[[#This Row],[Sub-Sector]],Table2[1M Return vs Nifty],"&gt;=5")/Table3[[#This Row],[Count]]</f>
        <v>0.15789473684210525</v>
      </c>
      <c r="F41" s="1">
        <f>COUNTIFS(Table2[Sub-Sector],Table3[[#This Row],[Sub-Sector]],Table2[6M Return vs Nifty],"&gt;=10")/Table3[[#This Row],[Count]]</f>
        <v>0.52631578947368418</v>
      </c>
      <c r="G41" s="1">
        <f>COUNTIFS(Table2[Sub-Sector],Table3[[#This Row],[Sub-Sector]],Table2[1Y Return vs Nifty],"&gt;=10")/Table3[[#This Row],[Count]]</f>
        <v>0.57894736842105265</v>
      </c>
      <c r="H41" s="1">
        <f>COUNTIFS(Table2[Sub-Sector],Table3[[#This Row],[Sub-Sector]],Table2[RSI Exponential â€“ 14D],"&gt;=50")/Table3[[#This Row],[Count]]</f>
        <v>0.26315789473684209</v>
      </c>
      <c r="I41" s="1">
        <f>COUNTIFS(Table2[Sub-Sector],Table3[[#This Row],[Sub-Sector]],Table2[Relative Volume],"&gt;=1")/Table3[[#This Row],[Count]]</f>
        <v>5.2631578947368418E-2</v>
      </c>
      <c r="J41" s="1">
        <f>COUNTIFS(Table2[Sub-Sector],Table3[[#This Row],[Sub-Sector]],Table2[% Away From Day Low],"&gt;=0.05")/Table3[[#This Row],[Count]]</f>
        <v>0</v>
      </c>
      <c r="K41" s="1">
        <f>COUNTIFS(Table2[Sub-Sector],Table3[[#This Row],[Sub-Sector]],Table2[% Away From Day High],"&lt;=0.05")/Table3[[#This Row],[Count]]</f>
        <v>1</v>
      </c>
      <c r="L41" s="1">
        <f>COUNTIFS(Table2[Sub-Sector],Table3[[#This Row],[Sub-Sector]],Table2[% Away From Current Week Low],"&gt;=0.05")/Table3[[#This Row],[Count]]</f>
        <v>0</v>
      </c>
      <c r="M41" s="1">
        <f>COUNTIFS(Table2[Sub-Sector],Table3[[#This Row],[Sub-Sector]],Table2[% Away From Current Week High],"&lt;=0.05")/Table3[[#This Row],[Count]]</f>
        <v>1</v>
      </c>
      <c r="N41" s="1">
        <f>COUNTIFS(Table2[Sub-Sector],Table3[[#This Row],[Sub-Sector]],Table2[% Away From Current Month Low],"&gt;=0.05")/Table3[[#This Row],[Count]]</f>
        <v>0</v>
      </c>
      <c r="O41" s="1">
        <f>COUNTIFS(Table2[Sub-Sector],Table3[[#This Row],[Sub-Sector]],Table2[% Away From Current Month High],"&lt;=0.05")/Table3[[#This Row],[Count]]</f>
        <v>0.78947368421052633</v>
      </c>
      <c r="P41" s="1">
        <f>COUNTIFS(Table2[Sub-Sector],Table3[[#This Row],[Sub-Sector]],Table2[% Away From 52W High],"&lt;=10")/Table3[[#This Row],[Count]]</f>
        <v>0.10526315789473684</v>
      </c>
      <c r="Q41" s="1">
        <f>COUNTIFS(Table2[Sub-Sector],Table3[[#This Row],[Sub-Sector]],Table2[% Away From 52W Low],"&gt;=10")/Table3[[#This Row],[Count]]</f>
        <v>1</v>
      </c>
      <c r="R41" s="1">
        <f>COUNTIFS(Table2[Sub-Sector],Table3[[#This Row],[Sub-Sector]],Table2[% Price above 20 EMA],"&gt;=0")/Table3[[#This Row],[Count]]</f>
        <v>0.26315789473684209</v>
      </c>
      <c r="S41" s="1">
        <f>COUNTIFS(Table2[Sub-Sector],Table3[[#This Row],[Sub-Sector]],Table2[% Price above 50 EMA],"&gt;=0")/Table3[[#This Row],[Count]]</f>
        <v>0.21052631578947367</v>
      </c>
      <c r="T41" s="1">
        <f>COUNTIFS(Table2[Sub-Sector],Table3[[#This Row],[Sub-Sector]],Table2[% Price above 200 EMA],"&gt;=0")/Table3[[#This Row],[Count]]</f>
        <v>0.78947368421052633</v>
      </c>
      <c r="U41" s="1">
        <f>COUNTIFS(Table2[Sub-Sector],Table3[[#This Row],[Sub-Sector]],Table2[Rate of Change - Zone],"Positive")/Table3[[#This Row],[Count]]</f>
        <v>0.10526315789473684</v>
      </c>
      <c r="V41" s="1">
        <f>COUNTIFS(Table2[Sub-Sector],Table3[[#This Row],[Sub-Sector]],Table2[Sharpe Ratio],"&gt;=0.10")/Table3[[#This Row],[Count]]</f>
        <v>0.31578947368421051</v>
      </c>
      <c r="W4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390</v>
      </c>
      <c r="X41">
        <f>_xlfn.RANK.AVG(Table3[[#This Row],[Score]],Table3[Score],1)</f>
        <v>47</v>
      </c>
      <c r="Y4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216</v>
      </c>
      <c r="Z41">
        <f>_xlfn.RANK.AVG(Table3[[#This Row],[Score 2 ]],Table3[[Score 2 ]],1)</f>
        <v>41</v>
      </c>
    </row>
    <row r="42" spans="1:26" x14ac:dyDescent="0.3">
      <c r="A42" t="s">
        <v>1616</v>
      </c>
      <c r="B42">
        <f>COUNTIFS(Table2[Sub-Sector],Table3[[#This Row],[Sub-Sector]])</f>
        <v>2</v>
      </c>
      <c r="C42" s="1">
        <f>COUNTIFS(Table2[Sub-Sector],Table3[[#This Row],[Sub-Sector]],Table2[Uptrend],"Uptrend")/Table3[[#This Row],[Count]]</f>
        <v>0.5</v>
      </c>
      <c r="D42" s="1">
        <f>COUNTIFS(Table2[Sub-Sector],Table3[[#This Row],[Sub-Sector]],Table2[1W Return vs Nifty],"&gt;=5")/Table3[[#This Row],[Count]]</f>
        <v>1</v>
      </c>
      <c r="E42" s="1">
        <f>COUNTIFS(Table2[Sub-Sector],Table3[[#This Row],[Sub-Sector]],Table2[1M Return vs Nifty],"&gt;=5")/Table3[[#This Row],[Count]]</f>
        <v>0.5</v>
      </c>
      <c r="F42" s="1">
        <f>COUNTIFS(Table2[Sub-Sector],Table3[[#This Row],[Sub-Sector]],Table2[6M Return vs Nifty],"&gt;=10")/Table3[[#This Row],[Count]]</f>
        <v>0.5</v>
      </c>
      <c r="G42" s="1">
        <f>COUNTIFS(Table2[Sub-Sector],Table3[[#This Row],[Sub-Sector]],Table2[1Y Return vs Nifty],"&gt;=10")/Table3[[#This Row],[Count]]</f>
        <v>0.5</v>
      </c>
      <c r="H42" s="1">
        <f>COUNTIFS(Table2[Sub-Sector],Table3[[#This Row],[Sub-Sector]],Table2[RSI Exponential â€“ 14D],"&gt;=50")/Table3[[#This Row],[Count]]</f>
        <v>1</v>
      </c>
      <c r="I42" s="1">
        <f>COUNTIFS(Table2[Sub-Sector],Table3[[#This Row],[Sub-Sector]],Table2[Relative Volume],"&gt;=1")/Table3[[#This Row],[Count]]</f>
        <v>0</v>
      </c>
      <c r="J42" s="1">
        <f>COUNTIFS(Table2[Sub-Sector],Table3[[#This Row],[Sub-Sector]],Table2[% Away From Day Low],"&gt;=0.05")/Table3[[#This Row],[Count]]</f>
        <v>0</v>
      </c>
      <c r="K42" s="1">
        <f>COUNTIFS(Table2[Sub-Sector],Table3[[#This Row],[Sub-Sector]],Table2[% Away From Day High],"&lt;=0.05")/Table3[[#This Row],[Count]]</f>
        <v>1</v>
      </c>
      <c r="L42" s="1">
        <f>COUNTIFS(Table2[Sub-Sector],Table3[[#This Row],[Sub-Sector]],Table2[% Away From Current Week Low],"&gt;=0.05")/Table3[[#This Row],[Count]]</f>
        <v>0</v>
      </c>
      <c r="M42" s="1">
        <f>COUNTIFS(Table2[Sub-Sector],Table3[[#This Row],[Sub-Sector]],Table2[% Away From Current Week High],"&lt;=0.05")/Table3[[#This Row],[Count]]</f>
        <v>1</v>
      </c>
      <c r="N42" s="1">
        <f>COUNTIFS(Table2[Sub-Sector],Table3[[#This Row],[Sub-Sector]],Table2[% Away From Current Month Low],"&gt;=0.05")/Table3[[#This Row],[Count]]</f>
        <v>0</v>
      </c>
      <c r="O42" s="1">
        <f>COUNTIFS(Table2[Sub-Sector],Table3[[#This Row],[Sub-Sector]],Table2[% Away From Current Month High],"&lt;=0.05")/Table3[[#This Row],[Count]]</f>
        <v>1</v>
      </c>
      <c r="P42" s="1">
        <f>COUNTIFS(Table2[Sub-Sector],Table3[[#This Row],[Sub-Sector]],Table2[% Away From 52W High],"&lt;=10")/Table3[[#This Row],[Count]]</f>
        <v>0.5</v>
      </c>
      <c r="Q42" s="1">
        <f>COUNTIFS(Table2[Sub-Sector],Table3[[#This Row],[Sub-Sector]],Table2[% Away From 52W Low],"&gt;=10")/Table3[[#This Row],[Count]]</f>
        <v>1</v>
      </c>
      <c r="R42" s="1">
        <f>COUNTIFS(Table2[Sub-Sector],Table3[[#This Row],[Sub-Sector]],Table2[% Price above 20 EMA],"&gt;=0")/Table3[[#This Row],[Count]]</f>
        <v>0.5</v>
      </c>
      <c r="S42" s="1">
        <f>COUNTIFS(Table2[Sub-Sector],Table3[[#This Row],[Sub-Sector]],Table2[% Price above 50 EMA],"&gt;=0")/Table3[[#This Row],[Count]]</f>
        <v>0.5</v>
      </c>
      <c r="T42" s="1">
        <f>COUNTIFS(Table2[Sub-Sector],Table3[[#This Row],[Sub-Sector]],Table2[% Price above 200 EMA],"&gt;=0")/Table3[[#This Row],[Count]]</f>
        <v>0.5</v>
      </c>
      <c r="U42" s="1">
        <f>COUNTIFS(Table2[Sub-Sector],Table3[[#This Row],[Sub-Sector]],Table2[Rate of Change - Zone],"Positive")/Table3[[#This Row],[Count]]</f>
        <v>0.5</v>
      </c>
      <c r="V42" s="1">
        <f>COUNTIFS(Table2[Sub-Sector],Table3[[#This Row],[Sub-Sector]],Table2[Sharpe Ratio],"&gt;=0.10")/Table3[[#This Row],[Count]]</f>
        <v>0</v>
      </c>
      <c r="W4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281.5</v>
      </c>
      <c r="X42">
        <f>_xlfn.RANK.AVG(Table3[[#This Row],[Score]],Table3[Score],1)</f>
        <v>17</v>
      </c>
      <c r="Y4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216</v>
      </c>
      <c r="Z42">
        <f>_xlfn.RANK.AVG(Table3[[#This Row],[Score 2 ]],Table3[[Score 2 ]],1)</f>
        <v>41</v>
      </c>
    </row>
    <row r="43" spans="1:26" x14ac:dyDescent="0.3">
      <c r="A43" t="s">
        <v>1043</v>
      </c>
      <c r="B43">
        <f>COUNTIFS(Table2[Sub-Sector],Table3[[#This Row],[Sub-Sector]])</f>
        <v>2</v>
      </c>
      <c r="C43" s="1">
        <f>COUNTIFS(Table2[Sub-Sector],Table3[[#This Row],[Sub-Sector]],Table2[Uptrend],"Uptrend")/Table3[[#This Row],[Count]]</f>
        <v>0</v>
      </c>
      <c r="D43" s="1">
        <f>COUNTIFS(Table2[Sub-Sector],Table3[[#This Row],[Sub-Sector]],Table2[1W Return vs Nifty],"&gt;=5")/Table3[[#This Row],[Count]]</f>
        <v>1</v>
      </c>
      <c r="E43" s="1">
        <f>COUNTIFS(Table2[Sub-Sector],Table3[[#This Row],[Sub-Sector]],Table2[1M Return vs Nifty],"&gt;=5")/Table3[[#This Row],[Count]]</f>
        <v>0.5</v>
      </c>
      <c r="F43" s="1">
        <f>COUNTIFS(Table2[Sub-Sector],Table3[[#This Row],[Sub-Sector]],Table2[6M Return vs Nifty],"&gt;=10")/Table3[[#This Row],[Count]]</f>
        <v>0.5</v>
      </c>
      <c r="G43" s="1">
        <f>COUNTIFS(Table2[Sub-Sector],Table3[[#This Row],[Sub-Sector]],Table2[1Y Return vs Nifty],"&gt;=10")/Table3[[#This Row],[Count]]</f>
        <v>0.5</v>
      </c>
      <c r="H43" s="1">
        <f>COUNTIFS(Table2[Sub-Sector],Table3[[#This Row],[Sub-Sector]],Table2[RSI Exponential â€“ 14D],"&gt;=50")/Table3[[#This Row],[Count]]</f>
        <v>1</v>
      </c>
      <c r="I43" s="1">
        <f>COUNTIFS(Table2[Sub-Sector],Table3[[#This Row],[Sub-Sector]],Table2[Relative Volume],"&gt;=1")/Table3[[#This Row],[Count]]</f>
        <v>0</v>
      </c>
      <c r="J43" s="1">
        <f>COUNTIFS(Table2[Sub-Sector],Table3[[#This Row],[Sub-Sector]],Table2[% Away From Day Low],"&gt;=0.05")/Table3[[#This Row],[Count]]</f>
        <v>0.5</v>
      </c>
      <c r="K43" s="1">
        <f>COUNTIFS(Table2[Sub-Sector],Table3[[#This Row],[Sub-Sector]],Table2[% Away From Day High],"&lt;=0.05")/Table3[[#This Row],[Count]]</f>
        <v>1</v>
      </c>
      <c r="L43" s="1">
        <f>COUNTIFS(Table2[Sub-Sector],Table3[[#This Row],[Sub-Sector]],Table2[% Away From Current Week Low],"&gt;=0.05")/Table3[[#This Row],[Count]]</f>
        <v>0.5</v>
      </c>
      <c r="M43" s="1">
        <f>COUNTIFS(Table2[Sub-Sector],Table3[[#This Row],[Sub-Sector]],Table2[% Away From Current Week High],"&lt;=0.05")/Table3[[#This Row],[Count]]</f>
        <v>1</v>
      </c>
      <c r="N43" s="1">
        <f>COUNTIFS(Table2[Sub-Sector],Table3[[#This Row],[Sub-Sector]],Table2[% Away From Current Month Low],"&gt;=0.05")/Table3[[#This Row],[Count]]</f>
        <v>0.5</v>
      </c>
      <c r="O43" s="1">
        <f>COUNTIFS(Table2[Sub-Sector],Table3[[#This Row],[Sub-Sector]],Table2[% Away From Current Month High],"&lt;=0.05")/Table3[[#This Row],[Count]]</f>
        <v>1</v>
      </c>
      <c r="P43" s="1">
        <f>COUNTIFS(Table2[Sub-Sector],Table3[[#This Row],[Sub-Sector]],Table2[% Away From 52W High],"&lt;=10")/Table3[[#This Row],[Count]]</f>
        <v>0</v>
      </c>
      <c r="Q43" s="1">
        <f>COUNTIFS(Table2[Sub-Sector],Table3[[#This Row],[Sub-Sector]],Table2[% Away From 52W Low],"&gt;=10")/Table3[[#This Row],[Count]]</f>
        <v>1</v>
      </c>
      <c r="R43" s="1">
        <f>COUNTIFS(Table2[Sub-Sector],Table3[[#This Row],[Sub-Sector]],Table2[% Price above 20 EMA],"&gt;=0")/Table3[[#This Row],[Count]]</f>
        <v>1</v>
      </c>
      <c r="S43" s="1">
        <f>COUNTIFS(Table2[Sub-Sector],Table3[[#This Row],[Sub-Sector]],Table2[% Price above 50 EMA],"&gt;=0")/Table3[[#This Row],[Count]]</f>
        <v>0.5</v>
      </c>
      <c r="T43" s="1">
        <f>COUNTIFS(Table2[Sub-Sector],Table3[[#This Row],[Sub-Sector]],Table2[% Price above 200 EMA],"&gt;=0")/Table3[[#This Row],[Count]]</f>
        <v>0.5</v>
      </c>
      <c r="U43" s="1">
        <f>COUNTIFS(Table2[Sub-Sector],Table3[[#This Row],[Sub-Sector]],Table2[Rate of Change - Zone],"Positive")/Table3[[#This Row],[Count]]</f>
        <v>0.5</v>
      </c>
      <c r="V43" s="1">
        <f>COUNTIFS(Table2[Sub-Sector],Table3[[#This Row],[Sub-Sector]],Table2[Sharpe Ratio],"&gt;=0.10")/Table3[[#This Row],[Count]]</f>
        <v>0</v>
      </c>
      <c r="W4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354</v>
      </c>
      <c r="X43">
        <f>_xlfn.RANK.AVG(Table3[[#This Row],[Score]],Table3[Score],1)</f>
        <v>39</v>
      </c>
      <c r="Y4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216</v>
      </c>
      <c r="Z43">
        <f>_xlfn.RANK.AVG(Table3[[#This Row],[Score 2 ]],Table3[[Score 2 ]],1)</f>
        <v>41</v>
      </c>
    </row>
    <row r="44" spans="1:26" x14ac:dyDescent="0.3">
      <c r="A44" t="s">
        <v>420</v>
      </c>
      <c r="B44">
        <f>COUNTIFS(Table2[Sub-Sector],Table3[[#This Row],[Sub-Sector]])</f>
        <v>2</v>
      </c>
      <c r="C44" s="1">
        <f>COUNTIFS(Table2[Sub-Sector],Table3[[#This Row],[Sub-Sector]],Table2[Uptrend],"Uptrend")/Table3[[#This Row],[Count]]</f>
        <v>0.5</v>
      </c>
      <c r="D44" s="1">
        <f>COUNTIFS(Table2[Sub-Sector],Table3[[#This Row],[Sub-Sector]],Table2[1W Return vs Nifty],"&gt;=5")/Table3[[#This Row],[Count]]</f>
        <v>0.5</v>
      </c>
      <c r="E44" s="1">
        <f>COUNTIFS(Table2[Sub-Sector],Table3[[#This Row],[Sub-Sector]],Table2[1M Return vs Nifty],"&gt;=5")/Table3[[#This Row],[Count]]</f>
        <v>0.5</v>
      </c>
      <c r="F44" s="1">
        <f>COUNTIFS(Table2[Sub-Sector],Table3[[#This Row],[Sub-Sector]],Table2[6M Return vs Nifty],"&gt;=10")/Table3[[#This Row],[Count]]</f>
        <v>0.5</v>
      </c>
      <c r="G44" s="1">
        <f>COUNTIFS(Table2[Sub-Sector],Table3[[#This Row],[Sub-Sector]],Table2[1Y Return vs Nifty],"&gt;=10")/Table3[[#This Row],[Count]]</f>
        <v>0.5</v>
      </c>
      <c r="H44" s="1">
        <f>COUNTIFS(Table2[Sub-Sector],Table3[[#This Row],[Sub-Sector]],Table2[RSI Exponential â€“ 14D],"&gt;=50")/Table3[[#This Row],[Count]]</f>
        <v>0</v>
      </c>
      <c r="I44" s="1">
        <f>COUNTIFS(Table2[Sub-Sector],Table3[[#This Row],[Sub-Sector]],Table2[Relative Volume],"&gt;=1")/Table3[[#This Row],[Count]]</f>
        <v>0.5</v>
      </c>
      <c r="J44" s="1">
        <f>COUNTIFS(Table2[Sub-Sector],Table3[[#This Row],[Sub-Sector]],Table2[% Away From Day Low],"&gt;=0.05")/Table3[[#This Row],[Count]]</f>
        <v>0</v>
      </c>
      <c r="K44" s="1">
        <f>COUNTIFS(Table2[Sub-Sector],Table3[[#This Row],[Sub-Sector]],Table2[% Away From Day High],"&lt;=0.05")/Table3[[#This Row],[Count]]</f>
        <v>0.5</v>
      </c>
      <c r="L44" s="1">
        <f>COUNTIFS(Table2[Sub-Sector],Table3[[#This Row],[Sub-Sector]],Table2[% Away From Current Week Low],"&gt;=0.05")/Table3[[#This Row],[Count]]</f>
        <v>0</v>
      </c>
      <c r="M44" s="1">
        <f>COUNTIFS(Table2[Sub-Sector],Table3[[#This Row],[Sub-Sector]],Table2[% Away From Current Week High],"&lt;=0.05")/Table3[[#This Row],[Count]]</f>
        <v>0.5</v>
      </c>
      <c r="N44" s="1">
        <f>COUNTIFS(Table2[Sub-Sector],Table3[[#This Row],[Sub-Sector]],Table2[% Away From Current Month Low],"&gt;=0.05")/Table3[[#This Row],[Count]]</f>
        <v>0</v>
      </c>
      <c r="O44" s="1">
        <f>COUNTIFS(Table2[Sub-Sector],Table3[[#This Row],[Sub-Sector]],Table2[% Away From Current Month High],"&lt;=0.05")/Table3[[#This Row],[Count]]</f>
        <v>0.5</v>
      </c>
      <c r="P44" s="1">
        <f>COUNTIFS(Table2[Sub-Sector],Table3[[#This Row],[Sub-Sector]],Table2[% Away From 52W High],"&lt;=10")/Table3[[#This Row],[Count]]</f>
        <v>0</v>
      </c>
      <c r="Q44" s="1">
        <f>COUNTIFS(Table2[Sub-Sector],Table3[[#This Row],[Sub-Sector]],Table2[% Away From 52W Low],"&gt;=10")/Table3[[#This Row],[Count]]</f>
        <v>1</v>
      </c>
      <c r="R44" s="1">
        <f>COUNTIFS(Table2[Sub-Sector],Table3[[#This Row],[Sub-Sector]],Table2[% Price above 20 EMA],"&gt;=0")/Table3[[#This Row],[Count]]</f>
        <v>0</v>
      </c>
      <c r="S44" s="1">
        <f>COUNTIFS(Table2[Sub-Sector],Table3[[#This Row],[Sub-Sector]],Table2[% Price above 50 EMA],"&gt;=0")/Table3[[#This Row],[Count]]</f>
        <v>0.5</v>
      </c>
      <c r="T44" s="1">
        <f>COUNTIFS(Table2[Sub-Sector],Table3[[#This Row],[Sub-Sector]],Table2[% Price above 200 EMA],"&gt;=0")/Table3[[#This Row],[Count]]</f>
        <v>0.5</v>
      </c>
      <c r="U44" s="1">
        <f>COUNTIFS(Table2[Sub-Sector],Table3[[#This Row],[Sub-Sector]],Table2[Rate of Change - Zone],"Positive")/Table3[[#This Row],[Count]]</f>
        <v>0</v>
      </c>
      <c r="V44" s="1">
        <f>COUNTIFS(Table2[Sub-Sector],Table3[[#This Row],[Sub-Sector]],Table2[Sharpe Ratio],"&gt;=0.10")/Table3[[#This Row],[Count]]</f>
        <v>0.5</v>
      </c>
      <c r="W4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344.5</v>
      </c>
      <c r="X44">
        <f>_xlfn.RANK.AVG(Table3[[#This Row],[Score]],Table3[Score],1)</f>
        <v>35</v>
      </c>
      <c r="Y4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216.5</v>
      </c>
      <c r="Z44">
        <f>_xlfn.RANK.AVG(Table3[[#This Row],[Score 2 ]],Table3[[Score 2 ]],1)</f>
        <v>43</v>
      </c>
    </row>
    <row r="45" spans="1:26" x14ac:dyDescent="0.3">
      <c r="A45" t="s">
        <v>518</v>
      </c>
      <c r="B45">
        <f>COUNTIFS(Table2[Sub-Sector],Table3[[#This Row],[Sub-Sector]])</f>
        <v>9</v>
      </c>
      <c r="C45" s="1">
        <f>COUNTIFS(Table2[Sub-Sector],Table3[[#This Row],[Sub-Sector]],Table2[Uptrend],"Uptrend")/Table3[[#This Row],[Count]]</f>
        <v>0.66666666666666663</v>
      </c>
      <c r="D45" s="1">
        <f>COUNTIFS(Table2[Sub-Sector],Table3[[#This Row],[Sub-Sector]],Table2[1W Return vs Nifty],"&gt;=5")/Table3[[#This Row],[Count]]</f>
        <v>0.66666666666666663</v>
      </c>
      <c r="E45" s="1">
        <f>COUNTIFS(Table2[Sub-Sector],Table3[[#This Row],[Sub-Sector]],Table2[1M Return vs Nifty],"&gt;=5")/Table3[[#This Row],[Count]]</f>
        <v>0.44444444444444442</v>
      </c>
      <c r="F45" s="1">
        <f>COUNTIFS(Table2[Sub-Sector],Table3[[#This Row],[Sub-Sector]],Table2[6M Return vs Nifty],"&gt;=10")/Table3[[#This Row],[Count]]</f>
        <v>0.55555555555555558</v>
      </c>
      <c r="G45" s="1">
        <f>COUNTIFS(Table2[Sub-Sector],Table3[[#This Row],[Sub-Sector]],Table2[1Y Return vs Nifty],"&gt;=10")/Table3[[#This Row],[Count]]</f>
        <v>0.44444444444444442</v>
      </c>
      <c r="H45" s="1">
        <f>COUNTIFS(Table2[Sub-Sector],Table3[[#This Row],[Sub-Sector]],Table2[RSI Exponential â€“ 14D],"&gt;=50")/Table3[[#This Row],[Count]]</f>
        <v>0.33333333333333331</v>
      </c>
      <c r="I45" s="1">
        <f>COUNTIFS(Table2[Sub-Sector],Table3[[#This Row],[Sub-Sector]],Table2[Relative Volume],"&gt;=1")/Table3[[#This Row],[Count]]</f>
        <v>0.1111111111111111</v>
      </c>
      <c r="J45" s="1">
        <f>COUNTIFS(Table2[Sub-Sector],Table3[[#This Row],[Sub-Sector]],Table2[% Away From Day Low],"&gt;=0.05")/Table3[[#This Row],[Count]]</f>
        <v>0</v>
      </c>
      <c r="K45" s="1">
        <f>COUNTIFS(Table2[Sub-Sector],Table3[[#This Row],[Sub-Sector]],Table2[% Away From Day High],"&lt;=0.05")/Table3[[#This Row],[Count]]</f>
        <v>0.66666666666666663</v>
      </c>
      <c r="L45" s="1">
        <f>COUNTIFS(Table2[Sub-Sector],Table3[[#This Row],[Sub-Sector]],Table2[% Away From Current Week Low],"&gt;=0.05")/Table3[[#This Row],[Count]]</f>
        <v>0</v>
      </c>
      <c r="M45" s="1">
        <f>COUNTIFS(Table2[Sub-Sector],Table3[[#This Row],[Sub-Sector]],Table2[% Away From Current Week High],"&lt;=0.05")/Table3[[#This Row],[Count]]</f>
        <v>0.66666666666666663</v>
      </c>
      <c r="N45" s="1">
        <f>COUNTIFS(Table2[Sub-Sector],Table3[[#This Row],[Sub-Sector]],Table2[% Away From Current Month Low],"&gt;=0.05")/Table3[[#This Row],[Count]]</f>
        <v>0</v>
      </c>
      <c r="O45" s="1">
        <f>COUNTIFS(Table2[Sub-Sector],Table3[[#This Row],[Sub-Sector]],Table2[% Away From Current Month High],"&lt;=0.05")/Table3[[#This Row],[Count]]</f>
        <v>0.66666666666666663</v>
      </c>
      <c r="P45" s="1">
        <f>COUNTIFS(Table2[Sub-Sector],Table3[[#This Row],[Sub-Sector]],Table2[% Away From 52W High],"&lt;=10")/Table3[[#This Row],[Count]]</f>
        <v>0.22222222222222221</v>
      </c>
      <c r="Q45" s="1">
        <f>COUNTIFS(Table2[Sub-Sector],Table3[[#This Row],[Sub-Sector]],Table2[% Away From 52W Low],"&gt;=10")/Table3[[#This Row],[Count]]</f>
        <v>0.88888888888888884</v>
      </c>
      <c r="R45" s="1">
        <f>COUNTIFS(Table2[Sub-Sector],Table3[[#This Row],[Sub-Sector]],Table2[% Price above 20 EMA],"&gt;=0")/Table3[[#This Row],[Count]]</f>
        <v>0.33333333333333331</v>
      </c>
      <c r="S45" s="1">
        <f>COUNTIFS(Table2[Sub-Sector],Table3[[#This Row],[Sub-Sector]],Table2[% Price above 50 EMA],"&gt;=0")/Table3[[#This Row],[Count]]</f>
        <v>0.55555555555555558</v>
      </c>
      <c r="T45" s="1">
        <f>COUNTIFS(Table2[Sub-Sector],Table3[[#This Row],[Sub-Sector]],Table2[% Price above 200 EMA],"&gt;=0")/Table3[[#This Row],[Count]]</f>
        <v>0.77777777777777779</v>
      </c>
      <c r="U45" s="1">
        <f>COUNTIFS(Table2[Sub-Sector],Table3[[#This Row],[Sub-Sector]],Table2[Rate of Change - Zone],"Positive")/Table3[[#This Row],[Count]]</f>
        <v>0.22222222222222221</v>
      </c>
      <c r="V45" s="1">
        <f>COUNTIFS(Table2[Sub-Sector],Table3[[#This Row],[Sub-Sector]],Table2[Sharpe Ratio],"&gt;=0.10")/Table3[[#This Row],[Count]]</f>
        <v>0.22222222222222221</v>
      </c>
      <c r="W4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317.5</v>
      </c>
      <c r="X45">
        <f>_xlfn.RANK.AVG(Table3[[#This Row],[Score]],Table3[Score],1)</f>
        <v>25</v>
      </c>
      <c r="Y4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217.5</v>
      </c>
      <c r="Z45">
        <f>_xlfn.RANK.AVG(Table3[[#This Row],[Score 2 ]],Table3[[Score 2 ]],1)</f>
        <v>44</v>
      </c>
    </row>
    <row r="46" spans="1:26" x14ac:dyDescent="0.3">
      <c r="A46" t="s">
        <v>1143</v>
      </c>
      <c r="B46">
        <f>COUNTIFS(Table2[Sub-Sector],Table3[[#This Row],[Sub-Sector]])</f>
        <v>1</v>
      </c>
      <c r="C46" s="1">
        <f>COUNTIFS(Table2[Sub-Sector],Table3[[#This Row],[Sub-Sector]],Table2[Uptrend],"Uptrend")/Table3[[#This Row],[Count]]</f>
        <v>1</v>
      </c>
      <c r="D46" s="1">
        <f>COUNTIFS(Table2[Sub-Sector],Table3[[#This Row],[Sub-Sector]],Table2[1W Return vs Nifty],"&gt;=5")/Table3[[#This Row],[Count]]</f>
        <v>1</v>
      </c>
      <c r="E46" s="1">
        <f>COUNTIFS(Table2[Sub-Sector],Table3[[#This Row],[Sub-Sector]],Table2[1M Return vs Nifty],"&gt;=5")/Table3[[#This Row],[Count]]</f>
        <v>1</v>
      </c>
      <c r="F46" s="1">
        <f>COUNTIFS(Table2[Sub-Sector],Table3[[#This Row],[Sub-Sector]],Table2[6M Return vs Nifty],"&gt;=10")/Table3[[#This Row],[Count]]</f>
        <v>1</v>
      </c>
      <c r="G46" s="1">
        <f>COUNTIFS(Table2[Sub-Sector],Table3[[#This Row],[Sub-Sector]],Table2[1Y Return vs Nifty],"&gt;=10")/Table3[[#This Row],[Count]]</f>
        <v>1</v>
      </c>
      <c r="H46" s="1">
        <f>COUNTIFS(Table2[Sub-Sector],Table3[[#This Row],[Sub-Sector]],Table2[RSI Exponential â€“ 14D],"&gt;=50")/Table3[[#This Row],[Count]]</f>
        <v>1</v>
      </c>
      <c r="I46" s="1">
        <f>COUNTIFS(Table2[Sub-Sector],Table3[[#This Row],[Sub-Sector]],Table2[Relative Volume],"&gt;=1")/Table3[[#This Row],[Count]]</f>
        <v>0</v>
      </c>
      <c r="J46" s="1">
        <f>COUNTIFS(Table2[Sub-Sector],Table3[[#This Row],[Sub-Sector]],Table2[% Away From Day Low],"&gt;=0.05")/Table3[[#This Row],[Count]]</f>
        <v>0</v>
      </c>
      <c r="K46" s="1">
        <f>COUNTIFS(Table2[Sub-Sector],Table3[[#This Row],[Sub-Sector]],Table2[% Away From Day High],"&lt;=0.05")/Table3[[#This Row],[Count]]</f>
        <v>1</v>
      </c>
      <c r="L46" s="1">
        <f>COUNTIFS(Table2[Sub-Sector],Table3[[#This Row],[Sub-Sector]],Table2[% Away From Current Week Low],"&gt;=0.05")/Table3[[#This Row],[Count]]</f>
        <v>0</v>
      </c>
      <c r="M46" s="1">
        <f>COUNTIFS(Table2[Sub-Sector],Table3[[#This Row],[Sub-Sector]],Table2[% Away From Current Week High],"&lt;=0.05")/Table3[[#This Row],[Count]]</f>
        <v>1</v>
      </c>
      <c r="N46" s="1">
        <f>COUNTIFS(Table2[Sub-Sector],Table3[[#This Row],[Sub-Sector]],Table2[% Away From Current Month Low],"&gt;=0.05")/Table3[[#This Row],[Count]]</f>
        <v>0</v>
      </c>
      <c r="O46" s="1">
        <f>COUNTIFS(Table2[Sub-Sector],Table3[[#This Row],[Sub-Sector]],Table2[% Away From Current Month High],"&lt;=0.05")/Table3[[#This Row],[Count]]</f>
        <v>1</v>
      </c>
      <c r="P46" s="1">
        <f>COUNTIFS(Table2[Sub-Sector],Table3[[#This Row],[Sub-Sector]],Table2[% Away From 52W High],"&lt;=10")/Table3[[#This Row],[Count]]</f>
        <v>0</v>
      </c>
      <c r="Q46" s="1">
        <f>COUNTIFS(Table2[Sub-Sector],Table3[[#This Row],[Sub-Sector]],Table2[% Away From 52W Low],"&gt;=10")/Table3[[#This Row],[Count]]</f>
        <v>1</v>
      </c>
      <c r="R46" s="1">
        <f>COUNTIFS(Table2[Sub-Sector],Table3[[#This Row],[Sub-Sector]],Table2[% Price above 20 EMA],"&gt;=0")/Table3[[#This Row],[Count]]</f>
        <v>1</v>
      </c>
      <c r="S46" s="1">
        <f>COUNTIFS(Table2[Sub-Sector],Table3[[#This Row],[Sub-Sector]],Table2[% Price above 50 EMA],"&gt;=0")/Table3[[#This Row],[Count]]</f>
        <v>1</v>
      </c>
      <c r="T46" s="1">
        <f>COUNTIFS(Table2[Sub-Sector],Table3[[#This Row],[Sub-Sector]],Table2[% Price above 200 EMA],"&gt;=0")/Table3[[#This Row],[Count]]</f>
        <v>1</v>
      </c>
      <c r="U46" s="1">
        <f>COUNTIFS(Table2[Sub-Sector],Table3[[#This Row],[Sub-Sector]],Table2[Rate of Change - Zone],"Positive")/Table3[[#This Row],[Count]]</f>
        <v>0</v>
      </c>
      <c r="V46" s="1">
        <f>COUNTIFS(Table2[Sub-Sector],Table3[[#This Row],[Sub-Sector]],Table2[Sharpe Ratio],"&gt;=0.10")/Table3[[#This Row],[Count]]</f>
        <v>1</v>
      </c>
      <c r="W4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245.5</v>
      </c>
      <c r="X46">
        <f>_xlfn.RANK.AVG(Table3[[#This Row],[Score]],Table3[Score],1)</f>
        <v>10.5</v>
      </c>
      <c r="Y4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218.5</v>
      </c>
      <c r="Z46">
        <f>_xlfn.RANK.AVG(Table3[[#This Row],[Score 2 ]],Table3[[Score 2 ]],1)</f>
        <v>47.5</v>
      </c>
    </row>
    <row r="47" spans="1:26" x14ac:dyDescent="0.3">
      <c r="A47" t="s">
        <v>111</v>
      </c>
      <c r="B47">
        <f>COUNTIFS(Table2[Sub-Sector],Table3[[#This Row],[Sub-Sector]])</f>
        <v>3</v>
      </c>
      <c r="C47" s="1">
        <f>COUNTIFS(Table2[Sub-Sector],Table3[[#This Row],[Sub-Sector]],Table2[Uptrend],"Uptrend")/Table3[[#This Row],[Count]]</f>
        <v>0.66666666666666663</v>
      </c>
      <c r="D47" s="1">
        <f>COUNTIFS(Table2[Sub-Sector],Table3[[#This Row],[Sub-Sector]],Table2[1W Return vs Nifty],"&gt;=5")/Table3[[#This Row],[Count]]</f>
        <v>0.66666666666666663</v>
      </c>
      <c r="E47" s="1">
        <f>COUNTIFS(Table2[Sub-Sector],Table3[[#This Row],[Sub-Sector]],Table2[1M Return vs Nifty],"&gt;=5")/Table3[[#This Row],[Count]]</f>
        <v>0.33333333333333331</v>
      </c>
      <c r="F47" s="1">
        <f>COUNTIFS(Table2[Sub-Sector],Table3[[#This Row],[Sub-Sector]],Table2[6M Return vs Nifty],"&gt;=10")/Table3[[#This Row],[Count]]</f>
        <v>1</v>
      </c>
      <c r="G47" s="1">
        <f>COUNTIFS(Table2[Sub-Sector],Table3[[#This Row],[Sub-Sector]],Table2[1Y Return vs Nifty],"&gt;=10")/Table3[[#This Row],[Count]]</f>
        <v>1</v>
      </c>
      <c r="H47" s="1">
        <f>COUNTIFS(Table2[Sub-Sector],Table3[[#This Row],[Sub-Sector]],Table2[RSI Exponential â€“ 14D],"&gt;=50")/Table3[[#This Row],[Count]]</f>
        <v>0.33333333333333331</v>
      </c>
      <c r="I47" s="1">
        <f>COUNTIFS(Table2[Sub-Sector],Table3[[#This Row],[Sub-Sector]],Table2[Relative Volume],"&gt;=1")/Table3[[#This Row],[Count]]</f>
        <v>0</v>
      </c>
      <c r="J47" s="1">
        <f>COUNTIFS(Table2[Sub-Sector],Table3[[#This Row],[Sub-Sector]],Table2[% Away From Day Low],"&gt;=0.05")/Table3[[#This Row],[Count]]</f>
        <v>0</v>
      </c>
      <c r="K47" s="1">
        <f>COUNTIFS(Table2[Sub-Sector],Table3[[#This Row],[Sub-Sector]],Table2[% Away From Day High],"&lt;=0.05")/Table3[[#This Row],[Count]]</f>
        <v>0.66666666666666663</v>
      </c>
      <c r="L47" s="1">
        <f>COUNTIFS(Table2[Sub-Sector],Table3[[#This Row],[Sub-Sector]],Table2[% Away From Current Week Low],"&gt;=0.05")/Table3[[#This Row],[Count]]</f>
        <v>0</v>
      </c>
      <c r="M47" s="1">
        <f>COUNTIFS(Table2[Sub-Sector],Table3[[#This Row],[Sub-Sector]],Table2[% Away From Current Week High],"&lt;=0.05")/Table3[[#This Row],[Count]]</f>
        <v>0.66666666666666663</v>
      </c>
      <c r="N47" s="1">
        <f>COUNTIFS(Table2[Sub-Sector],Table3[[#This Row],[Sub-Sector]],Table2[% Away From Current Month Low],"&gt;=0.05")/Table3[[#This Row],[Count]]</f>
        <v>0</v>
      </c>
      <c r="O47" s="1">
        <f>COUNTIFS(Table2[Sub-Sector],Table3[[#This Row],[Sub-Sector]],Table2[% Away From Current Month High],"&lt;=0.05")/Table3[[#This Row],[Count]]</f>
        <v>0.33333333333333331</v>
      </c>
      <c r="P47" s="1">
        <f>COUNTIFS(Table2[Sub-Sector],Table3[[#This Row],[Sub-Sector]],Table2[% Away From 52W High],"&lt;=10")/Table3[[#This Row],[Count]]</f>
        <v>0.33333333333333331</v>
      </c>
      <c r="Q47" s="1">
        <f>COUNTIFS(Table2[Sub-Sector],Table3[[#This Row],[Sub-Sector]],Table2[% Away From 52W Low],"&gt;=10")/Table3[[#This Row],[Count]]</f>
        <v>1</v>
      </c>
      <c r="R47" s="1">
        <f>COUNTIFS(Table2[Sub-Sector],Table3[[#This Row],[Sub-Sector]],Table2[% Price above 20 EMA],"&gt;=0")/Table3[[#This Row],[Count]]</f>
        <v>0.33333333333333331</v>
      </c>
      <c r="S47" s="1">
        <f>COUNTIFS(Table2[Sub-Sector],Table3[[#This Row],[Sub-Sector]],Table2[% Price above 50 EMA],"&gt;=0")/Table3[[#This Row],[Count]]</f>
        <v>0.33333333333333331</v>
      </c>
      <c r="T47" s="1">
        <f>COUNTIFS(Table2[Sub-Sector],Table3[[#This Row],[Sub-Sector]],Table2[% Price above 200 EMA],"&gt;=0")/Table3[[#This Row],[Count]]</f>
        <v>1</v>
      </c>
      <c r="U47" s="1">
        <f>COUNTIFS(Table2[Sub-Sector],Table3[[#This Row],[Sub-Sector]],Table2[Rate of Change - Zone],"Positive")/Table3[[#This Row],[Count]]</f>
        <v>0</v>
      </c>
      <c r="V47" s="1">
        <f>COUNTIFS(Table2[Sub-Sector],Table3[[#This Row],[Sub-Sector]],Table2[Sharpe Ratio],"&gt;=0.10")/Table3[[#This Row],[Count]]</f>
        <v>0.33333333333333331</v>
      </c>
      <c r="W4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327.5</v>
      </c>
      <c r="X47">
        <f>_xlfn.RANK.AVG(Table3[[#This Row],[Score]],Table3[Score],1)</f>
        <v>27</v>
      </c>
      <c r="Y4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218.5</v>
      </c>
      <c r="Z47">
        <f>_xlfn.RANK.AVG(Table3[[#This Row],[Score 2 ]],Table3[[Score 2 ]],1)</f>
        <v>47.5</v>
      </c>
    </row>
    <row r="48" spans="1:26" x14ac:dyDescent="0.3">
      <c r="A48" t="s">
        <v>979</v>
      </c>
      <c r="B48">
        <f>COUNTIFS(Table2[Sub-Sector],Table3[[#This Row],[Sub-Sector]])</f>
        <v>1</v>
      </c>
      <c r="C48" s="1">
        <f>COUNTIFS(Table2[Sub-Sector],Table3[[#This Row],[Sub-Sector]],Table2[Uptrend],"Uptrend")/Table3[[#This Row],[Count]]</f>
        <v>1</v>
      </c>
      <c r="D48" s="1">
        <f>COUNTIFS(Table2[Sub-Sector],Table3[[#This Row],[Sub-Sector]],Table2[1W Return vs Nifty],"&gt;=5")/Table3[[#This Row],[Count]]</f>
        <v>1</v>
      </c>
      <c r="E48" s="1">
        <f>COUNTIFS(Table2[Sub-Sector],Table3[[#This Row],[Sub-Sector]],Table2[1M Return vs Nifty],"&gt;=5")/Table3[[#This Row],[Count]]</f>
        <v>0</v>
      </c>
      <c r="F48" s="1">
        <f>COUNTIFS(Table2[Sub-Sector],Table3[[#This Row],[Sub-Sector]],Table2[6M Return vs Nifty],"&gt;=10")/Table3[[#This Row],[Count]]</f>
        <v>1</v>
      </c>
      <c r="G48" s="1">
        <f>COUNTIFS(Table2[Sub-Sector],Table3[[#This Row],[Sub-Sector]],Table2[1Y Return vs Nifty],"&gt;=10")/Table3[[#This Row],[Count]]</f>
        <v>1</v>
      </c>
      <c r="H48" s="1">
        <f>COUNTIFS(Table2[Sub-Sector],Table3[[#This Row],[Sub-Sector]],Table2[RSI Exponential â€“ 14D],"&gt;=50")/Table3[[#This Row],[Count]]</f>
        <v>0</v>
      </c>
      <c r="I48" s="1">
        <f>COUNTIFS(Table2[Sub-Sector],Table3[[#This Row],[Sub-Sector]],Table2[Relative Volume],"&gt;=1")/Table3[[#This Row],[Count]]</f>
        <v>0</v>
      </c>
      <c r="J48" s="1">
        <f>COUNTIFS(Table2[Sub-Sector],Table3[[#This Row],[Sub-Sector]],Table2[% Away From Day Low],"&gt;=0.05")/Table3[[#This Row],[Count]]</f>
        <v>0</v>
      </c>
      <c r="K48" s="1">
        <f>COUNTIFS(Table2[Sub-Sector],Table3[[#This Row],[Sub-Sector]],Table2[% Away From Day High],"&lt;=0.05")/Table3[[#This Row],[Count]]</f>
        <v>0</v>
      </c>
      <c r="L48" s="1">
        <f>COUNTIFS(Table2[Sub-Sector],Table3[[#This Row],[Sub-Sector]],Table2[% Away From Current Week Low],"&gt;=0.05")/Table3[[#This Row],[Count]]</f>
        <v>0</v>
      </c>
      <c r="M48" s="1">
        <f>COUNTIFS(Table2[Sub-Sector],Table3[[#This Row],[Sub-Sector]],Table2[% Away From Current Week High],"&lt;=0.05")/Table3[[#This Row],[Count]]</f>
        <v>0</v>
      </c>
      <c r="N48" s="1">
        <f>COUNTIFS(Table2[Sub-Sector],Table3[[#This Row],[Sub-Sector]],Table2[% Away From Current Month Low],"&gt;=0.05")/Table3[[#This Row],[Count]]</f>
        <v>0</v>
      </c>
      <c r="O48" s="1">
        <f>COUNTIFS(Table2[Sub-Sector],Table3[[#This Row],[Sub-Sector]],Table2[% Away From Current Month High],"&lt;=0.05")/Table3[[#This Row],[Count]]</f>
        <v>0</v>
      </c>
      <c r="P48" s="1">
        <f>COUNTIFS(Table2[Sub-Sector],Table3[[#This Row],[Sub-Sector]],Table2[% Away From 52W High],"&lt;=10")/Table3[[#This Row],[Count]]</f>
        <v>0</v>
      </c>
      <c r="Q48" s="1">
        <f>COUNTIFS(Table2[Sub-Sector],Table3[[#This Row],[Sub-Sector]],Table2[% Away From 52W Low],"&gt;=10")/Table3[[#This Row],[Count]]</f>
        <v>1</v>
      </c>
      <c r="R48" s="1">
        <f>COUNTIFS(Table2[Sub-Sector],Table3[[#This Row],[Sub-Sector]],Table2[% Price above 20 EMA],"&gt;=0")/Table3[[#This Row],[Count]]</f>
        <v>0</v>
      </c>
      <c r="S48" s="1">
        <f>COUNTIFS(Table2[Sub-Sector],Table3[[#This Row],[Sub-Sector]],Table2[% Price above 50 EMA],"&gt;=0")/Table3[[#This Row],[Count]]</f>
        <v>0</v>
      </c>
      <c r="T48" s="1">
        <f>COUNTIFS(Table2[Sub-Sector],Table3[[#This Row],[Sub-Sector]],Table2[% Price above 200 EMA],"&gt;=0")/Table3[[#This Row],[Count]]</f>
        <v>1</v>
      </c>
      <c r="U48" s="1">
        <f>COUNTIFS(Table2[Sub-Sector],Table3[[#This Row],[Sub-Sector]],Table2[Rate of Change - Zone],"Positive")/Table3[[#This Row],[Count]]</f>
        <v>0</v>
      </c>
      <c r="V48" s="1">
        <f>COUNTIFS(Table2[Sub-Sector],Table3[[#This Row],[Sub-Sector]],Table2[Sharpe Ratio],"&gt;=0.10")/Table3[[#This Row],[Count]]</f>
        <v>1</v>
      </c>
      <c r="W4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339</v>
      </c>
      <c r="X48">
        <f>_xlfn.RANK.AVG(Table3[[#This Row],[Score]],Table3[Score],1)</f>
        <v>30.5</v>
      </c>
      <c r="Y4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218.5</v>
      </c>
      <c r="Z48">
        <f>_xlfn.RANK.AVG(Table3[[#This Row],[Score 2 ]],Table3[[Score 2 ]],1)</f>
        <v>47.5</v>
      </c>
    </row>
    <row r="49" spans="1:26" x14ac:dyDescent="0.3">
      <c r="A49" t="s">
        <v>900</v>
      </c>
      <c r="B49">
        <f>COUNTIFS(Table2[Sub-Sector],Table3[[#This Row],[Sub-Sector]])</f>
        <v>1</v>
      </c>
      <c r="C49" s="1">
        <f>COUNTIFS(Table2[Sub-Sector],Table3[[#This Row],[Sub-Sector]],Table2[Uptrend],"Uptrend")/Table3[[#This Row],[Count]]</f>
        <v>1</v>
      </c>
      <c r="D49" s="1">
        <f>COUNTIFS(Table2[Sub-Sector],Table3[[#This Row],[Sub-Sector]],Table2[1W Return vs Nifty],"&gt;=5")/Table3[[#This Row],[Count]]</f>
        <v>1</v>
      </c>
      <c r="E49" s="1">
        <f>COUNTIFS(Table2[Sub-Sector],Table3[[#This Row],[Sub-Sector]],Table2[1M Return vs Nifty],"&gt;=5")/Table3[[#This Row],[Count]]</f>
        <v>1</v>
      </c>
      <c r="F49" s="1">
        <f>COUNTIFS(Table2[Sub-Sector],Table3[[#This Row],[Sub-Sector]],Table2[6M Return vs Nifty],"&gt;=10")/Table3[[#This Row],[Count]]</f>
        <v>1</v>
      </c>
      <c r="G49" s="1">
        <f>COUNTIFS(Table2[Sub-Sector],Table3[[#This Row],[Sub-Sector]],Table2[1Y Return vs Nifty],"&gt;=10")/Table3[[#This Row],[Count]]</f>
        <v>1</v>
      </c>
      <c r="H49" s="1">
        <f>COUNTIFS(Table2[Sub-Sector],Table3[[#This Row],[Sub-Sector]],Table2[RSI Exponential â€“ 14D],"&gt;=50")/Table3[[#This Row],[Count]]</f>
        <v>1</v>
      </c>
      <c r="I49" s="1">
        <f>COUNTIFS(Table2[Sub-Sector],Table3[[#This Row],[Sub-Sector]],Table2[Relative Volume],"&gt;=1")/Table3[[#This Row],[Count]]</f>
        <v>0</v>
      </c>
      <c r="J49" s="1">
        <f>COUNTIFS(Table2[Sub-Sector],Table3[[#This Row],[Sub-Sector]],Table2[% Away From Day Low],"&gt;=0.05")/Table3[[#This Row],[Count]]</f>
        <v>0</v>
      </c>
      <c r="K49" s="1">
        <f>COUNTIFS(Table2[Sub-Sector],Table3[[#This Row],[Sub-Sector]],Table2[% Away From Day High],"&lt;=0.05")/Table3[[#This Row],[Count]]</f>
        <v>1</v>
      </c>
      <c r="L49" s="1">
        <f>COUNTIFS(Table2[Sub-Sector],Table3[[#This Row],[Sub-Sector]],Table2[% Away From Current Week Low],"&gt;=0.05")/Table3[[#This Row],[Count]]</f>
        <v>0</v>
      </c>
      <c r="M49" s="1">
        <f>COUNTIFS(Table2[Sub-Sector],Table3[[#This Row],[Sub-Sector]],Table2[% Away From Current Week High],"&lt;=0.05")/Table3[[#This Row],[Count]]</f>
        <v>1</v>
      </c>
      <c r="N49" s="1">
        <f>COUNTIFS(Table2[Sub-Sector],Table3[[#This Row],[Sub-Sector]],Table2[% Away From Current Month Low],"&gt;=0.05")/Table3[[#This Row],[Count]]</f>
        <v>0</v>
      </c>
      <c r="O49" s="1">
        <f>COUNTIFS(Table2[Sub-Sector],Table3[[#This Row],[Sub-Sector]],Table2[% Away From Current Month High],"&lt;=0.05")/Table3[[#This Row],[Count]]</f>
        <v>1</v>
      </c>
      <c r="P49" s="1">
        <f>COUNTIFS(Table2[Sub-Sector],Table3[[#This Row],[Sub-Sector]],Table2[% Away From 52W High],"&lt;=10")/Table3[[#This Row],[Count]]</f>
        <v>1</v>
      </c>
      <c r="Q49" s="1">
        <f>COUNTIFS(Table2[Sub-Sector],Table3[[#This Row],[Sub-Sector]],Table2[% Away From 52W Low],"&gt;=10")/Table3[[#This Row],[Count]]</f>
        <v>1</v>
      </c>
      <c r="R49" s="1">
        <f>COUNTIFS(Table2[Sub-Sector],Table3[[#This Row],[Sub-Sector]],Table2[% Price above 20 EMA],"&gt;=0")/Table3[[#This Row],[Count]]</f>
        <v>1</v>
      </c>
      <c r="S49" s="1">
        <f>COUNTIFS(Table2[Sub-Sector],Table3[[#This Row],[Sub-Sector]],Table2[% Price above 50 EMA],"&gt;=0")/Table3[[#This Row],[Count]]</f>
        <v>1</v>
      </c>
      <c r="T49" s="1">
        <f>COUNTIFS(Table2[Sub-Sector],Table3[[#This Row],[Sub-Sector]],Table2[% Price above 200 EMA],"&gt;=0")/Table3[[#This Row],[Count]]</f>
        <v>1</v>
      </c>
      <c r="U49" s="1">
        <f>COUNTIFS(Table2[Sub-Sector],Table3[[#This Row],[Sub-Sector]],Table2[Rate of Change - Zone],"Positive")/Table3[[#This Row],[Count]]</f>
        <v>0</v>
      </c>
      <c r="V49" s="1">
        <f>COUNTIFS(Table2[Sub-Sector],Table3[[#This Row],[Sub-Sector]],Table2[Sharpe Ratio],"&gt;=0.10")/Table3[[#This Row],[Count]]</f>
        <v>0</v>
      </c>
      <c r="W4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245.5</v>
      </c>
      <c r="X49">
        <f>_xlfn.RANK.AVG(Table3[[#This Row],[Score]],Table3[Score],1)</f>
        <v>10.5</v>
      </c>
      <c r="Y4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218.5</v>
      </c>
      <c r="Z49">
        <f>_xlfn.RANK.AVG(Table3[[#This Row],[Score 2 ]],Table3[[Score 2 ]],1)</f>
        <v>47.5</v>
      </c>
    </row>
    <row r="50" spans="1:26" x14ac:dyDescent="0.3">
      <c r="A50" t="s">
        <v>724</v>
      </c>
      <c r="B50">
        <f>COUNTIFS(Table2[Sub-Sector],Table3[[#This Row],[Sub-Sector]])</f>
        <v>1</v>
      </c>
      <c r="C50" s="1">
        <f>COUNTIFS(Table2[Sub-Sector],Table3[[#This Row],[Sub-Sector]],Table2[Uptrend],"Uptrend")/Table3[[#This Row],[Count]]</f>
        <v>0</v>
      </c>
      <c r="D50" s="1">
        <f>COUNTIFS(Table2[Sub-Sector],Table3[[#This Row],[Sub-Sector]],Table2[1W Return vs Nifty],"&gt;=5")/Table3[[#This Row],[Count]]</f>
        <v>1</v>
      </c>
      <c r="E50" s="1">
        <f>COUNTIFS(Table2[Sub-Sector],Table3[[#This Row],[Sub-Sector]],Table2[1M Return vs Nifty],"&gt;=5")/Table3[[#This Row],[Count]]</f>
        <v>0</v>
      </c>
      <c r="F50" s="1">
        <f>COUNTIFS(Table2[Sub-Sector],Table3[[#This Row],[Sub-Sector]],Table2[6M Return vs Nifty],"&gt;=10")/Table3[[#This Row],[Count]]</f>
        <v>1</v>
      </c>
      <c r="G50" s="1">
        <f>COUNTIFS(Table2[Sub-Sector],Table3[[#This Row],[Sub-Sector]],Table2[1Y Return vs Nifty],"&gt;=10")/Table3[[#This Row],[Count]]</f>
        <v>1</v>
      </c>
      <c r="H50" s="1">
        <f>COUNTIFS(Table2[Sub-Sector],Table3[[#This Row],[Sub-Sector]],Table2[RSI Exponential â€“ 14D],"&gt;=50")/Table3[[#This Row],[Count]]</f>
        <v>0</v>
      </c>
      <c r="I50" s="1">
        <f>COUNTIFS(Table2[Sub-Sector],Table3[[#This Row],[Sub-Sector]],Table2[Relative Volume],"&gt;=1")/Table3[[#This Row],[Count]]</f>
        <v>0</v>
      </c>
      <c r="J50" s="1">
        <f>COUNTIFS(Table2[Sub-Sector],Table3[[#This Row],[Sub-Sector]],Table2[% Away From Day Low],"&gt;=0.05")/Table3[[#This Row],[Count]]</f>
        <v>0</v>
      </c>
      <c r="K50" s="1">
        <f>COUNTIFS(Table2[Sub-Sector],Table3[[#This Row],[Sub-Sector]],Table2[% Away From Day High],"&lt;=0.05")/Table3[[#This Row],[Count]]</f>
        <v>1</v>
      </c>
      <c r="L50" s="1">
        <f>COUNTIFS(Table2[Sub-Sector],Table3[[#This Row],[Sub-Sector]],Table2[% Away From Current Week Low],"&gt;=0.05")/Table3[[#This Row],[Count]]</f>
        <v>0</v>
      </c>
      <c r="M50" s="1">
        <f>COUNTIFS(Table2[Sub-Sector],Table3[[#This Row],[Sub-Sector]],Table2[% Away From Current Week High],"&lt;=0.05")/Table3[[#This Row],[Count]]</f>
        <v>1</v>
      </c>
      <c r="N50" s="1">
        <f>COUNTIFS(Table2[Sub-Sector],Table3[[#This Row],[Sub-Sector]],Table2[% Away From Current Month Low],"&gt;=0.05")/Table3[[#This Row],[Count]]</f>
        <v>0</v>
      </c>
      <c r="O50" s="1">
        <f>COUNTIFS(Table2[Sub-Sector],Table3[[#This Row],[Sub-Sector]],Table2[% Away From Current Month High],"&lt;=0.05")/Table3[[#This Row],[Count]]</f>
        <v>1</v>
      </c>
      <c r="P50" s="1">
        <f>COUNTIFS(Table2[Sub-Sector],Table3[[#This Row],[Sub-Sector]],Table2[% Away From 52W High],"&lt;=10")/Table3[[#This Row],[Count]]</f>
        <v>0</v>
      </c>
      <c r="Q50" s="1">
        <f>COUNTIFS(Table2[Sub-Sector],Table3[[#This Row],[Sub-Sector]],Table2[% Away From 52W Low],"&gt;=10")/Table3[[#This Row],[Count]]</f>
        <v>1</v>
      </c>
      <c r="R50" s="1">
        <f>COUNTIFS(Table2[Sub-Sector],Table3[[#This Row],[Sub-Sector]],Table2[% Price above 20 EMA],"&gt;=0")/Table3[[#This Row],[Count]]</f>
        <v>0</v>
      </c>
      <c r="S50" s="1">
        <f>COUNTIFS(Table2[Sub-Sector],Table3[[#This Row],[Sub-Sector]],Table2[% Price above 50 EMA],"&gt;=0")/Table3[[#This Row],[Count]]</f>
        <v>0</v>
      </c>
      <c r="T50" s="1">
        <f>COUNTIFS(Table2[Sub-Sector],Table3[[#This Row],[Sub-Sector]],Table2[% Price above 200 EMA],"&gt;=0")/Table3[[#This Row],[Count]]</f>
        <v>1</v>
      </c>
      <c r="U50" s="1">
        <f>COUNTIFS(Table2[Sub-Sector],Table3[[#This Row],[Sub-Sector]],Table2[Rate of Change - Zone],"Positive")/Table3[[#This Row],[Count]]</f>
        <v>0</v>
      </c>
      <c r="V50" s="1">
        <f>COUNTIFS(Table2[Sub-Sector],Table3[[#This Row],[Sub-Sector]],Table2[Sharpe Ratio],"&gt;=0.10")/Table3[[#This Row],[Count]]</f>
        <v>0</v>
      </c>
      <c r="W5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431</v>
      </c>
      <c r="X50">
        <f>_xlfn.RANK.AVG(Table3[[#This Row],[Score]],Table3[Score],1)</f>
        <v>62.5</v>
      </c>
      <c r="Y5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218.5</v>
      </c>
      <c r="Z50">
        <f>_xlfn.RANK.AVG(Table3[[#This Row],[Score 2 ]],Table3[[Score 2 ]],1)</f>
        <v>47.5</v>
      </c>
    </row>
    <row r="51" spans="1:26" x14ac:dyDescent="0.3">
      <c r="A51" t="s">
        <v>753</v>
      </c>
      <c r="B51">
        <f>COUNTIFS(Table2[Sub-Sector],Table3[[#This Row],[Sub-Sector]])</f>
        <v>1</v>
      </c>
      <c r="C51" s="1">
        <f>COUNTIFS(Table2[Sub-Sector],Table3[[#This Row],[Sub-Sector]],Table2[Uptrend],"Uptrend")/Table3[[#This Row],[Count]]</f>
        <v>0</v>
      </c>
      <c r="D51" s="1">
        <f>COUNTIFS(Table2[Sub-Sector],Table3[[#This Row],[Sub-Sector]],Table2[1W Return vs Nifty],"&gt;=5")/Table3[[#This Row],[Count]]</f>
        <v>1</v>
      </c>
      <c r="E51" s="1">
        <f>COUNTIFS(Table2[Sub-Sector],Table3[[#This Row],[Sub-Sector]],Table2[1M Return vs Nifty],"&gt;=5")/Table3[[#This Row],[Count]]</f>
        <v>0</v>
      </c>
      <c r="F51" s="1">
        <f>COUNTIFS(Table2[Sub-Sector],Table3[[#This Row],[Sub-Sector]],Table2[6M Return vs Nifty],"&gt;=10")/Table3[[#This Row],[Count]]</f>
        <v>1</v>
      </c>
      <c r="G51" s="1">
        <f>COUNTIFS(Table2[Sub-Sector],Table3[[#This Row],[Sub-Sector]],Table2[1Y Return vs Nifty],"&gt;=10")/Table3[[#This Row],[Count]]</f>
        <v>1</v>
      </c>
      <c r="H51" s="1">
        <f>COUNTIFS(Table2[Sub-Sector],Table3[[#This Row],[Sub-Sector]],Table2[RSI Exponential â€“ 14D],"&gt;=50")/Table3[[#This Row],[Count]]</f>
        <v>1</v>
      </c>
      <c r="I51" s="1">
        <f>COUNTIFS(Table2[Sub-Sector],Table3[[#This Row],[Sub-Sector]],Table2[Relative Volume],"&gt;=1")/Table3[[#This Row],[Count]]</f>
        <v>0</v>
      </c>
      <c r="J51" s="1">
        <f>COUNTIFS(Table2[Sub-Sector],Table3[[#This Row],[Sub-Sector]],Table2[% Away From Day Low],"&gt;=0.05")/Table3[[#This Row],[Count]]</f>
        <v>0</v>
      </c>
      <c r="K51" s="1">
        <f>COUNTIFS(Table2[Sub-Sector],Table3[[#This Row],[Sub-Sector]],Table2[% Away From Day High],"&lt;=0.05")/Table3[[#This Row],[Count]]</f>
        <v>1</v>
      </c>
      <c r="L51" s="1">
        <f>COUNTIFS(Table2[Sub-Sector],Table3[[#This Row],[Sub-Sector]],Table2[% Away From Current Week Low],"&gt;=0.05")/Table3[[#This Row],[Count]]</f>
        <v>0</v>
      </c>
      <c r="M51" s="1">
        <f>COUNTIFS(Table2[Sub-Sector],Table3[[#This Row],[Sub-Sector]],Table2[% Away From Current Week High],"&lt;=0.05")/Table3[[#This Row],[Count]]</f>
        <v>1</v>
      </c>
      <c r="N51" s="1">
        <f>COUNTIFS(Table2[Sub-Sector],Table3[[#This Row],[Sub-Sector]],Table2[% Away From Current Month Low],"&gt;=0.05")/Table3[[#This Row],[Count]]</f>
        <v>0</v>
      </c>
      <c r="O51" s="1">
        <f>COUNTIFS(Table2[Sub-Sector],Table3[[#This Row],[Sub-Sector]],Table2[% Away From Current Month High],"&lt;=0.05")/Table3[[#This Row],[Count]]</f>
        <v>1</v>
      </c>
      <c r="P51" s="1">
        <f>COUNTIFS(Table2[Sub-Sector],Table3[[#This Row],[Sub-Sector]],Table2[% Away From 52W High],"&lt;=10")/Table3[[#This Row],[Count]]</f>
        <v>1</v>
      </c>
      <c r="Q51" s="1">
        <f>COUNTIFS(Table2[Sub-Sector],Table3[[#This Row],[Sub-Sector]],Table2[% Away From 52W Low],"&gt;=10")/Table3[[#This Row],[Count]]</f>
        <v>1</v>
      </c>
      <c r="R51" s="1">
        <f>COUNTIFS(Table2[Sub-Sector],Table3[[#This Row],[Sub-Sector]],Table2[% Price above 20 EMA],"&gt;=0")/Table3[[#This Row],[Count]]</f>
        <v>1</v>
      </c>
      <c r="S51" s="1">
        <f>COUNTIFS(Table2[Sub-Sector],Table3[[#This Row],[Sub-Sector]],Table2[% Price above 50 EMA],"&gt;=0")/Table3[[#This Row],[Count]]</f>
        <v>1</v>
      </c>
      <c r="T51" s="1">
        <f>COUNTIFS(Table2[Sub-Sector],Table3[[#This Row],[Sub-Sector]],Table2[% Price above 200 EMA],"&gt;=0")/Table3[[#This Row],[Count]]</f>
        <v>1</v>
      </c>
      <c r="U51" s="1">
        <f>COUNTIFS(Table2[Sub-Sector],Table3[[#This Row],[Sub-Sector]],Table2[Rate of Change - Zone],"Positive")/Table3[[#This Row],[Count]]</f>
        <v>0</v>
      </c>
      <c r="V51" s="1">
        <f>COUNTIFS(Table2[Sub-Sector],Table3[[#This Row],[Sub-Sector]],Table2[Sharpe Ratio],"&gt;=0.10")/Table3[[#This Row],[Count]]</f>
        <v>0</v>
      </c>
      <c r="W5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431</v>
      </c>
      <c r="X51">
        <f>_xlfn.RANK.AVG(Table3[[#This Row],[Score]],Table3[Score],1)</f>
        <v>62.5</v>
      </c>
      <c r="Y5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218.5</v>
      </c>
      <c r="Z51">
        <f>_xlfn.RANK.AVG(Table3[[#This Row],[Score 2 ]],Table3[[Score 2 ]],1)</f>
        <v>47.5</v>
      </c>
    </row>
    <row r="52" spans="1:26" x14ac:dyDescent="0.3">
      <c r="A52" t="s">
        <v>97</v>
      </c>
      <c r="B52">
        <f>COUNTIFS(Table2[Sub-Sector],Table3[[#This Row],[Sub-Sector]])</f>
        <v>1</v>
      </c>
      <c r="C52" s="1">
        <f>COUNTIFS(Table2[Sub-Sector],Table3[[#This Row],[Sub-Sector]],Table2[Uptrend],"Uptrend")/Table3[[#This Row],[Count]]</f>
        <v>0</v>
      </c>
      <c r="D52" s="1">
        <f>COUNTIFS(Table2[Sub-Sector],Table3[[#This Row],[Sub-Sector]],Table2[1W Return vs Nifty],"&gt;=5")/Table3[[#This Row],[Count]]</f>
        <v>0</v>
      </c>
      <c r="E52" s="1">
        <f>COUNTIFS(Table2[Sub-Sector],Table3[[#This Row],[Sub-Sector]],Table2[1M Return vs Nifty],"&gt;=5")/Table3[[#This Row],[Count]]</f>
        <v>0</v>
      </c>
      <c r="F52" s="1">
        <f>COUNTIFS(Table2[Sub-Sector],Table3[[#This Row],[Sub-Sector]],Table2[6M Return vs Nifty],"&gt;=10")/Table3[[#This Row],[Count]]</f>
        <v>0</v>
      </c>
      <c r="G52" s="1">
        <f>COUNTIFS(Table2[Sub-Sector],Table3[[#This Row],[Sub-Sector]],Table2[1Y Return vs Nifty],"&gt;=10")/Table3[[#This Row],[Count]]</f>
        <v>1</v>
      </c>
      <c r="H52" s="1">
        <f>COUNTIFS(Table2[Sub-Sector],Table3[[#This Row],[Sub-Sector]],Table2[RSI Exponential â€“ 14D],"&gt;=50")/Table3[[#This Row],[Count]]</f>
        <v>0</v>
      </c>
      <c r="I52" s="1">
        <f>COUNTIFS(Table2[Sub-Sector],Table3[[#This Row],[Sub-Sector]],Table2[Relative Volume],"&gt;=1")/Table3[[#This Row],[Count]]</f>
        <v>1</v>
      </c>
      <c r="J52" s="1">
        <f>COUNTIFS(Table2[Sub-Sector],Table3[[#This Row],[Sub-Sector]],Table2[% Away From Day Low],"&gt;=0.05")/Table3[[#This Row],[Count]]</f>
        <v>0</v>
      </c>
      <c r="K52" s="1">
        <f>COUNTIFS(Table2[Sub-Sector],Table3[[#This Row],[Sub-Sector]],Table2[% Away From Day High],"&lt;=0.05")/Table3[[#This Row],[Count]]</f>
        <v>1</v>
      </c>
      <c r="L52" s="1">
        <f>COUNTIFS(Table2[Sub-Sector],Table3[[#This Row],[Sub-Sector]],Table2[% Away From Current Week Low],"&gt;=0.05")/Table3[[#This Row],[Count]]</f>
        <v>0</v>
      </c>
      <c r="M52" s="1">
        <f>COUNTIFS(Table2[Sub-Sector],Table3[[#This Row],[Sub-Sector]],Table2[% Away From Current Week High],"&lt;=0.05")/Table3[[#This Row],[Count]]</f>
        <v>1</v>
      </c>
      <c r="N52" s="1">
        <f>COUNTIFS(Table2[Sub-Sector],Table3[[#This Row],[Sub-Sector]],Table2[% Away From Current Month Low],"&gt;=0.05")/Table3[[#This Row],[Count]]</f>
        <v>0</v>
      </c>
      <c r="O52" s="1">
        <f>COUNTIFS(Table2[Sub-Sector],Table3[[#This Row],[Sub-Sector]],Table2[% Away From Current Month High],"&lt;=0.05")/Table3[[#This Row],[Count]]</f>
        <v>1</v>
      </c>
      <c r="P52" s="1">
        <f>COUNTIFS(Table2[Sub-Sector],Table3[[#This Row],[Sub-Sector]],Table2[% Away From 52W High],"&lt;=10")/Table3[[#This Row],[Count]]</f>
        <v>0</v>
      </c>
      <c r="Q52" s="1">
        <f>COUNTIFS(Table2[Sub-Sector],Table3[[#This Row],[Sub-Sector]],Table2[% Away From 52W Low],"&gt;=10")/Table3[[#This Row],[Count]]</f>
        <v>1</v>
      </c>
      <c r="R52" s="1">
        <f>COUNTIFS(Table2[Sub-Sector],Table3[[#This Row],[Sub-Sector]],Table2[% Price above 20 EMA],"&gt;=0")/Table3[[#This Row],[Count]]</f>
        <v>0</v>
      </c>
      <c r="S52" s="1">
        <f>COUNTIFS(Table2[Sub-Sector],Table3[[#This Row],[Sub-Sector]],Table2[% Price above 50 EMA],"&gt;=0")/Table3[[#This Row],[Count]]</f>
        <v>0</v>
      </c>
      <c r="T52" s="1">
        <f>COUNTIFS(Table2[Sub-Sector],Table3[[#This Row],[Sub-Sector]],Table2[% Price above 200 EMA],"&gt;=0")/Table3[[#This Row],[Count]]</f>
        <v>0</v>
      </c>
      <c r="U52" s="1">
        <f>COUNTIFS(Table2[Sub-Sector],Table3[[#This Row],[Sub-Sector]],Table2[Rate of Change - Zone],"Positive")/Table3[[#This Row],[Count]]</f>
        <v>0</v>
      </c>
      <c r="V52" s="1">
        <f>COUNTIFS(Table2[Sub-Sector],Table3[[#This Row],[Sub-Sector]],Table2[Sharpe Ratio],"&gt;=0.10")/Table3[[#This Row],[Count]]</f>
        <v>1</v>
      </c>
      <c r="W5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534.5</v>
      </c>
      <c r="X52">
        <f>_xlfn.RANK.AVG(Table3[[#This Row],[Score]],Table3[Score],1)</f>
        <v>94.5</v>
      </c>
      <c r="Y5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222</v>
      </c>
      <c r="Z52">
        <f>_xlfn.RANK.AVG(Table3[[#This Row],[Score 2 ]],Table3[[Score 2 ]],1)</f>
        <v>51.5</v>
      </c>
    </row>
    <row r="53" spans="1:26" x14ac:dyDescent="0.3">
      <c r="A53" t="s">
        <v>169</v>
      </c>
      <c r="B53">
        <f>COUNTIFS(Table2[Sub-Sector],Table3[[#This Row],[Sub-Sector]])</f>
        <v>1</v>
      </c>
      <c r="C53" s="1">
        <f>COUNTIFS(Table2[Sub-Sector],Table3[[#This Row],[Sub-Sector]],Table2[Uptrend],"Uptrend")/Table3[[#This Row],[Count]]</f>
        <v>0</v>
      </c>
      <c r="D53" s="1">
        <f>COUNTIFS(Table2[Sub-Sector],Table3[[#This Row],[Sub-Sector]],Table2[1W Return vs Nifty],"&gt;=5")/Table3[[#This Row],[Count]]</f>
        <v>0</v>
      </c>
      <c r="E53" s="1">
        <f>COUNTIFS(Table2[Sub-Sector],Table3[[#This Row],[Sub-Sector]],Table2[1M Return vs Nifty],"&gt;=5")/Table3[[#This Row],[Count]]</f>
        <v>0</v>
      </c>
      <c r="F53" s="1">
        <f>COUNTIFS(Table2[Sub-Sector],Table3[[#This Row],[Sub-Sector]],Table2[6M Return vs Nifty],"&gt;=10")/Table3[[#This Row],[Count]]</f>
        <v>0</v>
      </c>
      <c r="G53" s="1">
        <f>COUNTIFS(Table2[Sub-Sector],Table3[[#This Row],[Sub-Sector]],Table2[1Y Return vs Nifty],"&gt;=10")/Table3[[#This Row],[Count]]</f>
        <v>1</v>
      </c>
      <c r="H53" s="1">
        <f>COUNTIFS(Table2[Sub-Sector],Table3[[#This Row],[Sub-Sector]],Table2[RSI Exponential â€“ 14D],"&gt;=50")/Table3[[#This Row],[Count]]</f>
        <v>0</v>
      </c>
      <c r="I53" s="1">
        <f>COUNTIFS(Table2[Sub-Sector],Table3[[#This Row],[Sub-Sector]],Table2[Relative Volume],"&gt;=1")/Table3[[#This Row],[Count]]</f>
        <v>1</v>
      </c>
      <c r="J53" s="1">
        <f>COUNTIFS(Table2[Sub-Sector],Table3[[#This Row],[Sub-Sector]],Table2[% Away From Day Low],"&gt;=0.05")/Table3[[#This Row],[Count]]</f>
        <v>0</v>
      </c>
      <c r="K53" s="1">
        <f>COUNTIFS(Table2[Sub-Sector],Table3[[#This Row],[Sub-Sector]],Table2[% Away From Day High],"&lt;=0.05")/Table3[[#This Row],[Count]]</f>
        <v>1</v>
      </c>
      <c r="L53" s="1">
        <f>COUNTIFS(Table2[Sub-Sector],Table3[[#This Row],[Sub-Sector]],Table2[% Away From Current Week Low],"&gt;=0.05")/Table3[[#This Row],[Count]]</f>
        <v>0</v>
      </c>
      <c r="M53" s="1">
        <f>COUNTIFS(Table2[Sub-Sector],Table3[[#This Row],[Sub-Sector]],Table2[% Away From Current Week High],"&lt;=0.05")/Table3[[#This Row],[Count]]</f>
        <v>1</v>
      </c>
      <c r="N53" s="1">
        <f>COUNTIFS(Table2[Sub-Sector],Table3[[#This Row],[Sub-Sector]],Table2[% Away From Current Month Low],"&gt;=0.05")/Table3[[#This Row],[Count]]</f>
        <v>0</v>
      </c>
      <c r="O53" s="1">
        <f>COUNTIFS(Table2[Sub-Sector],Table3[[#This Row],[Sub-Sector]],Table2[% Away From Current Month High],"&lt;=0.05")/Table3[[#This Row],[Count]]</f>
        <v>1</v>
      </c>
      <c r="P53" s="1">
        <f>COUNTIFS(Table2[Sub-Sector],Table3[[#This Row],[Sub-Sector]],Table2[% Away From 52W High],"&lt;=10")/Table3[[#This Row],[Count]]</f>
        <v>0</v>
      </c>
      <c r="Q53" s="1">
        <f>COUNTIFS(Table2[Sub-Sector],Table3[[#This Row],[Sub-Sector]],Table2[% Away From 52W Low],"&gt;=10")/Table3[[#This Row],[Count]]</f>
        <v>1</v>
      </c>
      <c r="R53" s="1">
        <f>COUNTIFS(Table2[Sub-Sector],Table3[[#This Row],[Sub-Sector]],Table2[% Price above 20 EMA],"&gt;=0")/Table3[[#This Row],[Count]]</f>
        <v>0</v>
      </c>
      <c r="S53" s="1">
        <f>COUNTIFS(Table2[Sub-Sector],Table3[[#This Row],[Sub-Sector]],Table2[% Price above 50 EMA],"&gt;=0")/Table3[[#This Row],[Count]]</f>
        <v>0</v>
      </c>
      <c r="T53" s="1">
        <f>COUNTIFS(Table2[Sub-Sector],Table3[[#This Row],[Sub-Sector]],Table2[% Price above 200 EMA],"&gt;=0")/Table3[[#This Row],[Count]]</f>
        <v>0</v>
      </c>
      <c r="U53" s="1">
        <f>COUNTIFS(Table2[Sub-Sector],Table3[[#This Row],[Sub-Sector]],Table2[Rate of Change - Zone],"Positive")/Table3[[#This Row],[Count]]</f>
        <v>0</v>
      </c>
      <c r="V53" s="1">
        <f>COUNTIFS(Table2[Sub-Sector],Table3[[#This Row],[Sub-Sector]],Table2[Sharpe Ratio],"&gt;=0.10")/Table3[[#This Row],[Count]]</f>
        <v>0</v>
      </c>
      <c r="W5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534.5</v>
      </c>
      <c r="X53">
        <f>_xlfn.RANK.AVG(Table3[[#This Row],[Score]],Table3[Score],1)</f>
        <v>94.5</v>
      </c>
      <c r="Y5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222</v>
      </c>
      <c r="Z53">
        <f>_xlfn.RANK.AVG(Table3[[#This Row],[Score 2 ]],Table3[[Score 2 ]],1)</f>
        <v>51.5</v>
      </c>
    </row>
    <row r="54" spans="1:26" x14ac:dyDescent="0.3">
      <c r="A54" t="s">
        <v>1723</v>
      </c>
      <c r="B54">
        <f>COUNTIFS(Table2[Sub-Sector],Table3[[#This Row],[Sub-Sector]])</f>
        <v>1</v>
      </c>
      <c r="C54" s="1">
        <f>COUNTIFS(Table2[Sub-Sector],Table3[[#This Row],[Sub-Sector]],Table2[Uptrend],"Uptrend")/Table3[[#This Row],[Count]]</f>
        <v>0</v>
      </c>
      <c r="D54" s="1">
        <f>COUNTIFS(Table2[Sub-Sector],Table3[[#This Row],[Sub-Sector]],Table2[1W Return vs Nifty],"&gt;=5")/Table3[[#This Row],[Count]]</f>
        <v>1</v>
      </c>
      <c r="E54" s="1">
        <f>COUNTIFS(Table2[Sub-Sector],Table3[[#This Row],[Sub-Sector]],Table2[1M Return vs Nifty],"&gt;=5")/Table3[[#This Row],[Count]]</f>
        <v>0</v>
      </c>
      <c r="F54" s="1">
        <f>COUNTIFS(Table2[Sub-Sector],Table3[[#This Row],[Sub-Sector]],Table2[6M Return vs Nifty],"&gt;=10")/Table3[[#This Row],[Count]]</f>
        <v>0</v>
      </c>
      <c r="G54" s="1">
        <f>COUNTIFS(Table2[Sub-Sector],Table3[[#This Row],[Sub-Sector]],Table2[1Y Return vs Nifty],"&gt;=10")/Table3[[#This Row],[Count]]</f>
        <v>1</v>
      </c>
      <c r="H54" s="1">
        <f>COUNTIFS(Table2[Sub-Sector],Table3[[#This Row],[Sub-Sector]],Table2[RSI Exponential â€“ 14D],"&gt;=50")/Table3[[#This Row],[Count]]</f>
        <v>1</v>
      </c>
      <c r="I54" s="1">
        <f>COUNTIFS(Table2[Sub-Sector],Table3[[#This Row],[Sub-Sector]],Table2[Relative Volume],"&gt;=1")/Table3[[#This Row],[Count]]</f>
        <v>0</v>
      </c>
      <c r="J54" s="1">
        <f>COUNTIFS(Table2[Sub-Sector],Table3[[#This Row],[Sub-Sector]],Table2[% Away From Day Low],"&gt;=0.05")/Table3[[#This Row],[Count]]</f>
        <v>0</v>
      </c>
      <c r="K54" s="1">
        <f>COUNTIFS(Table2[Sub-Sector],Table3[[#This Row],[Sub-Sector]],Table2[% Away From Day High],"&lt;=0.05")/Table3[[#This Row],[Count]]</f>
        <v>1</v>
      </c>
      <c r="L54" s="1">
        <f>COUNTIFS(Table2[Sub-Sector],Table3[[#This Row],[Sub-Sector]],Table2[% Away From Current Week Low],"&gt;=0.05")/Table3[[#This Row],[Count]]</f>
        <v>0</v>
      </c>
      <c r="M54" s="1">
        <f>COUNTIFS(Table2[Sub-Sector],Table3[[#This Row],[Sub-Sector]],Table2[% Away From Current Week High],"&lt;=0.05")/Table3[[#This Row],[Count]]</f>
        <v>1</v>
      </c>
      <c r="N54" s="1">
        <f>COUNTIFS(Table2[Sub-Sector],Table3[[#This Row],[Sub-Sector]],Table2[% Away From Current Month Low],"&gt;=0.05")/Table3[[#This Row],[Count]]</f>
        <v>0</v>
      </c>
      <c r="O54" s="1">
        <f>COUNTIFS(Table2[Sub-Sector],Table3[[#This Row],[Sub-Sector]],Table2[% Away From Current Month High],"&lt;=0.05")/Table3[[#This Row],[Count]]</f>
        <v>1</v>
      </c>
      <c r="P54" s="1">
        <f>COUNTIFS(Table2[Sub-Sector],Table3[[#This Row],[Sub-Sector]],Table2[% Away From 52W High],"&lt;=10")/Table3[[#This Row],[Count]]</f>
        <v>0</v>
      </c>
      <c r="Q54" s="1">
        <f>COUNTIFS(Table2[Sub-Sector],Table3[[#This Row],[Sub-Sector]],Table2[% Away From 52W Low],"&gt;=10")/Table3[[#This Row],[Count]]</f>
        <v>1</v>
      </c>
      <c r="R54" s="1">
        <f>COUNTIFS(Table2[Sub-Sector],Table3[[#This Row],[Sub-Sector]],Table2[% Price above 20 EMA],"&gt;=0")/Table3[[#This Row],[Count]]</f>
        <v>1</v>
      </c>
      <c r="S54" s="1">
        <f>COUNTIFS(Table2[Sub-Sector],Table3[[#This Row],[Sub-Sector]],Table2[% Price above 50 EMA],"&gt;=0")/Table3[[#This Row],[Count]]</f>
        <v>0</v>
      </c>
      <c r="T54" s="1">
        <f>COUNTIFS(Table2[Sub-Sector],Table3[[#This Row],[Sub-Sector]],Table2[% Price above 200 EMA],"&gt;=0")/Table3[[#This Row],[Count]]</f>
        <v>1</v>
      </c>
      <c r="U54" s="1">
        <f>COUNTIFS(Table2[Sub-Sector],Table3[[#This Row],[Sub-Sector]],Table2[Rate of Change - Zone],"Positive")/Table3[[#This Row],[Count]]</f>
        <v>1</v>
      </c>
      <c r="V54" s="1">
        <f>COUNTIFS(Table2[Sub-Sector],Table3[[#This Row],[Sub-Sector]],Table2[Sharpe Ratio],"&gt;=0.10")/Table3[[#This Row],[Count]]</f>
        <v>0</v>
      </c>
      <c r="W5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435.5</v>
      </c>
      <c r="X54">
        <f>_xlfn.RANK.AVG(Table3[[#This Row],[Score]],Table3[Score],1)</f>
        <v>65</v>
      </c>
      <c r="Y5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223</v>
      </c>
      <c r="Z54">
        <f>_xlfn.RANK.AVG(Table3[[#This Row],[Score 2 ]],Table3[[Score 2 ]],1)</f>
        <v>53.5</v>
      </c>
    </row>
    <row r="55" spans="1:26" x14ac:dyDescent="0.3">
      <c r="A55" t="s">
        <v>359</v>
      </c>
      <c r="B55">
        <f>COUNTIFS(Table2[Sub-Sector],Table3[[#This Row],[Sub-Sector]])</f>
        <v>1</v>
      </c>
      <c r="C55" s="1">
        <f>COUNTIFS(Table2[Sub-Sector],Table3[[#This Row],[Sub-Sector]],Table2[Uptrend],"Uptrend")/Table3[[#This Row],[Count]]</f>
        <v>0</v>
      </c>
      <c r="D55" s="1">
        <f>COUNTIFS(Table2[Sub-Sector],Table3[[#This Row],[Sub-Sector]],Table2[1W Return vs Nifty],"&gt;=5")/Table3[[#This Row],[Count]]</f>
        <v>0</v>
      </c>
      <c r="E55" s="1">
        <f>COUNTIFS(Table2[Sub-Sector],Table3[[#This Row],[Sub-Sector]],Table2[1M Return vs Nifty],"&gt;=5")/Table3[[#This Row],[Count]]</f>
        <v>0</v>
      </c>
      <c r="F55" s="1">
        <f>COUNTIFS(Table2[Sub-Sector],Table3[[#This Row],[Sub-Sector]],Table2[6M Return vs Nifty],"&gt;=10")/Table3[[#This Row],[Count]]</f>
        <v>0</v>
      </c>
      <c r="G55" s="1">
        <f>COUNTIFS(Table2[Sub-Sector],Table3[[#This Row],[Sub-Sector]],Table2[1Y Return vs Nifty],"&gt;=10")/Table3[[#This Row],[Count]]</f>
        <v>1</v>
      </c>
      <c r="H55" s="1">
        <f>COUNTIFS(Table2[Sub-Sector],Table3[[#This Row],[Sub-Sector]],Table2[RSI Exponential â€“ 14D],"&gt;=50")/Table3[[#This Row],[Count]]</f>
        <v>1</v>
      </c>
      <c r="I55" s="1">
        <f>COUNTIFS(Table2[Sub-Sector],Table3[[#This Row],[Sub-Sector]],Table2[Relative Volume],"&gt;=1")/Table3[[#This Row],[Count]]</f>
        <v>0</v>
      </c>
      <c r="J55" s="1">
        <f>COUNTIFS(Table2[Sub-Sector],Table3[[#This Row],[Sub-Sector]],Table2[% Away From Day Low],"&gt;=0.05")/Table3[[#This Row],[Count]]</f>
        <v>0</v>
      </c>
      <c r="K55" s="1">
        <f>COUNTIFS(Table2[Sub-Sector],Table3[[#This Row],[Sub-Sector]],Table2[% Away From Day High],"&lt;=0.05")/Table3[[#This Row],[Count]]</f>
        <v>1</v>
      </c>
      <c r="L55" s="1">
        <f>COUNTIFS(Table2[Sub-Sector],Table3[[#This Row],[Sub-Sector]],Table2[% Away From Current Week Low],"&gt;=0.05")/Table3[[#This Row],[Count]]</f>
        <v>0</v>
      </c>
      <c r="M55" s="1">
        <f>COUNTIFS(Table2[Sub-Sector],Table3[[#This Row],[Sub-Sector]],Table2[% Away From Current Week High],"&lt;=0.05")/Table3[[#This Row],[Count]]</f>
        <v>1</v>
      </c>
      <c r="N55" s="1">
        <f>COUNTIFS(Table2[Sub-Sector],Table3[[#This Row],[Sub-Sector]],Table2[% Away From Current Month Low],"&gt;=0.05")/Table3[[#This Row],[Count]]</f>
        <v>0</v>
      </c>
      <c r="O55" s="1">
        <f>COUNTIFS(Table2[Sub-Sector],Table3[[#This Row],[Sub-Sector]],Table2[% Away From Current Month High],"&lt;=0.05")/Table3[[#This Row],[Count]]</f>
        <v>1</v>
      </c>
      <c r="P55" s="1">
        <f>COUNTIFS(Table2[Sub-Sector],Table3[[#This Row],[Sub-Sector]],Table2[% Away From 52W High],"&lt;=10")/Table3[[#This Row],[Count]]</f>
        <v>0</v>
      </c>
      <c r="Q55" s="1">
        <f>COUNTIFS(Table2[Sub-Sector],Table3[[#This Row],[Sub-Sector]],Table2[% Away From 52W Low],"&gt;=10")/Table3[[#This Row],[Count]]</f>
        <v>1</v>
      </c>
      <c r="R55" s="1">
        <f>COUNTIFS(Table2[Sub-Sector],Table3[[#This Row],[Sub-Sector]],Table2[% Price above 20 EMA],"&gt;=0")/Table3[[#This Row],[Count]]</f>
        <v>1</v>
      </c>
      <c r="S55" s="1">
        <f>COUNTIFS(Table2[Sub-Sector],Table3[[#This Row],[Sub-Sector]],Table2[% Price above 50 EMA],"&gt;=0")/Table3[[#This Row],[Count]]</f>
        <v>1</v>
      </c>
      <c r="T55" s="1">
        <f>COUNTIFS(Table2[Sub-Sector],Table3[[#This Row],[Sub-Sector]],Table2[% Price above 200 EMA],"&gt;=0")/Table3[[#This Row],[Count]]</f>
        <v>1</v>
      </c>
      <c r="U55" s="1">
        <f>COUNTIFS(Table2[Sub-Sector],Table3[[#This Row],[Sub-Sector]],Table2[Rate of Change - Zone],"Positive")/Table3[[#This Row],[Count]]</f>
        <v>1</v>
      </c>
      <c r="V55" s="1">
        <f>COUNTIFS(Table2[Sub-Sector],Table3[[#This Row],[Sub-Sector]],Table2[Sharpe Ratio],"&gt;=0.10")/Table3[[#This Row],[Count]]</f>
        <v>0</v>
      </c>
      <c r="W5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535.5</v>
      </c>
      <c r="X55">
        <f>_xlfn.RANK.AVG(Table3[[#This Row],[Score]],Table3[Score],1)</f>
        <v>96</v>
      </c>
      <c r="Y5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223</v>
      </c>
      <c r="Z55">
        <f>_xlfn.RANK.AVG(Table3[[#This Row],[Score 2 ]],Table3[[Score 2 ]],1)</f>
        <v>53.5</v>
      </c>
    </row>
    <row r="56" spans="1:26" x14ac:dyDescent="0.3">
      <c r="A56" t="s">
        <v>1326</v>
      </c>
      <c r="B56">
        <f>COUNTIFS(Table2[Sub-Sector],Table3[[#This Row],[Sub-Sector]])</f>
        <v>1</v>
      </c>
      <c r="C56" s="1">
        <f>COUNTIFS(Table2[Sub-Sector],Table3[[#This Row],[Sub-Sector]],Table2[Uptrend],"Uptrend")/Table3[[#This Row],[Count]]</f>
        <v>1</v>
      </c>
      <c r="D56" s="1">
        <f>COUNTIFS(Table2[Sub-Sector],Table3[[#This Row],[Sub-Sector]],Table2[1W Return vs Nifty],"&gt;=5")/Table3[[#This Row],[Count]]</f>
        <v>1</v>
      </c>
      <c r="E56" s="1">
        <f>COUNTIFS(Table2[Sub-Sector],Table3[[#This Row],[Sub-Sector]],Table2[1M Return vs Nifty],"&gt;=5")/Table3[[#This Row],[Count]]</f>
        <v>1</v>
      </c>
      <c r="F56" s="1">
        <f>COUNTIFS(Table2[Sub-Sector],Table3[[#This Row],[Sub-Sector]],Table2[6M Return vs Nifty],"&gt;=10")/Table3[[#This Row],[Count]]</f>
        <v>1</v>
      </c>
      <c r="G56" s="1">
        <f>COUNTIFS(Table2[Sub-Sector],Table3[[#This Row],[Sub-Sector]],Table2[1Y Return vs Nifty],"&gt;=10")/Table3[[#This Row],[Count]]</f>
        <v>0</v>
      </c>
      <c r="H56" s="1">
        <f>COUNTIFS(Table2[Sub-Sector],Table3[[#This Row],[Sub-Sector]],Table2[RSI Exponential â€“ 14D],"&gt;=50")/Table3[[#This Row],[Count]]</f>
        <v>1</v>
      </c>
      <c r="I56" s="1">
        <f>COUNTIFS(Table2[Sub-Sector],Table3[[#This Row],[Sub-Sector]],Table2[Relative Volume],"&gt;=1")/Table3[[#This Row],[Count]]</f>
        <v>0</v>
      </c>
      <c r="J56" s="1">
        <f>COUNTIFS(Table2[Sub-Sector],Table3[[#This Row],[Sub-Sector]],Table2[% Away From Day Low],"&gt;=0.05")/Table3[[#This Row],[Count]]</f>
        <v>0</v>
      </c>
      <c r="K56" s="1">
        <f>COUNTIFS(Table2[Sub-Sector],Table3[[#This Row],[Sub-Sector]],Table2[% Away From Day High],"&lt;=0.05")/Table3[[#This Row],[Count]]</f>
        <v>1</v>
      </c>
      <c r="L56" s="1">
        <f>COUNTIFS(Table2[Sub-Sector],Table3[[#This Row],[Sub-Sector]],Table2[% Away From Current Week Low],"&gt;=0.05")/Table3[[#This Row],[Count]]</f>
        <v>0</v>
      </c>
      <c r="M56" s="1">
        <f>COUNTIFS(Table2[Sub-Sector],Table3[[#This Row],[Sub-Sector]],Table2[% Away From Current Week High],"&lt;=0.05")/Table3[[#This Row],[Count]]</f>
        <v>1</v>
      </c>
      <c r="N56" s="1">
        <f>COUNTIFS(Table2[Sub-Sector],Table3[[#This Row],[Sub-Sector]],Table2[% Away From Current Month Low],"&gt;=0.05")/Table3[[#This Row],[Count]]</f>
        <v>0</v>
      </c>
      <c r="O56" s="1">
        <f>COUNTIFS(Table2[Sub-Sector],Table3[[#This Row],[Sub-Sector]],Table2[% Away From Current Month High],"&lt;=0.05")/Table3[[#This Row],[Count]]</f>
        <v>1</v>
      </c>
      <c r="P56" s="1">
        <f>COUNTIFS(Table2[Sub-Sector],Table3[[#This Row],[Sub-Sector]],Table2[% Away From 52W High],"&lt;=10")/Table3[[#This Row],[Count]]</f>
        <v>0</v>
      </c>
      <c r="Q56" s="1">
        <f>COUNTIFS(Table2[Sub-Sector],Table3[[#This Row],[Sub-Sector]],Table2[% Away From 52W Low],"&gt;=10")/Table3[[#This Row],[Count]]</f>
        <v>1</v>
      </c>
      <c r="R56" s="1">
        <f>COUNTIFS(Table2[Sub-Sector],Table3[[#This Row],[Sub-Sector]],Table2[% Price above 20 EMA],"&gt;=0")/Table3[[#This Row],[Count]]</f>
        <v>1</v>
      </c>
      <c r="S56" s="1">
        <f>COUNTIFS(Table2[Sub-Sector],Table3[[#This Row],[Sub-Sector]],Table2[% Price above 50 EMA],"&gt;=0")/Table3[[#This Row],[Count]]</f>
        <v>1</v>
      </c>
      <c r="T56" s="1">
        <f>COUNTIFS(Table2[Sub-Sector],Table3[[#This Row],[Sub-Sector]],Table2[% Price above 200 EMA],"&gt;=0")/Table3[[#This Row],[Count]]</f>
        <v>1</v>
      </c>
      <c r="U56" s="1">
        <f>COUNTIFS(Table2[Sub-Sector],Table3[[#This Row],[Sub-Sector]],Table2[Rate of Change - Zone],"Positive")/Table3[[#This Row],[Count]]</f>
        <v>1</v>
      </c>
      <c r="V56" s="1">
        <f>COUNTIFS(Table2[Sub-Sector],Table3[[#This Row],[Sub-Sector]],Table2[Sharpe Ratio],"&gt;=0.10")/Table3[[#This Row],[Count]]</f>
        <v>1</v>
      </c>
      <c r="W5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251</v>
      </c>
      <c r="X56">
        <f>_xlfn.RANK.AVG(Table3[[#This Row],[Score]],Table3[Score],1)</f>
        <v>12</v>
      </c>
      <c r="Y5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224</v>
      </c>
      <c r="Z56">
        <f>_xlfn.RANK.AVG(Table3[[#This Row],[Score 2 ]],Table3[[Score 2 ]],1)</f>
        <v>55.5</v>
      </c>
    </row>
    <row r="57" spans="1:26" x14ac:dyDescent="0.3">
      <c r="A57" t="s">
        <v>515</v>
      </c>
      <c r="B57">
        <f>COUNTIFS(Table2[Sub-Sector],Table3[[#This Row],[Sub-Sector]])</f>
        <v>1</v>
      </c>
      <c r="C57" s="1">
        <f>COUNTIFS(Table2[Sub-Sector],Table3[[#This Row],[Sub-Sector]],Table2[Uptrend],"Uptrend")/Table3[[#This Row],[Count]]</f>
        <v>0</v>
      </c>
      <c r="D57" s="1">
        <f>COUNTIFS(Table2[Sub-Sector],Table3[[#This Row],[Sub-Sector]],Table2[1W Return vs Nifty],"&gt;=5")/Table3[[#This Row],[Count]]</f>
        <v>1</v>
      </c>
      <c r="E57" s="1">
        <f>COUNTIFS(Table2[Sub-Sector],Table3[[#This Row],[Sub-Sector]],Table2[1M Return vs Nifty],"&gt;=5")/Table3[[#This Row],[Count]]</f>
        <v>1</v>
      </c>
      <c r="F57" s="1">
        <f>COUNTIFS(Table2[Sub-Sector],Table3[[#This Row],[Sub-Sector]],Table2[6M Return vs Nifty],"&gt;=10")/Table3[[#This Row],[Count]]</f>
        <v>1</v>
      </c>
      <c r="G57" s="1">
        <f>COUNTIFS(Table2[Sub-Sector],Table3[[#This Row],[Sub-Sector]],Table2[1Y Return vs Nifty],"&gt;=10")/Table3[[#This Row],[Count]]</f>
        <v>0</v>
      </c>
      <c r="H57" s="1">
        <f>COUNTIFS(Table2[Sub-Sector],Table3[[#This Row],[Sub-Sector]],Table2[RSI Exponential â€“ 14D],"&gt;=50")/Table3[[#This Row],[Count]]</f>
        <v>1</v>
      </c>
      <c r="I57" s="1">
        <f>COUNTIFS(Table2[Sub-Sector],Table3[[#This Row],[Sub-Sector]],Table2[Relative Volume],"&gt;=1")/Table3[[#This Row],[Count]]</f>
        <v>0</v>
      </c>
      <c r="J57" s="1">
        <f>COUNTIFS(Table2[Sub-Sector],Table3[[#This Row],[Sub-Sector]],Table2[% Away From Day Low],"&gt;=0.05")/Table3[[#This Row],[Count]]</f>
        <v>0</v>
      </c>
      <c r="K57" s="1">
        <f>COUNTIFS(Table2[Sub-Sector],Table3[[#This Row],[Sub-Sector]],Table2[% Away From Day High],"&lt;=0.05")/Table3[[#This Row],[Count]]</f>
        <v>1</v>
      </c>
      <c r="L57" s="1">
        <f>COUNTIFS(Table2[Sub-Sector],Table3[[#This Row],[Sub-Sector]],Table2[% Away From Current Week Low],"&gt;=0.05")/Table3[[#This Row],[Count]]</f>
        <v>0</v>
      </c>
      <c r="M57" s="1">
        <f>COUNTIFS(Table2[Sub-Sector],Table3[[#This Row],[Sub-Sector]],Table2[% Away From Current Week High],"&lt;=0.05")/Table3[[#This Row],[Count]]</f>
        <v>1</v>
      </c>
      <c r="N57" s="1">
        <f>COUNTIFS(Table2[Sub-Sector],Table3[[#This Row],[Sub-Sector]],Table2[% Away From Current Month Low],"&gt;=0.05")/Table3[[#This Row],[Count]]</f>
        <v>0</v>
      </c>
      <c r="O57" s="1">
        <f>COUNTIFS(Table2[Sub-Sector],Table3[[#This Row],[Sub-Sector]],Table2[% Away From Current Month High],"&lt;=0.05")/Table3[[#This Row],[Count]]</f>
        <v>1</v>
      </c>
      <c r="P57" s="1">
        <f>COUNTIFS(Table2[Sub-Sector],Table3[[#This Row],[Sub-Sector]],Table2[% Away From 52W High],"&lt;=10")/Table3[[#This Row],[Count]]</f>
        <v>0</v>
      </c>
      <c r="Q57" s="1">
        <f>COUNTIFS(Table2[Sub-Sector],Table3[[#This Row],[Sub-Sector]],Table2[% Away From 52W Low],"&gt;=10")/Table3[[#This Row],[Count]]</f>
        <v>1</v>
      </c>
      <c r="R57" s="1">
        <f>COUNTIFS(Table2[Sub-Sector],Table3[[#This Row],[Sub-Sector]],Table2[% Price above 20 EMA],"&gt;=0")/Table3[[#This Row],[Count]]</f>
        <v>1</v>
      </c>
      <c r="S57" s="1">
        <f>COUNTIFS(Table2[Sub-Sector],Table3[[#This Row],[Sub-Sector]],Table2[% Price above 50 EMA],"&gt;=0")/Table3[[#This Row],[Count]]</f>
        <v>1</v>
      </c>
      <c r="T57" s="1">
        <f>COUNTIFS(Table2[Sub-Sector],Table3[[#This Row],[Sub-Sector]],Table2[% Price above 200 EMA],"&gt;=0")/Table3[[#This Row],[Count]]</f>
        <v>1</v>
      </c>
      <c r="U57" s="1">
        <f>COUNTIFS(Table2[Sub-Sector],Table3[[#This Row],[Sub-Sector]],Table2[Rate of Change - Zone],"Positive")/Table3[[#This Row],[Count]]</f>
        <v>1</v>
      </c>
      <c r="V57" s="1">
        <f>COUNTIFS(Table2[Sub-Sector],Table3[[#This Row],[Sub-Sector]],Table2[Sharpe Ratio],"&gt;=0.10")/Table3[[#This Row],[Count]]</f>
        <v>0</v>
      </c>
      <c r="W5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343</v>
      </c>
      <c r="X57">
        <f>_xlfn.RANK.AVG(Table3[[#This Row],[Score]],Table3[Score],1)</f>
        <v>34</v>
      </c>
      <c r="Y5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224</v>
      </c>
      <c r="Z57">
        <f>_xlfn.RANK.AVG(Table3[[#This Row],[Score 2 ]],Table3[[Score 2 ]],1)</f>
        <v>55.5</v>
      </c>
    </row>
    <row r="58" spans="1:26" x14ac:dyDescent="0.3">
      <c r="A58" t="s">
        <v>46</v>
      </c>
      <c r="B58">
        <f>COUNTIFS(Table2[Sub-Sector],Table3[[#This Row],[Sub-Sector]])</f>
        <v>26</v>
      </c>
      <c r="C58" s="1">
        <f>COUNTIFS(Table2[Sub-Sector],Table3[[#This Row],[Sub-Sector]],Table2[Uptrend],"Uptrend")/Table3[[#This Row],[Count]]</f>
        <v>0.15384615384615385</v>
      </c>
      <c r="D58" s="1">
        <f>COUNTIFS(Table2[Sub-Sector],Table3[[#This Row],[Sub-Sector]],Table2[1W Return vs Nifty],"&gt;=5")/Table3[[#This Row],[Count]]</f>
        <v>0.92307692307692313</v>
      </c>
      <c r="E58" s="1">
        <f>COUNTIFS(Table2[Sub-Sector],Table3[[#This Row],[Sub-Sector]],Table2[1M Return vs Nifty],"&gt;=5")/Table3[[#This Row],[Count]]</f>
        <v>0.23076923076923078</v>
      </c>
      <c r="F58" s="1">
        <f>COUNTIFS(Table2[Sub-Sector],Table3[[#This Row],[Sub-Sector]],Table2[6M Return vs Nifty],"&gt;=10")/Table3[[#This Row],[Count]]</f>
        <v>0.38461538461538464</v>
      </c>
      <c r="G58" s="1">
        <f>COUNTIFS(Table2[Sub-Sector],Table3[[#This Row],[Sub-Sector]],Table2[1Y Return vs Nifty],"&gt;=10")/Table3[[#This Row],[Count]]</f>
        <v>0.65384615384615385</v>
      </c>
      <c r="H58" s="1">
        <f>COUNTIFS(Table2[Sub-Sector],Table3[[#This Row],[Sub-Sector]],Table2[RSI Exponential â€“ 14D],"&gt;=50")/Table3[[#This Row],[Count]]</f>
        <v>0.30769230769230771</v>
      </c>
      <c r="I58" s="1">
        <f>COUNTIFS(Table2[Sub-Sector],Table3[[#This Row],[Sub-Sector]],Table2[Relative Volume],"&gt;=1")/Table3[[#This Row],[Count]]</f>
        <v>0.11538461538461539</v>
      </c>
      <c r="J58" s="1">
        <f>COUNTIFS(Table2[Sub-Sector],Table3[[#This Row],[Sub-Sector]],Table2[% Away From Day Low],"&gt;=0.05")/Table3[[#This Row],[Count]]</f>
        <v>0</v>
      </c>
      <c r="K58" s="1">
        <f>COUNTIFS(Table2[Sub-Sector],Table3[[#This Row],[Sub-Sector]],Table2[% Away From Day High],"&lt;=0.05")/Table3[[#This Row],[Count]]</f>
        <v>0.76923076923076927</v>
      </c>
      <c r="L58" s="1">
        <f>COUNTIFS(Table2[Sub-Sector],Table3[[#This Row],[Sub-Sector]],Table2[% Away From Current Week Low],"&gt;=0.05")/Table3[[#This Row],[Count]]</f>
        <v>0</v>
      </c>
      <c r="M58" s="1">
        <f>COUNTIFS(Table2[Sub-Sector],Table3[[#This Row],[Sub-Sector]],Table2[% Away From Current Week High],"&lt;=0.05")/Table3[[#This Row],[Count]]</f>
        <v>0.76923076923076927</v>
      </c>
      <c r="N58" s="1">
        <f>COUNTIFS(Table2[Sub-Sector],Table3[[#This Row],[Sub-Sector]],Table2[% Away From Current Month Low],"&gt;=0.05")/Table3[[#This Row],[Count]]</f>
        <v>0</v>
      </c>
      <c r="O58" s="1">
        <f>COUNTIFS(Table2[Sub-Sector],Table3[[#This Row],[Sub-Sector]],Table2[% Away From Current Month High],"&lt;=0.05")/Table3[[#This Row],[Count]]</f>
        <v>0.69230769230769229</v>
      </c>
      <c r="P58" s="1">
        <f>COUNTIFS(Table2[Sub-Sector],Table3[[#This Row],[Sub-Sector]],Table2[% Away From 52W High],"&lt;=10")/Table3[[#This Row],[Count]]</f>
        <v>3.8461538461538464E-2</v>
      </c>
      <c r="Q58" s="1">
        <f>COUNTIFS(Table2[Sub-Sector],Table3[[#This Row],[Sub-Sector]],Table2[% Away From 52W Low],"&gt;=10")/Table3[[#This Row],[Count]]</f>
        <v>0.92307692307692313</v>
      </c>
      <c r="R58" s="1">
        <f>COUNTIFS(Table2[Sub-Sector],Table3[[#This Row],[Sub-Sector]],Table2[% Price above 20 EMA],"&gt;=0")/Table3[[#This Row],[Count]]</f>
        <v>0.30769230769230771</v>
      </c>
      <c r="S58" s="1">
        <f>COUNTIFS(Table2[Sub-Sector],Table3[[#This Row],[Sub-Sector]],Table2[% Price above 50 EMA],"&gt;=0")/Table3[[#This Row],[Count]]</f>
        <v>0.26923076923076922</v>
      </c>
      <c r="T58" s="1">
        <f>COUNTIFS(Table2[Sub-Sector],Table3[[#This Row],[Sub-Sector]],Table2[% Price above 200 EMA],"&gt;=0")/Table3[[#This Row],[Count]]</f>
        <v>0.57692307692307687</v>
      </c>
      <c r="U58" s="1">
        <f>COUNTIFS(Table2[Sub-Sector],Table3[[#This Row],[Sub-Sector]],Table2[Rate of Change - Zone],"Positive")/Table3[[#This Row],[Count]]</f>
        <v>0.15384615384615385</v>
      </c>
      <c r="V58" s="1">
        <f>COUNTIFS(Table2[Sub-Sector],Table3[[#This Row],[Sub-Sector]],Table2[Sharpe Ratio],"&gt;=0.10")/Table3[[#This Row],[Count]]</f>
        <v>0.5</v>
      </c>
      <c r="W5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383.5</v>
      </c>
      <c r="X58">
        <f>_xlfn.RANK.AVG(Table3[[#This Row],[Score]],Table3[Score],1)</f>
        <v>43</v>
      </c>
      <c r="Y5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226.5</v>
      </c>
      <c r="Z58">
        <f>_xlfn.RANK.AVG(Table3[[#This Row],[Score 2 ]],Table3[[Score 2 ]],1)</f>
        <v>57</v>
      </c>
    </row>
    <row r="59" spans="1:26" x14ac:dyDescent="0.3">
      <c r="A59" t="s">
        <v>1795</v>
      </c>
      <c r="B59">
        <f>COUNTIFS(Table2[Sub-Sector],Table3[[#This Row],[Sub-Sector]])</f>
        <v>1</v>
      </c>
      <c r="C59" s="1">
        <f>COUNTIFS(Table2[Sub-Sector],Table3[[#This Row],[Sub-Sector]],Table2[Uptrend],"Uptrend")/Table3[[#This Row],[Count]]</f>
        <v>0</v>
      </c>
      <c r="D59" s="1">
        <f>COUNTIFS(Table2[Sub-Sector],Table3[[#This Row],[Sub-Sector]],Table2[1W Return vs Nifty],"&gt;=5")/Table3[[#This Row],[Count]]</f>
        <v>1</v>
      </c>
      <c r="E59" s="1">
        <f>COUNTIFS(Table2[Sub-Sector],Table3[[#This Row],[Sub-Sector]],Table2[1M Return vs Nifty],"&gt;=5")/Table3[[#This Row],[Count]]</f>
        <v>1</v>
      </c>
      <c r="F59" s="1">
        <f>COUNTIFS(Table2[Sub-Sector],Table3[[#This Row],[Sub-Sector]],Table2[6M Return vs Nifty],"&gt;=10")/Table3[[#This Row],[Count]]</f>
        <v>0</v>
      </c>
      <c r="G59" s="1">
        <f>COUNTIFS(Table2[Sub-Sector],Table3[[#This Row],[Sub-Sector]],Table2[1Y Return vs Nifty],"&gt;=10")/Table3[[#This Row],[Count]]</f>
        <v>0</v>
      </c>
      <c r="H59" s="1">
        <f>COUNTIFS(Table2[Sub-Sector],Table3[[#This Row],[Sub-Sector]],Table2[RSI Exponential â€“ 14D],"&gt;=50")/Table3[[#This Row],[Count]]</f>
        <v>1</v>
      </c>
      <c r="I59" s="1">
        <f>COUNTIFS(Table2[Sub-Sector],Table3[[#This Row],[Sub-Sector]],Table2[Relative Volume],"&gt;=1")/Table3[[#This Row],[Count]]</f>
        <v>1</v>
      </c>
      <c r="J59" s="1">
        <f>COUNTIFS(Table2[Sub-Sector],Table3[[#This Row],[Sub-Sector]],Table2[% Away From Day Low],"&gt;=0.05")/Table3[[#This Row],[Count]]</f>
        <v>0</v>
      </c>
      <c r="K59" s="1">
        <f>COUNTIFS(Table2[Sub-Sector],Table3[[#This Row],[Sub-Sector]],Table2[% Away From Day High],"&lt;=0.05")/Table3[[#This Row],[Count]]</f>
        <v>1</v>
      </c>
      <c r="L59" s="1">
        <f>COUNTIFS(Table2[Sub-Sector],Table3[[#This Row],[Sub-Sector]],Table2[% Away From Current Week Low],"&gt;=0.05")/Table3[[#This Row],[Count]]</f>
        <v>0</v>
      </c>
      <c r="M59" s="1">
        <f>COUNTIFS(Table2[Sub-Sector],Table3[[#This Row],[Sub-Sector]],Table2[% Away From Current Week High],"&lt;=0.05")/Table3[[#This Row],[Count]]</f>
        <v>1</v>
      </c>
      <c r="N59" s="1">
        <f>COUNTIFS(Table2[Sub-Sector],Table3[[#This Row],[Sub-Sector]],Table2[% Away From Current Month Low],"&gt;=0.05")/Table3[[#This Row],[Count]]</f>
        <v>0</v>
      </c>
      <c r="O59" s="1">
        <f>COUNTIFS(Table2[Sub-Sector],Table3[[#This Row],[Sub-Sector]],Table2[% Away From Current Month High],"&lt;=0.05")/Table3[[#This Row],[Count]]</f>
        <v>1</v>
      </c>
      <c r="P59" s="1">
        <f>COUNTIFS(Table2[Sub-Sector],Table3[[#This Row],[Sub-Sector]],Table2[% Away From 52W High],"&lt;=10")/Table3[[#This Row],[Count]]</f>
        <v>0</v>
      </c>
      <c r="Q59" s="1">
        <f>COUNTIFS(Table2[Sub-Sector],Table3[[#This Row],[Sub-Sector]],Table2[% Away From 52W Low],"&gt;=10")/Table3[[#This Row],[Count]]</f>
        <v>1</v>
      </c>
      <c r="R59" s="1">
        <f>COUNTIFS(Table2[Sub-Sector],Table3[[#This Row],[Sub-Sector]],Table2[% Price above 20 EMA],"&gt;=0")/Table3[[#This Row],[Count]]</f>
        <v>1</v>
      </c>
      <c r="S59" s="1">
        <f>COUNTIFS(Table2[Sub-Sector],Table3[[#This Row],[Sub-Sector]],Table2[% Price above 50 EMA],"&gt;=0")/Table3[[#This Row],[Count]]</f>
        <v>1</v>
      </c>
      <c r="T59" s="1">
        <f>COUNTIFS(Table2[Sub-Sector],Table3[[#This Row],[Sub-Sector]],Table2[% Price above 200 EMA],"&gt;=0")/Table3[[#This Row],[Count]]</f>
        <v>1</v>
      </c>
      <c r="U59" s="1">
        <f>COUNTIFS(Table2[Sub-Sector],Table3[[#This Row],[Sub-Sector]],Table2[Rate of Change - Zone],"Positive")/Table3[[#This Row],[Count]]</f>
        <v>1</v>
      </c>
      <c r="V59" s="1">
        <f>COUNTIFS(Table2[Sub-Sector],Table3[[#This Row],[Sub-Sector]],Table2[Sharpe Ratio],"&gt;=0.10")/Table3[[#This Row],[Count]]</f>
        <v>0</v>
      </c>
      <c r="W5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346.5</v>
      </c>
      <c r="X59">
        <f>_xlfn.RANK.AVG(Table3[[#This Row],[Score]],Table3[Score],1)</f>
        <v>36</v>
      </c>
      <c r="Y5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227.5</v>
      </c>
      <c r="Z59">
        <f>_xlfn.RANK.AVG(Table3[[#This Row],[Score 2 ]],Table3[[Score 2 ]],1)</f>
        <v>58</v>
      </c>
    </row>
    <row r="60" spans="1:26" x14ac:dyDescent="0.3">
      <c r="A60" t="s">
        <v>216</v>
      </c>
      <c r="B60">
        <f>COUNTIFS(Table2[Sub-Sector],Table3[[#This Row],[Sub-Sector]])</f>
        <v>3</v>
      </c>
      <c r="C60" s="1">
        <f>COUNTIFS(Table2[Sub-Sector],Table3[[#This Row],[Sub-Sector]],Table2[Uptrend],"Uptrend")/Table3[[#This Row],[Count]]</f>
        <v>0.33333333333333331</v>
      </c>
      <c r="D60" s="1">
        <f>COUNTIFS(Table2[Sub-Sector],Table3[[#This Row],[Sub-Sector]],Table2[1W Return vs Nifty],"&gt;=5")/Table3[[#This Row],[Count]]</f>
        <v>1</v>
      </c>
      <c r="E60" s="1">
        <f>COUNTIFS(Table2[Sub-Sector],Table3[[#This Row],[Sub-Sector]],Table2[1M Return vs Nifty],"&gt;=5")/Table3[[#This Row],[Count]]</f>
        <v>0</v>
      </c>
      <c r="F60" s="1">
        <f>COUNTIFS(Table2[Sub-Sector],Table3[[#This Row],[Sub-Sector]],Table2[6M Return vs Nifty],"&gt;=10")/Table3[[#This Row],[Count]]</f>
        <v>0.33333333333333331</v>
      </c>
      <c r="G60" s="1">
        <f>COUNTIFS(Table2[Sub-Sector],Table3[[#This Row],[Sub-Sector]],Table2[1Y Return vs Nifty],"&gt;=10")/Table3[[#This Row],[Count]]</f>
        <v>0.66666666666666663</v>
      </c>
      <c r="H60" s="1">
        <f>COUNTIFS(Table2[Sub-Sector],Table3[[#This Row],[Sub-Sector]],Table2[RSI Exponential â€“ 14D],"&gt;=50")/Table3[[#This Row],[Count]]</f>
        <v>0.66666666666666663</v>
      </c>
      <c r="I60" s="1">
        <f>COUNTIFS(Table2[Sub-Sector],Table3[[#This Row],[Sub-Sector]],Table2[Relative Volume],"&gt;=1")/Table3[[#This Row],[Count]]</f>
        <v>0</v>
      </c>
      <c r="J60" s="1">
        <f>COUNTIFS(Table2[Sub-Sector],Table3[[#This Row],[Sub-Sector]],Table2[% Away From Day Low],"&gt;=0.05")/Table3[[#This Row],[Count]]</f>
        <v>0.33333333333333331</v>
      </c>
      <c r="K60" s="1">
        <f>COUNTIFS(Table2[Sub-Sector],Table3[[#This Row],[Sub-Sector]],Table2[% Away From Day High],"&lt;=0.05")/Table3[[#This Row],[Count]]</f>
        <v>1</v>
      </c>
      <c r="L60" s="1">
        <f>COUNTIFS(Table2[Sub-Sector],Table3[[#This Row],[Sub-Sector]],Table2[% Away From Current Week Low],"&gt;=0.05")/Table3[[#This Row],[Count]]</f>
        <v>0.33333333333333331</v>
      </c>
      <c r="M60" s="1">
        <f>COUNTIFS(Table2[Sub-Sector],Table3[[#This Row],[Sub-Sector]],Table2[% Away From Current Week High],"&lt;=0.05")/Table3[[#This Row],[Count]]</f>
        <v>1</v>
      </c>
      <c r="N60" s="1">
        <f>COUNTIFS(Table2[Sub-Sector],Table3[[#This Row],[Sub-Sector]],Table2[% Away From Current Month Low],"&gt;=0.05")/Table3[[#This Row],[Count]]</f>
        <v>0.33333333333333331</v>
      </c>
      <c r="O60" s="1">
        <f>COUNTIFS(Table2[Sub-Sector],Table3[[#This Row],[Sub-Sector]],Table2[% Away From Current Month High],"&lt;=0.05")/Table3[[#This Row],[Count]]</f>
        <v>1</v>
      </c>
      <c r="P60" s="1">
        <f>COUNTIFS(Table2[Sub-Sector],Table3[[#This Row],[Sub-Sector]],Table2[% Away From 52W High],"&lt;=10")/Table3[[#This Row],[Count]]</f>
        <v>0</v>
      </c>
      <c r="Q60" s="1">
        <f>COUNTIFS(Table2[Sub-Sector],Table3[[#This Row],[Sub-Sector]],Table2[% Away From 52W Low],"&gt;=10")/Table3[[#This Row],[Count]]</f>
        <v>1</v>
      </c>
      <c r="R60" s="1">
        <f>COUNTIFS(Table2[Sub-Sector],Table3[[#This Row],[Sub-Sector]],Table2[% Price above 20 EMA],"&gt;=0")/Table3[[#This Row],[Count]]</f>
        <v>0.33333333333333331</v>
      </c>
      <c r="S60" s="1">
        <f>COUNTIFS(Table2[Sub-Sector],Table3[[#This Row],[Sub-Sector]],Table2[% Price above 50 EMA],"&gt;=0")/Table3[[#This Row],[Count]]</f>
        <v>0.33333333333333331</v>
      </c>
      <c r="T60" s="1">
        <f>COUNTIFS(Table2[Sub-Sector],Table3[[#This Row],[Sub-Sector]],Table2[% Price above 200 EMA],"&gt;=0")/Table3[[#This Row],[Count]]</f>
        <v>0.66666666666666663</v>
      </c>
      <c r="U60" s="1">
        <f>COUNTIFS(Table2[Sub-Sector],Table3[[#This Row],[Sub-Sector]],Table2[Rate of Change - Zone],"Positive")/Table3[[#This Row],[Count]]</f>
        <v>0.33333333333333331</v>
      </c>
      <c r="V60" s="1">
        <f>COUNTIFS(Table2[Sub-Sector],Table3[[#This Row],[Sub-Sector]],Table2[Sharpe Ratio],"&gt;=0.10")/Table3[[#This Row],[Count]]</f>
        <v>0.66666666666666663</v>
      </c>
      <c r="W6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387</v>
      </c>
      <c r="X60">
        <f>_xlfn.RANK.AVG(Table3[[#This Row],[Score]],Table3[Score],1)</f>
        <v>46</v>
      </c>
      <c r="Y6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231.5</v>
      </c>
      <c r="Z60">
        <f>_xlfn.RANK.AVG(Table3[[#This Row],[Score 2 ]],Table3[[Score 2 ]],1)</f>
        <v>59</v>
      </c>
    </row>
    <row r="61" spans="1:26" x14ac:dyDescent="0.3">
      <c r="A61" t="s">
        <v>371</v>
      </c>
      <c r="B61">
        <f>COUNTIFS(Table2[Sub-Sector],Table3[[#This Row],[Sub-Sector]])</f>
        <v>5</v>
      </c>
      <c r="C61" s="1">
        <f>COUNTIFS(Table2[Sub-Sector],Table3[[#This Row],[Sub-Sector]],Table2[Uptrend],"Uptrend")/Table3[[#This Row],[Count]]</f>
        <v>0.4</v>
      </c>
      <c r="D61" s="1">
        <f>COUNTIFS(Table2[Sub-Sector],Table3[[#This Row],[Sub-Sector]],Table2[1W Return vs Nifty],"&gt;=5")/Table3[[#This Row],[Count]]</f>
        <v>1</v>
      </c>
      <c r="E61" s="1">
        <f>COUNTIFS(Table2[Sub-Sector],Table3[[#This Row],[Sub-Sector]],Table2[1M Return vs Nifty],"&gt;=5")/Table3[[#This Row],[Count]]</f>
        <v>0.4</v>
      </c>
      <c r="F61" s="1">
        <f>COUNTIFS(Table2[Sub-Sector],Table3[[#This Row],[Sub-Sector]],Table2[6M Return vs Nifty],"&gt;=10")/Table3[[#This Row],[Count]]</f>
        <v>0.4</v>
      </c>
      <c r="G61" s="1">
        <f>COUNTIFS(Table2[Sub-Sector],Table3[[#This Row],[Sub-Sector]],Table2[1Y Return vs Nifty],"&gt;=10")/Table3[[#This Row],[Count]]</f>
        <v>0.4</v>
      </c>
      <c r="H61" s="1">
        <f>COUNTIFS(Table2[Sub-Sector],Table3[[#This Row],[Sub-Sector]],Table2[RSI Exponential â€“ 14D],"&gt;=50")/Table3[[#This Row],[Count]]</f>
        <v>0.6</v>
      </c>
      <c r="I61" s="1">
        <f>COUNTIFS(Table2[Sub-Sector],Table3[[#This Row],[Sub-Sector]],Table2[Relative Volume],"&gt;=1")/Table3[[#This Row],[Count]]</f>
        <v>0.2</v>
      </c>
      <c r="J61" s="1">
        <f>COUNTIFS(Table2[Sub-Sector],Table3[[#This Row],[Sub-Sector]],Table2[% Away From Day Low],"&gt;=0.05")/Table3[[#This Row],[Count]]</f>
        <v>0</v>
      </c>
      <c r="K61" s="1">
        <f>COUNTIFS(Table2[Sub-Sector],Table3[[#This Row],[Sub-Sector]],Table2[% Away From Day High],"&lt;=0.05")/Table3[[#This Row],[Count]]</f>
        <v>1</v>
      </c>
      <c r="L61" s="1">
        <f>COUNTIFS(Table2[Sub-Sector],Table3[[#This Row],[Sub-Sector]],Table2[% Away From Current Week Low],"&gt;=0.05")/Table3[[#This Row],[Count]]</f>
        <v>0</v>
      </c>
      <c r="M61" s="1">
        <f>COUNTIFS(Table2[Sub-Sector],Table3[[#This Row],[Sub-Sector]],Table2[% Away From Current Week High],"&lt;=0.05")/Table3[[#This Row],[Count]]</f>
        <v>1</v>
      </c>
      <c r="N61" s="1">
        <f>COUNTIFS(Table2[Sub-Sector],Table3[[#This Row],[Sub-Sector]],Table2[% Away From Current Month Low],"&gt;=0.05")/Table3[[#This Row],[Count]]</f>
        <v>0</v>
      </c>
      <c r="O61" s="1">
        <f>COUNTIFS(Table2[Sub-Sector],Table3[[#This Row],[Sub-Sector]],Table2[% Away From Current Month High],"&lt;=0.05")/Table3[[#This Row],[Count]]</f>
        <v>0.8</v>
      </c>
      <c r="P61" s="1">
        <f>COUNTIFS(Table2[Sub-Sector],Table3[[#This Row],[Sub-Sector]],Table2[% Away From 52W High],"&lt;=10")/Table3[[#This Row],[Count]]</f>
        <v>0</v>
      </c>
      <c r="Q61" s="1">
        <f>COUNTIFS(Table2[Sub-Sector],Table3[[#This Row],[Sub-Sector]],Table2[% Away From 52W Low],"&gt;=10")/Table3[[#This Row],[Count]]</f>
        <v>0.8</v>
      </c>
      <c r="R61" s="1">
        <f>COUNTIFS(Table2[Sub-Sector],Table3[[#This Row],[Sub-Sector]],Table2[% Price above 20 EMA],"&gt;=0")/Table3[[#This Row],[Count]]</f>
        <v>0.4</v>
      </c>
      <c r="S61" s="1">
        <f>COUNTIFS(Table2[Sub-Sector],Table3[[#This Row],[Sub-Sector]],Table2[% Price above 50 EMA],"&gt;=0")/Table3[[#This Row],[Count]]</f>
        <v>0.4</v>
      </c>
      <c r="T61" s="1">
        <f>COUNTIFS(Table2[Sub-Sector],Table3[[#This Row],[Sub-Sector]],Table2[% Price above 200 EMA],"&gt;=0")/Table3[[#This Row],[Count]]</f>
        <v>0.4</v>
      </c>
      <c r="U61" s="1">
        <f>COUNTIFS(Table2[Sub-Sector],Table3[[#This Row],[Sub-Sector]],Table2[Rate of Change - Zone],"Positive")/Table3[[#This Row],[Count]]</f>
        <v>0.2</v>
      </c>
      <c r="V61" s="1">
        <f>COUNTIFS(Table2[Sub-Sector],Table3[[#This Row],[Sub-Sector]],Table2[Sharpe Ratio],"&gt;=0.10")/Table3[[#This Row],[Count]]</f>
        <v>0.2</v>
      </c>
      <c r="W6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316</v>
      </c>
      <c r="X61">
        <f>_xlfn.RANK.AVG(Table3[[#This Row],[Score]],Table3[Score],1)</f>
        <v>24</v>
      </c>
      <c r="Y6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232.5</v>
      </c>
      <c r="Z61">
        <f>_xlfn.RANK.AVG(Table3[[#This Row],[Score 2 ]],Table3[[Score 2 ]],1)</f>
        <v>60</v>
      </c>
    </row>
    <row r="62" spans="1:26" x14ac:dyDescent="0.3">
      <c r="A62" t="s">
        <v>21</v>
      </c>
      <c r="B62">
        <f>COUNTIFS(Table2[Sub-Sector],Table3[[#This Row],[Sub-Sector]])</f>
        <v>21</v>
      </c>
      <c r="C62" s="1">
        <f>COUNTIFS(Table2[Sub-Sector],Table3[[#This Row],[Sub-Sector]],Table2[Uptrend],"Uptrend")/Table3[[#This Row],[Count]]</f>
        <v>0.38095238095238093</v>
      </c>
      <c r="D62" s="1">
        <f>COUNTIFS(Table2[Sub-Sector],Table3[[#This Row],[Sub-Sector]],Table2[1W Return vs Nifty],"&gt;=5")/Table3[[#This Row],[Count]]</f>
        <v>0.2857142857142857</v>
      </c>
      <c r="E62" s="1">
        <f>COUNTIFS(Table2[Sub-Sector],Table3[[#This Row],[Sub-Sector]],Table2[1M Return vs Nifty],"&gt;=5")/Table3[[#This Row],[Count]]</f>
        <v>0.2857142857142857</v>
      </c>
      <c r="F62" s="1">
        <f>COUNTIFS(Table2[Sub-Sector],Table3[[#This Row],[Sub-Sector]],Table2[6M Return vs Nifty],"&gt;=10")/Table3[[#This Row],[Count]]</f>
        <v>0.42857142857142855</v>
      </c>
      <c r="G62" s="1">
        <f>COUNTIFS(Table2[Sub-Sector],Table3[[#This Row],[Sub-Sector]],Table2[1Y Return vs Nifty],"&gt;=10")/Table3[[#This Row],[Count]]</f>
        <v>0.38095238095238093</v>
      </c>
      <c r="H62" s="1">
        <f>COUNTIFS(Table2[Sub-Sector],Table3[[#This Row],[Sub-Sector]],Table2[RSI Exponential â€“ 14D],"&gt;=50")/Table3[[#This Row],[Count]]</f>
        <v>0.33333333333333331</v>
      </c>
      <c r="I62" s="1">
        <f>COUNTIFS(Table2[Sub-Sector],Table3[[#This Row],[Sub-Sector]],Table2[Relative Volume],"&gt;=1")/Table3[[#This Row],[Count]]</f>
        <v>0.19047619047619047</v>
      </c>
      <c r="J62" s="1">
        <f>COUNTIFS(Table2[Sub-Sector],Table3[[#This Row],[Sub-Sector]],Table2[% Away From Day Low],"&gt;=0.05")/Table3[[#This Row],[Count]]</f>
        <v>0</v>
      </c>
      <c r="K62" s="1">
        <f>COUNTIFS(Table2[Sub-Sector],Table3[[#This Row],[Sub-Sector]],Table2[% Away From Day High],"&lt;=0.05")/Table3[[#This Row],[Count]]</f>
        <v>1</v>
      </c>
      <c r="L62" s="1">
        <f>COUNTIFS(Table2[Sub-Sector],Table3[[#This Row],[Sub-Sector]],Table2[% Away From Current Week Low],"&gt;=0.05")/Table3[[#This Row],[Count]]</f>
        <v>0</v>
      </c>
      <c r="M62" s="1">
        <f>COUNTIFS(Table2[Sub-Sector],Table3[[#This Row],[Sub-Sector]],Table2[% Away From Current Week High],"&lt;=0.05")/Table3[[#This Row],[Count]]</f>
        <v>1</v>
      </c>
      <c r="N62" s="1">
        <f>COUNTIFS(Table2[Sub-Sector],Table3[[#This Row],[Sub-Sector]],Table2[% Away From Current Month Low],"&gt;=0.05")/Table3[[#This Row],[Count]]</f>
        <v>0</v>
      </c>
      <c r="O62" s="1">
        <f>COUNTIFS(Table2[Sub-Sector],Table3[[#This Row],[Sub-Sector]],Table2[% Away From Current Month High],"&lt;=0.05")/Table3[[#This Row],[Count]]</f>
        <v>0.95238095238095233</v>
      </c>
      <c r="P62" s="1">
        <f>COUNTIFS(Table2[Sub-Sector],Table3[[#This Row],[Sub-Sector]],Table2[% Away From 52W High],"&lt;=10")/Table3[[#This Row],[Count]]</f>
        <v>0.2857142857142857</v>
      </c>
      <c r="Q62" s="1">
        <f>COUNTIFS(Table2[Sub-Sector],Table3[[#This Row],[Sub-Sector]],Table2[% Away From 52W Low],"&gt;=10")/Table3[[#This Row],[Count]]</f>
        <v>0.80952380952380953</v>
      </c>
      <c r="R62" s="1">
        <f>COUNTIFS(Table2[Sub-Sector],Table3[[#This Row],[Sub-Sector]],Table2[% Price above 20 EMA],"&gt;=0")/Table3[[#This Row],[Count]]</f>
        <v>0.33333333333333331</v>
      </c>
      <c r="S62" s="1">
        <f>COUNTIFS(Table2[Sub-Sector],Table3[[#This Row],[Sub-Sector]],Table2[% Price above 50 EMA],"&gt;=0")/Table3[[#This Row],[Count]]</f>
        <v>0.33333333333333331</v>
      </c>
      <c r="T62" s="1">
        <f>COUNTIFS(Table2[Sub-Sector],Table3[[#This Row],[Sub-Sector]],Table2[% Price above 200 EMA],"&gt;=0")/Table3[[#This Row],[Count]]</f>
        <v>0.52380952380952384</v>
      </c>
      <c r="U62" s="1">
        <f>COUNTIFS(Table2[Sub-Sector],Table3[[#This Row],[Sub-Sector]],Table2[Rate of Change - Zone],"Positive")/Table3[[#This Row],[Count]]</f>
        <v>0.19047619047619047</v>
      </c>
      <c r="V62" s="1">
        <f>COUNTIFS(Table2[Sub-Sector],Table3[[#This Row],[Sub-Sector]],Table2[Sharpe Ratio],"&gt;=0.10")/Table3[[#This Row],[Count]]</f>
        <v>9.5238095238095233E-2</v>
      </c>
      <c r="W6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413</v>
      </c>
      <c r="X62">
        <f>_xlfn.RANK.AVG(Table3[[#This Row],[Score]],Table3[Score],1)</f>
        <v>57</v>
      </c>
      <c r="Y6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235</v>
      </c>
      <c r="Z62">
        <f>_xlfn.RANK.AVG(Table3[[#This Row],[Score 2 ]],Table3[[Score 2 ]],1)</f>
        <v>61</v>
      </c>
    </row>
    <row r="63" spans="1:26" x14ac:dyDescent="0.3">
      <c r="A63" t="s">
        <v>24</v>
      </c>
      <c r="B63">
        <f>COUNTIFS(Table2[Sub-Sector],Table3[[#This Row],[Sub-Sector]])</f>
        <v>20</v>
      </c>
      <c r="C63" s="1">
        <f>COUNTIFS(Table2[Sub-Sector],Table3[[#This Row],[Sub-Sector]],Table2[Uptrend],"Uptrend")/Table3[[#This Row],[Count]]</f>
        <v>0.25</v>
      </c>
      <c r="D63" s="1">
        <f>COUNTIFS(Table2[Sub-Sector],Table3[[#This Row],[Sub-Sector]],Table2[1W Return vs Nifty],"&gt;=5")/Table3[[#This Row],[Count]]</f>
        <v>0.55000000000000004</v>
      </c>
      <c r="E63" s="1">
        <f>COUNTIFS(Table2[Sub-Sector],Table3[[#This Row],[Sub-Sector]],Table2[1M Return vs Nifty],"&gt;=5")/Table3[[#This Row],[Count]]</f>
        <v>0.35</v>
      </c>
      <c r="F63" s="1">
        <f>COUNTIFS(Table2[Sub-Sector],Table3[[#This Row],[Sub-Sector]],Table2[6M Return vs Nifty],"&gt;=10")/Table3[[#This Row],[Count]]</f>
        <v>0.05</v>
      </c>
      <c r="G63" s="1">
        <f>COUNTIFS(Table2[Sub-Sector],Table3[[#This Row],[Sub-Sector]],Table2[1Y Return vs Nifty],"&gt;=10")/Table3[[#This Row],[Count]]</f>
        <v>0.15</v>
      </c>
      <c r="H63" s="1">
        <f>COUNTIFS(Table2[Sub-Sector],Table3[[#This Row],[Sub-Sector]],Table2[RSI Exponential â€“ 14D],"&gt;=50")/Table3[[#This Row],[Count]]</f>
        <v>0.3</v>
      </c>
      <c r="I63" s="1">
        <f>COUNTIFS(Table2[Sub-Sector],Table3[[#This Row],[Sub-Sector]],Table2[Relative Volume],"&gt;=1")/Table3[[#This Row],[Count]]</f>
        <v>0.45</v>
      </c>
      <c r="J63" s="1">
        <f>COUNTIFS(Table2[Sub-Sector],Table3[[#This Row],[Sub-Sector]],Table2[% Away From Day Low],"&gt;=0.05")/Table3[[#This Row],[Count]]</f>
        <v>0</v>
      </c>
      <c r="K63" s="1">
        <f>COUNTIFS(Table2[Sub-Sector],Table3[[#This Row],[Sub-Sector]],Table2[% Away From Day High],"&lt;=0.05")/Table3[[#This Row],[Count]]</f>
        <v>1</v>
      </c>
      <c r="L63" s="1">
        <f>COUNTIFS(Table2[Sub-Sector],Table3[[#This Row],[Sub-Sector]],Table2[% Away From Current Week Low],"&gt;=0.05")/Table3[[#This Row],[Count]]</f>
        <v>0</v>
      </c>
      <c r="M63" s="1">
        <f>COUNTIFS(Table2[Sub-Sector],Table3[[#This Row],[Sub-Sector]],Table2[% Away From Current Week High],"&lt;=0.05")/Table3[[#This Row],[Count]]</f>
        <v>1</v>
      </c>
      <c r="N63" s="1">
        <f>COUNTIFS(Table2[Sub-Sector],Table3[[#This Row],[Sub-Sector]],Table2[% Away From Current Month Low],"&gt;=0.05")/Table3[[#This Row],[Count]]</f>
        <v>0</v>
      </c>
      <c r="O63" s="1">
        <f>COUNTIFS(Table2[Sub-Sector],Table3[[#This Row],[Sub-Sector]],Table2[% Away From Current Month High],"&lt;=0.05")/Table3[[#This Row],[Count]]</f>
        <v>1</v>
      </c>
      <c r="P63" s="1">
        <f>COUNTIFS(Table2[Sub-Sector],Table3[[#This Row],[Sub-Sector]],Table2[% Away From 52W High],"&lt;=10")/Table3[[#This Row],[Count]]</f>
        <v>0.25</v>
      </c>
      <c r="Q63" s="1">
        <f>COUNTIFS(Table2[Sub-Sector],Table3[[#This Row],[Sub-Sector]],Table2[% Away From 52W Low],"&gt;=10")/Table3[[#This Row],[Count]]</f>
        <v>0.7</v>
      </c>
      <c r="R63" s="1">
        <f>COUNTIFS(Table2[Sub-Sector],Table3[[#This Row],[Sub-Sector]],Table2[% Price above 20 EMA],"&gt;=0")/Table3[[#This Row],[Count]]</f>
        <v>0.35</v>
      </c>
      <c r="S63" s="1">
        <f>COUNTIFS(Table2[Sub-Sector],Table3[[#This Row],[Sub-Sector]],Table2[% Price above 50 EMA],"&gt;=0")/Table3[[#This Row],[Count]]</f>
        <v>0.3</v>
      </c>
      <c r="T63" s="1">
        <f>COUNTIFS(Table2[Sub-Sector],Table3[[#This Row],[Sub-Sector]],Table2[% Price above 200 EMA],"&gt;=0")/Table3[[#This Row],[Count]]</f>
        <v>0.25</v>
      </c>
      <c r="U63" s="1">
        <f>COUNTIFS(Table2[Sub-Sector],Table3[[#This Row],[Sub-Sector]],Table2[Rate of Change - Zone],"Positive")/Table3[[#This Row],[Count]]</f>
        <v>0.4</v>
      </c>
      <c r="V63" s="1">
        <f>COUNTIFS(Table2[Sub-Sector],Table3[[#This Row],[Sub-Sector]],Table2[Sharpe Ratio],"&gt;=0.10")/Table3[[#This Row],[Count]]</f>
        <v>0.2</v>
      </c>
      <c r="W6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403.5</v>
      </c>
      <c r="X63">
        <f>_xlfn.RANK.AVG(Table3[[#This Row],[Score]],Table3[Score],1)</f>
        <v>49</v>
      </c>
      <c r="Y6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237</v>
      </c>
      <c r="Z63">
        <f>_xlfn.RANK.AVG(Table3[[#This Row],[Score 2 ]],Table3[[Score 2 ]],1)</f>
        <v>62</v>
      </c>
    </row>
    <row r="64" spans="1:26" x14ac:dyDescent="0.3">
      <c r="A64" t="s">
        <v>91</v>
      </c>
      <c r="B64">
        <f>COUNTIFS(Table2[Sub-Sector],Table3[[#This Row],[Sub-Sector]])</f>
        <v>5</v>
      </c>
      <c r="C64" s="1">
        <f>COUNTIFS(Table2[Sub-Sector],Table3[[#This Row],[Sub-Sector]],Table2[Uptrend],"Uptrend")/Table3[[#This Row],[Count]]</f>
        <v>0</v>
      </c>
      <c r="D64" s="1">
        <f>COUNTIFS(Table2[Sub-Sector],Table3[[#This Row],[Sub-Sector]],Table2[1W Return vs Nifty],"&gt;=5")/Table3[[#This Row],[Count]]</f>
        <v>0.6</v>
      </c>
      <c r="E64" s="1">
        <f>COUNTIFS(Table2[Sub-Sector],Table3[[#This Row],[Sub-Sector]],Table2[1M Return vs Nifty],"&gt;=5")/Table3[[#This Row],[Count]]</f>
        <v>0.2</v>
      </c>
      <c r="F64" s="1">
        <f>COUNTIFS(Table2[Sub-Sector],Table3[[#This Row],[Sub-Sector]],Table2[6M Return vs Nifty],"&gt;=10")/Table3[[#This Row],[Count]]</f>
        <v>0.2</v>
      </c>
      <c r="G64" s="1">
        <f>COUNTIFS(Table2[Sub-Sector],Table3[[#This Row],[Sub-Sector]],Table2[1Y Return vs Nifty],"&gt;=10")/Table3[[#This Row],[Count]]</f>
        <v>0.6</v>
      </c>
      <c r="H64" s="1">
        <f>COUNTIFS(Table2[Sub-Sector],Table3[[#This Row],[Sub-Sector]],Table2[RSI Exponential â€“ 14D],"&gt;=50")/Table3[[#This Row],[Count]]</f>
        <v>0.4</v>
      </c>
      <c r="I64" s="1">
        <f>COUNTIFS(Table2[Sub-Sector],Table3[[#This Row],[Sub-Sector]],Table2[Relative Volume],"&gt;=1")/Table3[[#This Row],[Count]]</f>
        <v>0.6</v>
      </c>
      <c r="J64" s="1">
        <f>COUNTIFS(Table2[Sub-Sector],Table3[[#This Row],[Sub-Sector]],Table2[% Away From Day Low],"&gt;=0.05")/Table3[[#This Row],[Count]]</f>
        <v>0</v>
      </c>
      <c r="K64" s="1">
        <f>COUNTIFS(Table2[Sub-Sector],Table3[[#This Row],[Sub-Sector]],Table2[% Away From Day High],"&lt;=0.05")/Table3[[#This Row],[Count]]</f>
        <v>0.6</v>
      </c>
      <c r="L64" s="1">
        <f>COUNTIFS(Table2[Sub-Sector],Table3[[#This Row],[Sub-Sector]],Table2[% Away From Current Week Low],"&gt;=0.05")/Table3[[#This Row],[Count]]</f>
        <v>0</v>
      </c>
      <c r="M64" s="1">
        <f>COUNTIFS(Table2[Sub-Sector],Table3[[#This Row],[Sub-Sector]],Table2[% Away From Current Week High],"&lt;=0.05")/Table3[[#This Row],[Count]]</f>
        <v>0.6</v>
      </c>
      <c r="N64" s="1">
        <f>COUNTIFS(Table2[Sub-Sector],Table3[[#This Row],[Sub-Sector]],Table2[% Away From Current Month Low],"&gt;=0.05")/Table3[[#This Row],[Count]]</f>
        <v>0</v>
      </c>
      <c r="O64" s="1">
        <f>COUNTIFS(Table2[Sub-Sector],Table3[[#This Row],[Sub-Sector]],Table2[% Away From Current Month High],"&lt;=0.05")/Table3[[#This Row],[Count]]</f>
        <v>0.4</v>
      </c>
      <c r="P64" s="1">
        <f>COUNTIFS(Table2[Sub-Sector],Table3[[#This Row],[Sub-Sector]],Table2[% Away From 52W High],"&lt;=10")/Table3[[#This Row],[Count]]</f>
        <v>0</v>
      </c>
      <c r="Q64" s="1">
        <f>COUNTIFS(Table2[Sub-Sector],Table3[[#This Row],[Sub-Sector]],Table2[% Away From 52W Low],"&gt;=10")/Table3[[#This Row],[Count]]</f>
        <v>0.8</v>
      </c>
      <c r="R64" s="1">
        <f>COUNTIFS(Table2[Sub-Sector],Table3[[#This Row],[Sub-Sector]],Table2[% Price above 20 EMA],"&gt;=0")/Table3[[#This Row],[Count]]</f>
        <v>0</v>
      </c>
      <c r="S64" s="1">
        <f>COUNTIFS(Table2[Sub-Sector],Table3[[#This Row],[Sub-Sector]],Table2[% Price above 50 EMA],"&gt;=0")/Table3[[#This Row],[Count]]</f>
        <v>0</v>
      </c>
      <c r="T64" s="1">
        <f>COUNTIFS(Table2[Sub-Sector],Table3[[#This Row],[Sub-Sector]],Table2[% Price above 200 EMA],"&gt;=0")/Table3[[#This Row],[Count]]</f>
        <v>0.4</v>
      </c>
      <c r="U64" s="1">
        <f>COUNTIFS(Table2[Sub-Sector],Table3[[#This Row],[Sub-Sector]],Table2[Rate of Change - Zone],"Positive")/Table3[[#This Row],[Count]]</f>
        <v>0</v>
      </c>
      <c r="V64" s="1">
        <f>COUNTIFS(Table2[Sub-Sector],Table3[[#This Row],[Sub-Sector]],Table2[Sharpe Ratio],"&gt;=0.10")/Table3[[#This Row],[Count]]</f>
        <v>0.6</v>
      </c>
      <c r="W6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465</v>
      </c>
      <c r="X64">
        <f>_xlfn.RANK.AVG(Table3[[#This Row],[Score]],Table3[Score],1)</f>
        <v>72</v>
      </c>
      <c r="Y6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237.5</v>
      </c>
      <c r="Z64">
        <f>_xlfn.RANK.AVG(Table3[[#This Row],[Score 2 ]],Table3[[Score 2 ]],1)</f>
        <v>63</v>
      </c>
    </row>
    <row r="65" spans="1:26" x14ac:dyDescent="0.3">
      <c r="A65" t="s">
        <v>54</v>
      </c>
      <c r="B65">
        <f>COUNTIFS(Table2[Sub-Sector],Table3[[#This Row],[Sub-Sector]])</f>
        <v>17</v>
      </c>
      <c r="C65" s="1">
        <f>COUNTIFS(Table2[Sub-Sector],Table3[[#This Row],[Sub-Sector]],Table2[Uptrend],"Uptrend")/Table3[[#This Row],[Count]]</f>
        <v>0.23529411764705882</v>
      </c>
      <c r="D65" s="1">
        <f>COUNTIFS(Table2[Sub-Sector],Table3[[#This Row],[Sub-Sector]],Table2[1W Return vs Nifty],"&gt;=5")/Table3[[#This Row],[Count]]</f>
        <v>0.47058823529411764</v>
      </c>
      <c r="E65" s="1">
        <f>COUNTIFS(Table2[Sub-Sector],Table3[[#This Row],[Sub-Sector]],Table2[1M Return vs Nifty],"&gt;=5")/Table3[[#This Row],[Count]]</f>
        <v>5.8823529411764705E-2</v>
      </c>
      <c r="F65" s="1">
        <f>COUNTIFS(Table2[Sub-Sector],Table3[[#This Row],[Sub-Sector]],Table2[6M Return vs Nifty],"&gt;=10")/Table3[[#This Row],[Count]]</f>
        <v>5.8823529411764705E-2</v>
      </c>
      <c r="G65" s="1">
        <f>COUNTIFS(Table2[Sub-Sector],Table3[[#This Row],[Sub-Sector]],Table2[1Y Return vs Nifty],"&gt;=10")/Table3[[#This Row],[Count]]</f>
        <v>0.23529411764705882</v>
      </c>
      <c r="H65" s="1">
        <f>COUNTIFS(Table2[Sub-Sector],Table3[[#This Row],[Sub-Sector]],Table2[RSI Exponential â€“ 14D],"&gt;=50")/Table3[[#This Row],[Count]]</f>
        <v>0.23529411764705882</v>
      </c>
      <c r="I65" s="1">
        <f>COUNTIFS(Table2[Sub-Sector],Table3[[#This Row],[Sub-Sector]],Table2[Relative Volume],"&gt;=1")/Table3[[#This Row],[Count]]</f>
        <v>0.70588235294117652</v>
      </c>
      <c r="J65" s="1">
        <f>COUNTIFS(Table2[Sub-Sector],Table3[[#This Row],[Sub-Sector]],Table2[% Away From Day Low],"&gt;=0.05")/Table3[[#This Row],[Count]]</f>
        <v>0</v>
      </c>
      <c r="K65" s="1">
        <f>COUNTIFS(Table2[Sub-Sector],Table3[[#This Row],[Sub-Sector]],Table2[% Away From Day High],"&lt;=0.05")/Table3[[#This Row],[Count]]</f>
        <v>0.94117647058823528</v>
      </c>
      <c r="L65" s="1">
        <f>COUNTIFS(Table2[Sub-Sector],Table3[[#This Row],[Sub-Sector]],Table2[% Away From Current Week Low],"&gt;=0.05")/Table3[[#This Row],[Count]]</f>
        <v>0</v>
      </c>
      <c r="M65" s="1">
        <f>COUNTIFS(Table2[Sub-Sector],Table3[[#This Row],[Sub-Sector]],Table2[% Away From Current Week High],"&lt;=0.05")/Table3[[#This Row],[Count]]</f>
        <v>0.94117647058823528</v>
      </c>
      <c r="N65" s="1">
        <f>COUNTIFS(Table2[Sub-Sector],Table3[[#This Row],[Sub-Sector]],Table2[% Away From Current Month Low],"&gt;=0.05")/Table3[[#This Row],[Count]]</f>
        <v>0</v>
      </c>
      <c r="O65" s="1">
        <f>COUNTIFS(Table2[Sub-Sector],Table3[[#This Row],[Sub-Sector]],Table2[% Away From Current Month High],"&lt;=0.05")/Table3[[#This Row],[Count]]</f>
        <v>0.82352941176470584</v>
      </c>
      <c r="P65" s="1">
        <f>COUNTIFS(Table2[Sub-Sector],Table3[[#This Row],[Sub-Sector]],Table2[% Away From 52W High],"&lt;=10")/Table3[[#This Row],[Count]]</f>
        <v>5.8823529411764705E-2</v>
      </c>
      <c r="Q65" s="1">
        <f>COUNTIFS(Table2[Sub-Sector],Table3[[#This Row],[Sub-Sector]],Table2[% Away From 52W Low],"&gt;=10")/Table3[[#This Row],[Count]]</f>
        <v>0.82352941176470584</v>
      </c>
      <c r="R65" s="1">
        <f>COUNTIFS(Table2[Sub-Sector],Table3[[#This Row],[Sub-Sector]],Table2[% Price above 20 EMA],"&gt;=0")/Table3[[#This Row],[Count]]</f>
        <v>0.17647058823529413</v>
      </c>
      <c r="S65" s="1">
        <f>COUNTIFS(Table2[Sub-Sector],Table3[[#This Row],[Sub-Sector]],Table2[% Price above 50 EMA],"&gt;=0")/Table3[[#This Row],[Count]]</f>
        <v>0.11764705882352941</v>
      </c>
      <c r="T65" s="1">
        <f>COUNTIFS(Table2[Sub-Sector],Table3[[#This Row],[Sub-Sector]],Table2[% Price above 200 EMA],"&gt;=0")/Table3[[#This Row],[Count]]</f>
        <v>0.23529411764705882</v>
      </c>
      <c r="U65" s="1">
        <f>COUNTIFS(Table2[Sub-Sector],Table3[[#This Row],[Sub-Sector]],Table2[Rate of Change - Zone],"Positive")/Table3[[#This Row],[Count]]</f>
        <v>0.17647058823529413</v>
      </c>
      <c r="V65" s="1">
        <f>COUNTIFS(Table2[Sub-Sector],Table3[[#This Row],[Sub-Sector]],Table2[Sharpe Ratio],"&gt;=0.10")/Table3[[#This Row],[Count]]</f>
        <v>0</v>
      </c>
      <c r="W6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462</v>
      </c>
      <c r="X65">
        <f>_xlfn.RANK.AVG(Table3[[#This Row],[Score]],Table3[Score],1)</f>
        <v>70</v>
      </c>
      <c r="Y6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242.5</v>
      </c>
      <c r="Z65">
        <f>_xlfn.RANK.AVG(Table3[[#This Row],[Score 2 ]],Table3[[Score 2 ]],1)</f>
        <v>64</v>
      </c>
    </row>
    <row r="66" spans="1:26" x14ac:dyDescent="0.3">
      <c r="A66" t="s">
        <v>575</v>
      </c>
      <c r="B66">
        <f>COUNTIFS(Table2[Sub-Sector],Table3[[#This Row],[Sub-Sector]])</f>
        <v>8</v>
      </c>
      <c r="C66" s="1">
        <f>COUNTIFS(Table2[Sub-Sector],Table3[[#This Row],[Sub-Sector]],Table2[Uptrend],"Uptrend")/Table3[[#This Row],[Count]]</f>
        <v>0.5</v>
      </c>
      <c r="D66" s="1">
        <f>COUNTIFS(Table2[Sub-Sector],Table3[[#This Row],[Sub-Sector]],Table2[1W Return vs Nifty],"&gt;=5")/Table3[[#This Row],[Count]]</f>
        <v>0.375</v>
      </c>
      <c r="E66" s="1">
        <f>COUNTIFS(Table2[Sub-Sector],Table3[[#This Row],[Sub-Sector]],Table2[1M Return vs Nifty],"&gt;=5")/Table3[[#This Row],[Count]]</f>
        <v>0.25</v>
      </c>
      <c r="F66" s="1">
        <f>COUNTIFS(Table2[Sub-Sector],Table3[[#This Row],[Sub-Sector]],Table2[6M Return vs Nifty],"&gt;=10")/Table3[[#This Row],[Count]]</f>
        <v>0.375</v>
      </c>
      <c r="G66" s="1">
        <f>COUNTIFS(Table2[Sub-Sector],Table3[[#This Row],[Sub-Sector]],Table2[1Y Return vs Nifty],"&gt;=10")/Table3[[#This Row],[Count]]</f>
        <v>0</v>
      </c>
      <c r="H66" s="1">
        <f>COUNTIFS(Table2[Sub-Sector],Table3[[#This Row],[Sub-Sector]],Table2[RSI Exponential â€“ 14D],"&gt;=50")/Table3[[#This Row],[Count]]</f>
        <v>0.375</v>
      </c>
      <c r="I66" s="1">
        <f>COUNTIFS(Table2[Sub-Sector],Table3[[#This Row],[Sub-Sector]],Table2[Relative Volume],"&gt;=1")/Table3[[#This Row],[Count]]</f>
        <v>0.25</v>
      </c>
      <c r="J66" s="1">
        <f>COUNTIFS(Table2[Sub-Sector],Table3[[#This Row],[Sub-Sector]],Table2[% Away From Day Low],"&gt;=0.05")/Table3[[#This Row],[Count]]</f>
        <v>0</v>
      </c>
      <c r="K66" s="1">
        <f>COUNTIFS(Table2[Sub-Sector],Table3[[#This Row],[Sub-Sector]],Table2[% Away From Day High],"&lt;=0.05")/Table3[[#This Row],[Count]]</f>
        <v>1</v>
      </c>
      <c r="L66" s="1">
        <f>COUNTIFS(Table2[Sub-Sector],Table3[[#This Row],[Sub-Sector]],Table2[% Away From Current Week Low],"&gt;=0.05")/Table3[[#This Row],[Count]]</f>
        <v>0</v>
      </c>
      <c r="M66" s="1">
        <f>COUNTIFS(Table2[Sub-Sector],Table3[[#This Row],[Sub-Sector]],Table2[% Away From Current Week High],"&lt;=0.05")/Table3[[#This Row],[Count]]</f>
        <v>1</v>
      </c>
      <c r="N66" s="1">
        <f>COUNTIFS(Table2[Sub-Sector],Table3[[#This Row],[Sub-Sector]],Table2[% Away From Current Month Low],"&gt;=0.05")/Table3[[#This Row],[Count]]</f>
        <v>0</v>
      </c>
      <c r="O66" s="1">
        <f>COUNTIFS(Table2[Sub-Sector],Table3[[#This Row],[Sub-Sector]],Table2[% Away From Current Month High],"&lt;=0.05")/Table3[[#This Row],[Count]]</f>
        <v>1</v>
      </c>
      <c r="P66" s="1">
        <f>COUNTIFS(Table2[Sub-Sector],Table3[[#This Row],[Sub-Sector]],Table2[% Away From 52W High],"&lt;=10")/Table3[[#This Row],[Count]]</f>
        <v>0</v>
      </c>
      <c r="Q66" s="1">
        <f>COUNTIFS(Table2[Sub-Sector],Table3[[#This Row],[Sub-Sector]],Table2[% Away From 52W Low],"&gt;=10")/Table3[[#This Row],[Count]]</f>
        <v>0.875</v>
      </c>
      <c r="R66" s="1">
        <f>COUNTIFS(Table2[Sub-Sector],Table3[[#This Row],[Sub-Sector]],Table2[% Price above 20 EMA],"&gt;=0")/Table3[[#This Row],[Count]]</f>
        <v>0.25</v>
      </c>
      <c r="S66" s="1">
        <f>COUNTIFS(Table2[Sub-Sector],Table3[[#This Row],[Sub-Sector]],Table2[% Price above 50 EMA],"&gt;=0")/Table3[[#This Row],[Count]]</f>
        <v>0.25</v>
      </c>
      <c r="T66" s="1">
        <f>COUNTIFS(Table2[Sub-Sector],Table3[[#This Row],[Sub-Sector]],Table2[% Price above 200 EMA],"&gt;=0")/Table3[[#This Row],[Count]]</f>
        <v>0.75</v>
      </c>
      <c r="U66" s="1">
        <f>COUNTIFS(Table2[Sub-Sector],Table3[[#This Row],[Sub-Sector]],Table2[Rate of Change - Zone],"Positive")/Table3[[#This Row],[Count]]</f>
        <v>0.375</v>
      </c>
      <c r="V66" s="1">
        <f>COUNTIFS(Table2[Sub-Sector],Table3[[#This Row],[Sub-Sector]],Table2[Sharpe Ratio],"&gt;=0.10")/Table3[[#This Row],[Count]]</f>
        <v>0.125</v>
      </c>
      <c r="W6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413.5</v>
      </c>
      <c r="X66">
        <f>_xlfn.RANK.AVG(Table3[[#This Row],[Score]],Table3[Score],1)</f>
        <v>58</v>
      </c>
      <c r="Y6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244</v>
      </c>
      <c r="Z66">
        <f>_xlfn.RANK.AVG(Table3[[#This Row],[Score 2 ]],Table3[[Score 2 ]],1)</f>
        <v>65</v>
      </c>
    </row>
    <row r="67" spans="1:26" x14ac:dyDescent="0.3">
      <c r="A67" t="s">
        <v>242</v>
      </c>
      <c r="B67">
        <f>COUNTIFS(Table2[Sub-Sector],Table3[[#This Row],[Sub-Sector]])</f>
        <v>8</v>
      </c>
      <c r="C67" s="1">
        <f>COUNTIFS(Table2[Sub-Sector],Table3[[#This Row],[Sub-Sector]],Table2[Uptrend],"Uptrend")/Table3[[#This Row],[Count]]</f>
        <v>0.375</v>
      </c>
      <c r="D67" s="1">
        <f>COUNTIFS(Table2[Sub-Sector],Table3[[#This Row],[Sub-Sector]],Table2[1W Return vs Nifty],"&gt;=5")/Table3[[#This Row],[Count]]</f>
        <v>0.5</v>
      </c>
      <c r="E67" s="1">
        <f>COUNTIFS(Table2[Sub-Sector],Table3[[#This Row],[Sub-Sector]],Table2[1M Return vs Nifty],"&gt;=5")/Table3[[#This Row],[Count]]</f>
        <v>0.25</v>
      </c>
      <c r="F67" s="1">
        <f>COUNTIFS(Table2[Sub-Sector],Table3[[#This Row],[Sub-Sector]],Table2[6M Return vs Nifty],"&gt;=10")/Table3[[#This Row],[Count]]</f>
        <v>0.375</v>
      </c>
      <c r="G67" s="1">
        <f>COUNTIFS(Table2[Sub-Sector],Table3[[#This Row],[Sub-Sector]],Table2[1Y Return vs Nifty],"&gt;=10")/Table3[[#This Row],[Count]]</f>
        <v>0.5</v>
      </c>
      <c r="H67" s="1">
        <f>COUNTIFS(Table2[Sub-Sector],Table3[[#This Row],[Sub-Sector]],Table2[RSI Exponential â€“ 14D],"&gt;=50")/Table3[[#This Row],[Count]]</f>
        <v>0.125</v>
      </c>
      <c r="I67" s="1">
        <f>COUNTIFS(Table2[Sub-Sector],Table3[[#This Row],[Sub-Sector]],Table2[Relative Volume],"&gt;=1")/Table3[[#This Row],[Count]]</f>
        <v>0.125</v>
      </c>
      <c r="J67" s="1">
        <f>COUNTIFS(Table2[Sub-Sector],Table3[[#This Row],[Sub-Sector]],Table2[% Away From Day Low],"&gt;=0.05")/Table3[[#This Row],[Count]]</f>
        <v>0</v>
      </c>
      <c r="K67" s="1">
        <f>COUNTIFS(Table2[Sub-Sector],Table3[[#This Row],[Sub-Sector]],Table2[% Away From Day High],"&lt;=0.05")/Table3[[#This Row],[Count]]</f>
        <v>1</v>
      </c>
      <c r="L67" s="1">
        <f>COUNTIFS(Table2[Sub-Sector],Table3[[#This Row],[Sub-Sector]],Table2[% Away From Current Week Low],"&gt;=0.05")/Table3[[#This Row],[Count]]</f>
        <v>0</v>
      </c>
      <c r="M67" s="1">
        <f>COUNTIFS(Table2[Sub-Sector],Table3[[#This Row],[Sub-Sector]],Table2[% Away From Current Week High],"&lt;=0.05")/Table3[[#This Row],[Count]]</f>
        <v>1</v>
      </c>
      <c r="N67" s="1">
        <f>COUNTIFS(Table2[Sub-Sector],Table3[[#This Row],[Sub-Sector]],Table2[% Away From Current Month Low],"&gt;=0.05")/Table3[[#This Row],[Count]]</f>
        <v>0</v>
      </c>
      <c r="O67" s="1">
        <f>COUNTIFS(Table2[Sub-Sector],Table3[[#This Row],[Sub-Sector]],Table2[% Away From Current Month High],"&lt;=0.05")/Table3[[#This Row],[Count]]</f>
        <v>0.875</v>
      </c>
      <c r="P67" s="1">
        <f>COUNTIFS(Table2[Sub-Sector],Table3[[#This Row],[Sub-Sector]],Table2[% Away From 52W High],"&lt;=10")/Table3[[#This Row],[Count]]</f>
        <v>0.125</v>
      </c>
      <c r="Q67" s="1">
        <f>COUNTIFS(Table2[Sub-Sector],Table3[[#This Row],[Sub-Sector]],Table2[% Away From 52W Low],"&gt;=10")/Table3[[#This Row],[Count]]</f>
        <v>1</v>
      </c>
      <c r="R67" s="1">
        <f>COUNTIFS(Table2[Sub-Sector],Table3[[#This Row],[Sub-Sector]],Table2[% Price above 20 EMA],"&gt;=0")/Table3[[#This Row],[Count]]</f>
        <v>0.125</v>
      </c>
      <c r="S67" s="1">
        <f>COUNTIFS(Table2[Sub-Sector],Table3[[#This Row],[Sub-Sector]],Table2[% Price above 50 EMA],"&gt;=0")/Table3[[#This Row],[Count]]</f>
        <v>0.375</v>
      </c>
      <c r="T67" s="1">
        <f>COUNTIFS(Table2[Sub-Sector],Table3[[#This Row],[Sub-Sector]],Table2[% Price above 200 EMA],"&gt;=0")/Table3[[#This Row],[Count]]</f>
        <v>0.625</v>
      </c>
      <c r="U67" s="1">
        <f>COUNTIFS(Table2[Sub-Sector],Table3[[#This Row],[Sub-Sector]],Table2[Rate of Change - Zone],"Positive")/Table3[[#This Row],[Count]]</f>
        <v>0.125</v>
      </c>
      <c r="V67" s="1">
        <f>COUNTIFS(Table2[Sub-Sector],Table3[[#This Row],[Sub-Sector]],Table2[Sharpe Ratio],"&gt;=0.10")/Table3[[#This Row],[Count]]</f>
        <v>0.25</v>
      </c>
      <c r="W6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411.5</v>
      </c>
      <c r="X67">
        <f>_xlfn.RANK.AVG(Table3[[#This Row],[Score]],Table3[Score],1)</f>
        <v>54</v>
      </c>
      <c r="Y6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245</v>
      </c>
      <c r="Z67">
        <f>_xlfn.RANK.AVG(Table3[[#This Row],[Score 2 ]],Table3[[Score 2 ]],1)</f>
        <v>66</v>
      </c>
    </row>
    <row r="68" spans="1:26" x14ac:dyDescent="0.3">
      <c r="A68" t="s">
        <v>40</v>
      </c>
      <c r="B68">
        <f>COUNTIFS(Table2[Sub-Sector],Table3[[#This Row],[Sub-Sector]])</f>
        <v>3</v>
      </c>
      <c r="C68" s="1">
        <f>COUNTIFS(Table2[Sub-Sector],Table3[[#This Row],[Sub-Sector]],Table2[Uptrend],"Uptrend")/Table3[[#This Row],[Count]]</f>
        <v>0</v>
      </c>
      <c r="D68" s="1">
        <f>COUNTIFS(Table2[Sub-Sector],Table3[[#This Row],[Sub-Sector]],Table2[1W Return vs Nifty],"&gt;=5")/Table3[[#This Row],[Count]]</f>
        <v>0.33333333333333331</v>
      </c>
      <c r="E68" s="1">
        <f>COUNTIFS(Table2[Sub-Sector],Table3[[#This Row],[Sub-Sector]],Table2[1M Return vs Nifty],"&gt;=5")/Table3[[#This Row],[Count]]</f>
        <v>0</v>
      </c>
      <c r="F68" s="1">
        <f>COUNTIFS(Table2[Sub-Sector],Table3[[#This Row],[Sub-Sector]],Table2[6M Return vs Nifty],"&gt;=10")/Table3[[#This Row],[Count]]</f>
        <v>0.33333333333333331</v>
      </c>
      <c r="G68" s="1">
        <f>COUNTIFS(Table2[Sub-Sector],Table3[[#This Row],[Sub-Sector]],Table2[1Y Return vs Nifty],"&gt;=10")/Table3[[#This Row],[Count]]</f>
        <v>0.33333333333333331</v>
      </c>
      <c r="H68" s="1">
        <f>COUNTIFS(Table2[Sub-Sector],Table3[[#This Row],[Sub-Sector]],Table2[RSI Exponential â€“ 14D],"&gt;=50")/Table3[[#This Row],[Count]]</f>
        <v>0</v>
      </c>
      <c r="I68" s="1">
        <f>COUNTIFS(Table2[Sub-Sector],Table3[[#This Row],[Sub-Sector]],Table2[Relative Volume],"&gt;=1")/Table3[[#This Row],[Count]]</f>
        <v>0.66666666666666663</v>
      </c>
      <c r="J68" s="1">
        <f>COUNTIFS(Table2[Sub-Sector],Table3[[#This Row],[Sub-Sector]],Table2[% Away From Day Low],"&gt;=0.05")/Table3[[#This Row],[Count]]</f>
        <v>0</v>
      </c>
      <c r="K68" s="1">
        <f>COUNTIFS(Table2[Sub-Sector],Table3[[#This Row],[Sub-Sector]],Table2[% Away From Day High],"&lt;=0.05")/Table3[[#This Row],[Count]]</f>
        <v>1</v>
      </c>
      <c r="L68" s="1">
        <f>COUNTIFS(Table2[Sub-Sector],Table3[[#This Row],[Sub-Sector]],Table2[% Away From Current Week Low],"&gt;=0.05")/Table3[[#This Row],[Count]]</f>
        <v>0</v>
      </c>
      <c r="M68" s="1">
        <f>COUNTIFS(Table2[Sub-Sector],Table3[[#This Row],[Sub-Sector]],Table2[% Away From Current Week High],"&lt;=0.05")/Table3[[#This Row],[Count]]</f>
        <v>1</v>
      </c>
      <c r="N68" s="1">
        <f>COUNTIFS(Table2[Sub-Sector],Table3[[#This Row],[Sub-Sector]],Table2[% Away From Current Month Low],"&gt;=0.05")/Table3[[#This Row],[Count]]</f>
        <v>0</v>
      </c>
      <c r="O68" s="1">
        <f>COUNTIFS(Table2[Sub-Sector],Table3[[#This Row],[Sub-Sector]],Table2[% Away From Current Month High],"&lt;=0.05")/Table3[[#This Row],[Count]]</f>
        <v>0.66666666666666663</v>
      </c>
      <c r="P68" s="1">
        <f>COUNTIFS(Table2[Sub-Sector],Table3[[#This Row],[Sub-Sector]],Table2[% Away From 52W High],"&lt;=10")/Table3[[#This Row],[Count]]</f>
        <v>0</v>
      </c>
      <c r="Q68" s="1">
        <f>COUNTIFS(Table2[Sub-Sector],Table3[[#This Row],[Sub-Sector]],Table2[% Away From 52W Low],"&gt;=10")/Table3[[#This Row],[Count]]</f>
        <v>1</v>
      </c>
      <c r="R68" s="1">
        <f>COUNTIFS(Table2[Sub-Sector],Table3[[#This Row],[Sub-Sector]],Table2[% Price above 20 EMA],"&gt;=0")/Table3[[#This Row],[Count]]</f>
        <v>0</v>
      </c>
      <c r="S68" s="1">
        <f>COUNTIFS(Table2[Sub-Sector],Table3[[#This Row],[Sub-Sector]],Table2[% Price above 50 EMA],"&gt;=0")/Table3[[#This Row],[Count]]</f>
        <v>0</v>
      </c>
      <c r="T68" s="1">
        <f>COUNTIFS(Table2[Sub-Sector],Table3[[#This Row],[Sub-Sector]],Table2[% Price above 200 EMA],"&gt;=0")/Table3[[#This Row],[Count]]</f>
        <v>0.33333333333333331</v>
      </c>
      <c r="U68" s="1">
        <f>COUNTIFS(Table2[Sub-Sector],Table3[[#This Row],[Sub-Sector]],Table2[Rate of Change - Zone],"Positive")/Table3[[#This Row],[Count]]</f>
        <v>0</v>
      </c>
      <c r="V68" s="1">
        <f>COUNTIFS(Table2[Sub-Sector],Table3[[#This Row],[Sub-Sector]],Table2[Sharpe Ratio],"&gt;=0.10")/Table3[[#This Row],[Count]]</f>
        <v>0.33333333333333331</v>
      </c>
      <c r="W6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540.5</v>
      </c>
      <c r="X68">
        <f>_xlfn.RANK.AVG(Table3[[#This Row],[Score]],Table3[Score],1)</f>
        <v>97</v>
      </c>
      <c r="Y6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249</v>
      </c>
      <c r="Z68">
        <f>_xlfn.RANK.AVG(Table3[[#This Row],[Score 2 ]],Table3[[Score 2 ]],1)</f>
        <v>67</v>
      </c>
    </row>
    <row r="69" spans="1:26" x14ac:dyDescent="0.3">
      <c r="A69" t="s">
        <v>237</v>
      </c>
      <c r="B69">
        <f>COUNTIFS(Table2[Sub-Sector],Table3[[#This Row],[Sub-Sector]])</f>
        <v>5</v>
      </c>
      <c r="C69" s="1">
        <f>COUNTIFS(Table2[Sub-Sector],Table3[[#This Row],[Sub-Sector]],Table2[Uptrend],"Uptrend")/Table3[[#This Row],[Count]]</f>
        <v>0.4</v>
      </c>
      <c r="D69" s="1">
        <f>COUNTIFS(Table2[Sub-Sector],Table3[[#This Row],[Sub-Sector]],Table2[1W Return vs Nifty],"&gt;=5")/Table3[[#This Row],[Count]]</f>
        <v>0.4</v>
      </c>
      <c r="E69" s="1">
        <f>COUNTIFS(Table2[Sub-Sector],Table3[[#This Row],[Sub-Sector]],Table2[1M Return vs Nifty],"&gt;=5")/Table3[[#This Row],[Count]]</f>
        <v>0.4</v>
      </c>
      <c r="F69" s="1">
        <f>COUNTIFS(Table2[Sub-Sector],Table3[[#This Row],[Sub-Sector]],Table2[6M Return vs Nifty],"&gt;=10")/Table3[[#This Row],[Count]]</f>
        <v>0.4</v>
      </c>
      <c r="G69" s="1">
        <f>COUNTIFS(Table2[Sub-Sector],Table3[[#This Row],[Sub-Sector]],Table2[1Y Return vs Nifty],"&gt;=10")/Table3[[#This Row],[Count]]</f>
        <v>0.2</v>
      </c>
      <c r="H69" s="1">
        <f>COUNTIFS(Table2[Sub-Sector],Table3[[#This Row],[Sub-Sector]],Table2[RSI Exponential â€“ 14D],"&gt;=50")/Table3[[#This Row],[Count]]</f>
        <v>0.4</v>
      </c>
      <c r="I69" s="1">
        <f>COUNTIFS(Table2[Sub-Sector],Table3[[#This Row],[Sub-Sector]],Table2[Relative Volume],"&gt;=1")/Table3[[#This Row],[Count]]</f>
        <v>0.2</v>
      </c>
      <c r="J69" s="1">
        <f>COUNTIFS(Table2[Sub-Sector],Table3[[#This Row],[Sub-Sector]],Table2[% Away From Day Low],"&gt;=0.05")/Table3[[#This Row],[Count]]</f>
        <v>0</v>
      </c>
      <c r="K69" s="1">
        <f>COUNTIFS(Table2[Sub-Sector],Table3[[#This Row],[Sub-Sector]],Table2[% Away From Day High],"&lt;=0.05")/Table3[[#This Row],[Count]]</f>
        <v>1</v>
      </c>
      <c r="L69" s="1">
        <f>COUNTIFS(Table2[Sub-Sector],Table3[[#This Row],[Sub-Sector]],Table2[% Away From Current Week Low],"&gt;=0.05")/Table3[[#This Row],[Count]]</f>
        <v>0</v>
      </c>
      <c r="M69" s="1">
        <f>COUNTIFS(Table2[Sub-Sector],Table3[[#This Row],[Sub-Sector]],Table2[% Away From Current Week High],"&lt;=0.05")/Table3[[#This Row],[Count]]</f>
        <v>1</v>
      </c>
      <c r="N69" s="1">
        <f>COUNTIFS(Table2[Sub-Sector],Table3[[#This Row],[Sub-Sector]],Table2[% Away From Current Month Low],"&gt;=0.05")/Table3[[#This Row],[Count]]</f>
        <v>0</v>
      </c>
      <c r="O69" s="1">
        <f>COUNTIFS(Table2[Sub-Sector],Table3[[#This Row],[Sub-Sector]],Table2[% Away From Current Month High],"&lt;=0.05")/Table3[[#This Row],[Count]]</f>
        <v>1</v>
      </c>
      <c r="P69" s="1">
        <f>COUNTIFS(Table2[Sub-Sector],Table3[[#This Row],[Sub-Sector]],Table2[% Away From 52W High],"&lt;=10")/Table3[[#This Row],[Count]]</f>
        <v>0.2</v>
      </c>
      <c r="Q69" s="1">
        <f>COUNTIFS(Table2[Sub-Sector],Table3[[#This Row],[Sub-Sector]],Table2[% Away From 52W Low],"&gt;=10")/Table3[[#This Row],[Count]]</f>
        <v>0.8</v>
      </c>
      <c r="R69" s="1">
        <f>COUNTIFS(Table2[Sub-Sector],Table3[[#This Row],[Sub-Sector]],Table2[% Price above 20 EMA],"&gt;=0")/Table3[[#This Row],[Count]]</f>
        <v>0.4</v>
      </c>
      <c r="S69" s="1">
        <f>COUNTIFS(Table2[Sub-Sector],Table3[[#This Row],[Sub-Sector]],Table2[% Price above 50 EMA],"&gt;=0")/Table3[[#This Row],[Count]]</f>
        <v>0.4</v>
      </c>
      <c r="T69" s="1">
        <f>COUNTIFS(Table2[Sub-Sector],Table3[[#This Row],[Sub-Sector]],Table2[% Price above 200 EMA],"&gt;=0")/Table3[[#This Row],[Count]]</f>
        <v>0.6</v>
      </c>
      <c r="U69" s="1">
        <f>COUNTIFS(Table2[Sub-Sector],Table3[[#This Row],[Sub-Sector]],Table2[Rate of Change - Zone],"Positive")/Table3[[#This Row],[Count]]</f>
        <v>0.2</v>
      </c>
      <c r="V69" s="1">
        <f>COUNTIFS(Table2[Sub-Sector],Table3[[#This Row],[Sub-Sector]],Table2[Sharpe Ratio],"&gt;=0.10")/Table3[[#This Row],[Count]]</f>
        <v>0.4</v>
      </c>
      <c r="W6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412</v>
      </c>
      <c r="X69">
        <f>_xlfn.RANK.AVG(Table3[[#This Row],[Score]],Table3[Score],1)</f>
        <v>55.5</v>
      </c>
      <c r="Y6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254</v>
      </c>
      <c r="Z69">
        <f>_xlfn.RANK.AVG(Table3[[#This Row],[Score 2 ]],Table3[[Score 2 ]],1)</f>
        <v>68</v>
      </c>
    </row>
    <row r="70" spans="1:26" x14ac:dyDescent="0.3">
      <c r="A70" t="s">
        <v>263</v>
      </c>
      <c r="B70">
        <f>COUNTIFS(Table2[Sub-Sector],Table3[[#This Row],[Sub-Sector]])</f>
        <v>25</v>
      </c>
      <c r="C70" s="1">
        <f>COUNTIFS(Table2[Sub-Sector],Table3[[#This Row],[Sub-Sector]],Table2[Uptrend],"Uptrend")/Table3[[#This Row],[Count]]</f>
        <v>0.28000000000000003</v>
      </c>
      <c r="D70" s="1">
        <f>COUNTIFS(Table2[Sub-Sector],Table3[[#This Row],[Sub-Sector]],Table2[1W Return vs Nifty],"&gt;=5")/Table3[[#This Row],[Count]]</f>
        <v>0.44</v>
      </c>
      <c r="E70" s="1">
        <f>COUNTIFS(Table2[Sub-Sector],Table3[[#This Row],[Sub-Sector]],Table2[1M Return vs Nifty],"&gt;=5")/Table3[[#This Row],[Count]]</f>
        <v>0.24</v>
      </c>
      <c r="F70" s="1">
        <f>COUNTIFS(Table2[Sub-Sector],Table3[[#This Row],[Sub-Sector]],Table2[6M Return vs Nifty],"&gt;=10")/Table3[[#This Row],[Count]]</f>
        <v>0.32</v>
      </c>
      <c r="G70" s="1">
        <f>COUNTIFS(Table2[Sub-Sector],Table3[[#This Row],[Sub-Sector]],Table2[1Y Return vs Nifty],"&gt;=10")/Table3[[#This Row],[Count]]</f>
        <v>0.4</v>
      </c>
      <c r="H70" s="1">
        <f>COUNTIFS(Table2[Sub-Sector],Table3[[#This Row],[Sub-Sector]],Table2[RSI Exponential â€“ 14D],"&gt;=50")/Table3[[#This Row],[Count]]</f>
        <v>0.28000000000000003</v>
      </c>
      <c r="I70" s="1">
        <f>COUNTIFS(Table2[Sub-Sector],Table3[[#This Row],[Sub-Sector]],Table2[Relative Volume],"&gt;=1")/Table3[[#This Row],[Count]]</f>
        <v>0.24</v>
      </c>
      <c r="J70" s="1">
        <f>COUNTIFS(Table2[Sub-Sector],Table3[[#This Row],[Sub-Sector]],Table2[% Away From Day Low],"&gt;=0.05")/Table3[[#This Row],[Count]]</f>
        <v>0.04</v>
      </c>
      <c r="K70" s="1">
        <f>COUNTIFS(Table2[Sub-Sector],Table3[[#This Row],[Sub-Sector]],Table2[% Away From Day High],"&lt;=0.05")/Table3[[#This Row],[Count]]</f>
        <v>0.84</v>
      </c>
      <c r="L70" s="1">
        <f>COUNTIFS(Table2[Sub-Sector],Table3[[#This Row],[Sub-Sector]],Table2[% Away From Current Week Low],"&gt;=0.05")/Table3[[#This Row],[Count]]</f>
        <v>0.04</v>
      </c>
      <c r="M70" s="1">
        <f>COUNTIFS(Table2[Sub-Sector],Table3[[#This Row],[Sub-Sector]],Table2[% Away From Current Week High],"&lt;=0.05")/Table3[[#This Row],[Count]]</f>
        <v>0.84</v>
      </c>
      <c r="N70" s="1">
        <f>COUNTIFS(Table2[Sub-Sector],Table3[[#This Row],[Sub-Sector]],Table2[% Away From Current Month Low],"&gt;=0.05")/Table3[[#This Row],[Count]]</f>
        <v>0.04</v>
      </c>
      <c r="O70" s="1">
        <f>COUNTIFS(Table2[Sub-Sector],Table3[[#This Row],[Sub-Sector]],Table2[% Away From Current Month High],"&lt;=0.05")/Table3[[#This Row],[Count]]</f>
        <v>0.8</v>
      </c>
      <c r="P70" s="1">
        <f>COUNTIFS(Table2[Sub-Sector],Table3[[#This Row],[Sub-Sector]],Table2[% Away From 52W High],"&lt;=10")/Table3[[#This Row],[Count]]</f>
        <v>0.12</v>
      </c>
      <c r="Q70" s="1">
        <f>COUNTIFS(Table2[Sub-Sector],Table3[[#This Row],[Sub-Sector]],Table2[% Away From 52W Low],"&gt;=10")/Table3[[#This Row],[Count]]</f>
        <v>0.88</v>
      </c>
      <c r="R70" s="1">
        <f>COUNTIFS(Table2[Sub-Sector],Table3[[#This Row],[Sub-Sector]],Table2[% Price above 20 EMA],"&gt;=0")/Table3[[#This Row],[Count]]</f>
        <v>0.24</v>
      </c>
      <c r="S70" s="1">
        <f>COUNTIFS(Table2[Sub-Sector],Table3[[#This Row],[Sub-Sector]],Table2[% Price above 50 EMA],"&gt;=0")/Table3[[#This Row],[Count]]</f>
        <v>0.16</v>
      </c>
      <c r="T70" s="1">
        <f>COUNTIFS(Table2[Sub-Sector],Table3[[#This Row],[Sub-Sector]],Table2[% Price above 200 EMA],"&gt;=0")/Table3[[#This Row],[Count]]</f>
        <v>0.52</v>
      </c>
      <c r="U70" s="1">
        <f>COUNTIFS(Table2[Sub-Sector],Table3[[#This Row],[Sub-Sector]],Table2[Rate of Change - Zone],"Positive")/Table3[[#This Row],[Count]]</f>
        <v>0.12</v>
      </c>
      <c r="V70" s="1">
        <f>COUNTIFS(Table2[Sub-Sector],Table3[[#This Row],[Sub-Sector]],Table2[Sharpe Ratio],"&gt;=0.10")/Table3[[#This Row],[Count]]</f>
        <v>0.44</v>
      </c>
      <c r="W7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451</v>
      </c>
      <c r="X70">
        <f>_xlfn.RANK.AVG(Table3[[#This Row],[Score]],Table3[Score],1)</f>
        <v>67</v>
      </c>
      <c r="Y7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255</v>
      </c>
      <c r="Z70">
        <f>_xlfn.RANK.AVG(Table3[[#This Row],[Score 2 ]],Table3[[Score 2 ]],1)</f>
        <v>69</v>
      </c>
    </row>
    <row r="71" spans="1:26" x14ac:dyDescent="0.3">
      <c r="A71" t="s">
        <v>117</v>
      </c>
      <c r="B71">
        <f>COUNTIFS(Table2[Sub-Sector],Table3[[#This Row],[Sub-Sector]])</f>
        <v>24</v>
      </c>
      <c r="C71" s="1">
        <f>COUNTIFS(Table2[Sub-Sector],Table3[[#This Row],[Sub-Sector]],Table2[Uptrend],"Uptrend")/Table3[[#This Row],[Count]]</f>
        <v>0.33333333333333331</v>
      </c>
      <c r="D71" s="1">
        <f>COUNTIFS(Table2[Sub-Sector],Table3[[#This Row],[Sub-Sector]],Table2[1W Return vs Nifty],"&gt;=5")/Table3[[#This Row],[Count]]</f>
        <v>0.66666666666666663</v>
      </c>
      <c r="E71" s="1">
        <f>COUNTIFS(Table2[Sub-Sector],Table3[[#This Row],[Sub-Sector]],Table2[1M Return vs Nifty],"&gt;=5")/Table3[[#This Row],[Count]]</f>
        <v>8.3333333333333329E-2</v>
      </c>
      <c r="F71" s="1">
        <f>COUNTIFS(Table2[Sub-Sector],Table3[[#This Row],[Sub-Sector]],Table2[6M Return vs Nifty],"&gt;=10")/Table3[[#This Row],[Count]]</f>
        <v>0.25</v>
      </c>
      <c r="G71" s="1">
        <f>COUNTIFS(Table2[Sub-Sector],Table3[[#This Row],[Sub-Sector]],Table2[1Y Return vs Nifty],"&gt;=10")/Table3[[#This Row],[Count]]</f>
        <v>0.54166666666666663</v>
      </c>
      <c r="H71" s="1">
        <f>COUNTIFS(Table2[Sub-Sector],Table3[[#This Row],[Sub-Sector]],Table2[RSI Exponential â€“ 14D],"&gt;=50")/Table3[[#This Row],[Count]]</f>
        <v>0.29166666666666669</v>
      </c>
      <c r="I71" s="1">
        <f>COUNTIFS(Table2[Sub-Sector],Table3[[#This Row],[Sub-Sector]],Table2[Relative Volume],"&gt;=1")/Table3[[#This Row],[Count]]</f>
        <v>4.1666666666666664E-2</v>
      </c>
      <c r="J71" s="1">
        <f>COUNTIFS(Table2[Sub-Sector],Table3[[#This Row],[Sub-Sector]],Table2[% Away From Day Low],"&gt;=0.05")/Table3[[#This Row],[Count]]</f>
        <v>0</v>
      </c>
      <c r="K71" s="1">
        <f>COUNTIFS(Table2[Sub-Sector],Table3[[#This Row],[Sub-Sector]],Table2[% Away From Day High],"&lt;=0.05")/Table3[[#This Row],[Count]]</f>
        <v>0.95833333333333337</v>
      </c>
      <c r="L71" s="1">
        <f>COUNTIFS(Table2[Sub-Sector],Table3[[#This Row],[Sub-Sector]],Table2[% Away From Current Week Low],"&gt;=0.05")/Table3[[#This Row],[Count]]</f>
        <v>0</v>
      </c>
      <c r="M71" s="1">
        <f>COUNTIFS(Table2[Sub-Sector],Table3[[#This Row],[Sub-Sector]],Table2[% Away From Current Week High],"&lt;=0.05")/Table3[[#This Row],[Count]]</f>
        <v>0.95833333333333337</v>
      </c>
      <c r="N71" s="1">
        <f>COUNTIFS(Table2[Sub-Sector],Table3[[#This Row],[Sub-Sector]],Table2[% Away From Current Month Low],"&gt;=0.05")/Table3[[#This Row],[Count]]</f>
        <v>0</v>
      </c>
      <c r="O71" s="1">
        <f>COUNTIFS(Table2[Sub-Sector],Table3[[#This Row],[Sub-Sector]],Table2[% Away From Current Month High],"&lt;=0.05")/Table3[[#This Row],[Count]]</f>
        <v>0.83333333333333337</v>
      </c>
      <c r="P71" s="1">
        <f>COUNTIFS(Table2[Sub-Sector],Table3[[#This Row],[Sub-Sector]],Table2[% Away From 52W High],"&lt;=10")/Table3[[#This Row],[Count]]</f>
        <v>0.125</v>
      </c>
      <c r="Q71" s="1">
        <f>COUNTIFS(Table2[Sub-Sector],Table3[[#This Row],[Sub-Sector]],Table2[% Away From 52W Low],"&gt;=10")/Table3[[#This Row],[Count]]</f>
        <v>0.95833333333333337</v>
      </c>
      <c r="R71" s="1">
        <f>COUNTIFS(Table2[Sub-Sector],Table3[[#This Row],[Sub-Sector]],Table2[% Price above 20 EMA],"&gt;=0")/Table3[[#This Row],[Count]]</f>
        <v>0.25</v>
      </c>
      <c r="S71" s="1">
        <f>COUNTIFS(Table2[Sub-Sector],Table3[[#This Row],[Sub-Sector]],Table2[% Price above 50 EMA],"&gt;=0")/Table3[[#This Row],[Count]]</f>
        <v>0.33333333333333331</v>
      </c>
      <c r="T71" s="1">
        <f>COUNTIFS(Table2[Sub-Sector],Table3[[#This Row],[Sub-Sector]],Table2[% Price above 200 EMA],"&gt;=0")/Table3[[#This Row],[Count]]</f>
        <v>0.58333333333333337</v>
      </c>
      <c r="U71" s="1">
        <f>COUNTIFS(Table2[Sub-Sector],Table3[[#This Row],[Sub-Sector]],Table2[Rate of Change - Zone],"Positive")/Table3[[#This Row],[Count]]</f>
        <v>0.125</v>
      </c>
      <c r="V71" s="1">
        <f>COUNTIFS(Table2[Sub-Sector],Table3[[#This Row],[Sub-Sector]],Table2[Sharpe Ratio],"&gt;=0.10")/Table3[[#This Row],[Count]]</f>
        <v>0.45833333333333331</v>
      </c>
      <c r="W7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420</v>
      </c>
      <c r="X71">
        <f>_xlfn.RANK.AVG(Table3[[#This Row],[Score]],Table3[Score],1)</f>
        <v>59</v>
      </c>
      <c r="Y7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256</v>
      </c>
      <c r="Z71">
        <f>_xlfn.RANK.AVG(Table3[[#This Row],[Score 2 ]],Table3[[Score 2 ]],1)</f>
        <v>70</v>
      </c>
    </row>
    <row r="72" spans="1:26" x14ac:dyDescent="0.3">
      <c r="A72" t="s">
        <v>199</v>
      </c>
      <c r="B72">
        <f>COUNTIFS(Table2[Sub-Sector],Table3[[#This Row],[Sub-Sector]])</f>
        <v>9</v>
      </c>
      <c r="C72" s="1">
        <f>COUNTIFS(Table2[Sub-Sector],Table3[[#This Row],[Sub-Sector]],Table2[Uptrend],"Uptrend")/Table3[[#This Row],[Count]]</f>
        <v>0.1111111111111111</v>
      </c>
      <c r="D72" s="1">
        <f>COUNTIFS(Table2[Sub-Sector],Table3[[#This Row],[Sub-Sector]],Table2[1W Return vs Nifty],"&gt;=5")/Table3[[#This Row],[Count]]</f>
        <v>0.33333333333333331</v>
      </c>
      <c r="E72" s="1">
        <f>COUNTIFS(Table2[Sub-Sector],Table3[[#This Row],[Sub-Sector]],Table2[1M Return vs Nifty],"&gt;=5")/Table3[[#This Row],[Count]]</f>
        <v>0.1111111111111111</v>
      </c>
      <c r="F72" s="1">
        <f>COUNTIFS(Table2[Sub-Sector],Table3[[#This Row],[Sub-Sector]],Table2[6M Return vs Nifty],"&gt;=10")/Table3[[#This Row],[Count]]</f>
        <v>0.33333333333333331</v>
      </c>
      <c r="G72" s="1">
        <f>COUNTIFS(Table2[Sub-Sector],Table3[[#This Row],[Sub-Sector]],Table2[1Y Return vs Nifty],"&gt;=10")/Table3[[#This Row],[Count]]</f>
        <v>0.22222222222222221</v>
      </c>
      <c r="H72" s="1">
        <f>COUNTIFS(Table2[Sub-Sector],Table3[[#This Row],[Sub-Sector]],Table2[RSI Exponential â€“ 14D],"&gt;=50")/Table3[[#This Row],[Count]]</f>
        <v>0.1111111111111111</v>
      </c>
      <c r="I72" s="1">
        <f>COUNTIFS(Table2[Sub-Sector],Table3[[#This Row],[Sub-Sector]],Table2[Relative Volume],"&gt;=1")/Table3[[#This Row],[Count]]</f>
        <v>0.33333333333333331</v>
      </c>
      <c r="J72" s="1">
        <f>COUNTIFS(Table2[Sub-Sector],Table3[[#This Row],[Sub-Sector]],Table2[% Away From Day Low],"&gt;=0.05")/Table3[[#This Row],[Count]]</f>
        <v>0</v>
      </c>
      <c r="K72" s="1">
        <f>COUNTIFS(Table2[Sub-Sector],Table3[[#This Row],[Sub-Sector]],Table2[% Away From Day High],"&lt;=0.05")/Table3[[#This Row],[Count]]</f>
        <v>0.88888888888888884</v>
      </c>
      <c r="L72" s="1">
        <f>COUNTIFS(Table2[Sub-Sector],Table3[[#This Row],[Sub-Sector]],Table2[% Away From Current Week Low],"&gt;=0.05")/Table3[[#This Row],[Count]]</f>
        <v>0</v>
      </c>
      <c r="M72" s="1">
        <f>COUNTIFS(Table2[Sub-Sector],Table3[[#This Row],[Sub-Sector]],Table2[% Away From Current Week High],"&lt;=0.05")/Table3[[#This Row],[Count]]</f>
        <v>0.88888888888888884</v>
      </c>
      <c r="N72" s="1">
        <f>COUNTIFS(Table2[Sub-Sector],Table3[[#This Row],[Sub-Sector]],Table2[% Away From Current Month Low],"&gt;=0.05")/Table3[[#This Row],[Count]]</f>
        <v>0.1111111111111111</v>
      </c>
      <c r="O72" s="1">
        <f>COUNTIFS(Table2[Sub-Sector],Table3[[#This Row],[Sub-Sector]],Table2[% Away From Current Month High],"&lt;=0.05")/Table3[[#This Row],[Count]]</f>
        <v>0.88888888888888884</v>
      </c>
      <c r="P72" s="1">
        <f>COUNTIFS(Table2[Sub-Sector],Table3[[#This Row],[Sub-Sector]],Table2[% Away From 52W High],"&lt;=10")/Table3[[#This Row],[Count]]</f>
        <v>0.1111111111111111</v>
      </c>
      <c r="Q72" s="1">
        <f>COUNTIFS(Table2[Sub-Sector],Table3[[#This Row],[Sub-Sector]],Table2[% Away From 52W Low],"&gt;=10")/Table3[[#This Row],[Count]]</f>
        <v>0.77777777777777779</v>
      </c>
      <c r="R72" s="1">
        <f>COUNTIFS(Table2[Sub-Sector],Table3[[#This Row],[Sub-Sector]],Table2[% Price above 20 EMA],"&gt;=0")/Table3[[#This Row],[Count]]</f>
        <v>0.1111111111111111</v>
      </c>
      <c r="S72" s="1">
        <f>COUNTIFS(Table2[Sub-Sector],Table3[[#This Row],[Sub-Sector]],Table2[% Price above 50 EMA],"&gt;=0")/Table3[[#This Row],[Count]]</f>
        <v>0.1111111111111111</v>
      </c>
      <c r="T72" s="1">
        <f>COUNTIFS(Table2[Sub-Sector],Table3[[#This Row],[Sub-Sector]],Table2[% Price above 200 EMA],"&gt;=0")/Table3[[#This Row],[Count]]</f>
        <v>0.33333333333333331</v>
      </c>
      <c r="U72" s="1">
        <f>COUNTIFS(Table2[Sub-Sector],Table3[[#This Row],[Sub-Sector]],Table2[Rate of Change - Zone],"Positive")/Table3[[#This Row],[Count]]</f>
        <v>0.1111111111111111</v>
      </c>
      <c r="V72" s="1">
        <f>COUNTIFS(Table2[Sub-Sector],Table3[[#This Row],[Sub-Sector]],Table2[Sharpe Ratio],"&gt;=0.10")/Table3[[#This Row],[Count]]</f>
        <v>0.1111111111111111</v>
      </c>
      <c r="W7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487.5</v>
      </c>
      <c r="X72">
        <f>_xlfn.RANK.AVG(Table3[[#This Row],[Score]],Table3[Score],1)</f>
        <v>76</v>
      </c>
      <c r="Y7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256.5</v>
      </c>
      <c r="Z72">
        <f>_xlfn.RANK.AVG(Table3[[#This Row],[Score 2 ]],Table3[[Score 2 ]],1)</f>
        <v>71</v>
      </c>
    </row>
    <row r="73" spans="1:26" x14ac:dyDescent="0.3">
      <c r="A73" t="s">
        <v>268</v>
      </c>
      <c r="B73">
        <f>COUNTIFS(Table2[Sub-Sector],Table3[[#This Row],[Sub-Sector]])</f>
        <v>6</v>
      </c>
      <c r="C73" s="1">
        <f>COUNTIFS(Table2[Sub-Sector],Table3[[#This Row],[Sub-Sector]],Table2[Uptrend],"Uptrend")/Table3[[#This Row],[Count]]</f>
        <v>0.33333333333333331</v>
      </c>
      <c r="D73" s="1">
        <f>COUNTIFS(Table2[Sub-Sector],Table3[[#This Row],[Sub-Sector]],Table2[1W Return vs Nifty],"&gt;=5")/Table3[[#This Row],[Count]]</f>
        <v>0.5</v>
      </c>
      <c r="E73" s="1">
        <f>COUNTIFS(Table2[Sub-Sector],Table3[[#This Row],[Sub-Sector]],Table2[1M Return vs Nifty],"&gt;=5")/Table3[[#This Row],[Count]]</f>
        <v>0.5</v>
      </c>
      <c r="F73" s="1">
        <f>COUNTIFS(Table2[Sub-Sector],Table3[[#This Row],[Sub-Sector]],Table2[6M Return vs Nifty],"&gt;=10")/Table3[[#This Row],[Count]]</f>
        <v>0</v>
      </c>
      <c r="G73" s="1">
        <f>COUNTIFS(Table2[Sub-Sector],Table3[[#This Row],[Sub-Sector]],Table2[1Y Return vs Nifty],"&gt;=10")/Table3[[#This Row],[Count]]</f>
        <v>0.5</v>
      </c>
      <c r="H73" s="1">
        <f>COUNTIFS(Table2[Sub-Sector],Table3[[#This Row],[Sub-Sector]],Table2[RSI Exponential â€“ 14D],"&gt;=50")/Table3[[#This Row],[Count]]</f>
        <v>0.16666666666666666</v>
      </c>
      <c r="I73" s="1">
        <f>COUNTIFS(Table2[Sub-Sector],Table3[[#This Row],[Sub-Sector]],Table2[Relative Volume],"&gt;=1")/Table3[[#This Row],[Count]]</f>
        <v>0.33333333333333331</v>
      </c>
      <c r="J73" s="1">
        <f>COUNTIFS(Table2[Sub-Sector],Table3[[#This Row],[Sub-Sector]],Table2[% Away From Day Low],"&gt;=0.05")/Table3[[#This Row],[Count]]</f>
        <v>0</v>
      </c>
      <c r="K73" s="1">
        <f>COUNTIFS(Table2[Sub-Sector],Table3[[#This Row],[Sub-Sector]],Table2[% Away From Day High],"&lt;=0.05")/Table3[[#This Row],[Count]]</f>
        <v>1</v>
      </c>
      <c r="L73" s="1">
        <f>COUNTIFS(Table2[Sub-Sector],Table3[[#This Row],[Sub-Sector]],Table2[% Away From Current Week Low],"&gt;=0.05")/Table3[[#This Row],[Count]]</f>
        <v>0</v>
      </c>
      <c r="M73" s="1">
        <f>COUNTIFS(Table2[Sub-Sector],Table3[[#This Row],[Sub-Sector]],Table2[% Away From Current Week High],"&lt;=0.05")/Table3[[#This Row],[Count]]</f>
        <v>1</v>
      </c>
      <c r="N73" s="1">
        <f>COUNTIFS(Table2[Sub-Sector],Table3[[#This Row],[Sub-Sector]],Table2[% Away From Current Month Low],"&gt;=0.05")/Table3[[#This Row],[Count]]</f>
        <v>0</v>
      </c>
      <c r="O73" s="1">
        <f>COUNTIFS(Table2[Sub-Sector],Table3[[#This Row],[Sub-Sector]],Table2[% Away From Current Month High],"&lt;=0.05")/Table3[[#This Row],[Count]]</f>
        <v>1</v>
      </c>
      <c r="P73" s="1">
        <f>COUNTIFS(Table2[Sub-Sector],Table3[[#This Row],[Sub-Sector]],Table2[% Away From 52W High],"&lt;=10")/Table3[[#This Row],[Count]]</f>
        <v>0.16666666666666666</v>
      </c>
      <c r="Q73" s="1">
        <f>COUNTIFS(Table2[Sub-Sector],Table3[[#This Row],[Sub-Sector]],Table2[% Away From 52W Low],"&gt;=10")/Table3[[#This Row],[Count]]</f>
        <v>0.66666666666666663</v>
      </c>
      <c r="R73" s="1">
        <f>COUNTIFS(Table2[Sub-Sector],Table3[[#This Row],[Sub-Sector]],Table2[% Price above 20 EMA],"&gt;=0")/Table3[[#This Row],[Count]]</f>
        <v>0.16666666666666666</v>
      </c>
      <c r="S73" s="1">
        <f>COUNTIFS(Table2[Sub-Sector],Table3[[#This Row],[Sub-Sector]],Table2[% Price above 50 EMA],"&gt;=0")/Table3[[#This Row],[Count]]</f>
        <v>0.16666666666666666</v>
      </c>
      <c r="T73" s="1">
        <f>COUNTIFS(Table2[Sub-Sector],Table3[[#This Row],[Sub-Sector]],Table2[% Price above 200 EMA],"&gt;=0")/Table3[[#This Row],[Count]]</f>
        <v>0.33333333333333331</v>
      </c>
      <c r="U73" s="1">
        <f>COUNTIFS(Table2[Sub-Sector],Table3[[#This Row],[Sub-Sector]],Table2[Rate of Change - Zone],"Positive")/Table3[[#This Row],[Count]]</f>
        <v>0.16666666666666666</v>
      </c>
      <c r="V73" s="1">
        <f>COUNTIFS(Table2[Sub-Sector],Table3[[#This Row],[Sub-Sector]],Table2[Sharpe Ratio],"&gt;=0.10")/Table3[[#This Row],[Count]]</f>
        <v>0.5</v>
      </c>
      <c r="W7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406.5</v>
      </c>
      <c r="X73">
        <f>_xlfn.RANK.AVG(Table3[[#This Row],[Score]],Table3[Score],1)</f>
        <v>51</v>
      </c>
      <c r="Y7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263</v>
      </c>
      <c r="Z73">
        <f>_xlfn.RANK.AVG(Table3[[#This Row],[Score 2 ]],Table3[[Score 2 ]],1)</f>
        <v>72</v>
      </c>
    </row>
    <row r="74" spans="1:26" x14ac:dyDescent="0.3">
      <c r="A74" t="s">
        <v>75</v>
      </c>
      <c r="B74">
        <f>COUNTIFS(Table2[Sub-Sector],Table3[[#This Row],[Sub-Sector]])</f>
        <v>17</v>
      </c>
      <c r="C74" s="1">
        <f>COUNTIFS(Table2[Sub-Sector],Table3[[#This Row],[Sub-Sector]],Table2[Uptrend],"Uptrend")/Table3[[#This Row],[Count]]</f>
        <v>0.29411764705882354</v>
      </c>
      <c r="D74" s="1">
        <f>COUNTIFS(Table2[Sub-Sector],Table3[[#This Row],[Sub-Sector]],Table2[1W Return vs Nifty],"&gt;=5")/Table3[[#This Row],[Count]]</f>
        <v>0.76470588235294112</v>
      </c>
      <c r="E74" s="1">
        <f>COUNTIFS(Table2[Sub-Sector],Table3[[#This Row],[Sub-Sector]],Table2[1M Return vs Nifty],"&gt;=5")/Table3[[#This Row],[Count]]</f>
        <v>0.35294117647058826</v>
      </c>
      <c r="F74" s="1">
        <f>COUNTIFS(Table2[Sub-Sector],Table3[[#This Row],[Sub-Sector]],Table2[6M Return vs Nifty],"&gt;=10")/Table3[[#This Row],[Count]]</f>
        <v>0.11764705882352941</v>
      </c>
      <c r="G74" s="1">
        <f>COUNTIFS(Table2[Sub-Sector],Table3[[#This Row],[Sub-Sector]],Table2[1Y Return vs Nifty],"&gt;=10")/Table3[[#This Row],[Count]]</f>
        <v>0.23529411764705882</v>
      </c>
      <c r="H74" s="1">
        <f>COUNTIFS(Table2[Sub-Sector],Table3[[#This Row],[Sub-Sector]],Table2[RSI Exponential â€“ 14D],"&gt;=50")/Table3[[#This Row],[Count]]</f>
        <v>0.41176470588235292</v>
      </c>
      <c r="I74" s="1">
        <f>COUNTIFS(Table2[Sub-Sector],Table3[[#This Row],[Sub-Sector]],Table2[Relative Volume],"&gt;=1")/Table3[[#This Row],[Count]]</f>
        <v>0.17647058823529413</v>
      </c>
      <c r="J74" s="1">
        <f>COUNTIFS(Table2[Sub-Sector],Table3[[#This Row],[Sub-Sector]],Table2[% Away From Day Low],"&gt;=0.05")/Table3[[#This Row],[Count]]</f>
        <v>0</v>
      </c>
      <c r="K74" s="1">
        <f>COUNTIFS(Table2[Sub-Sector],Table3[[#This Row],[Sub-Sector]],Table2[% Away From Day High],"&lt;=0.05")/Table3[[#This Row],[Count]]</f>
        <v>0.94117647058823528</v>
      </c>
      <c r="L74" s="1">
        <f>COUNTIFS(Table2[Sub-Sector],Table3[[#This Row],[Sub-Sector]],Table2[% Away From Current Week Low],"&gt;=0.05")/Table3[[#This Row],[Count]]</f>
        <v>0</v>
      </c>
      <c r="M74" s="1">
        <f>COUNTIFS(Table2[Sub-Sector],Table3[[#This Row],[Sub-Sector]],Table2[% Away From Current Week High],"&lt;=0.05")/Table3[[#This Row],[Count]]</f>
        <v>0.94117647058823528</v>
      </c>
      <c r="N74" s="1">
        <f>COUNTIFS(Table2[Sub-Sector],Table3[[#This Row],[Sub-Sector]],Table2[% Away From Current Month Low],"&gt;=0.05")/Table3[[#This Row],[Count]]</f>
        <v>0</v>
      </c>
      <c r="O74" s="1">
        <f>COUNTIFS(Table2[Sub-Sector],Table3[[#This Row],[Sub-Sector]],Table2[% Away From Current Month High],"&lt;=0.05")/Table3[[#This Row],[Count]]</f>
        <v>0.94117647058823528</v>
      </c>
      <c r="P74" s="1">
        <f>COUNTIFS(Table2[Sub-Sector],Table3[[#This Row],[Sub-Sector]],Table2[% Away From 52W High],"&lt;=10")/Table3[[#This Row],[Count]]</f>
        <v>5.8823529411764705E-2</v>
      </c>
      <c r="Q74" s="1">
        <f>COUNTIFS(Table2[Sub-Sector],Table3[[#This Row],[Sub-Sector]],Table2[% Away From 52W Low],"&gt;=10")/Table3[[#This Row],[Count]]</f>
        <v>0.82352941176470584</v>
      </c>
      <c r="R74" s="1">
        <f>COUNTIFS(Table2[Sub-Sector],Table3[[#This Row],[Sub-Sector]],Table2[% Price above 20 EMA],"&gt;=0")/Table3[[#This Row],[Count]]</f>
        <v>0.41176470588235292</v>
      </c>
      <c r="S74" s="1">
        <f>COUNTIFS(Table2[Sub-Sector],Table3[[#This Row],[Sub-Sector]],Table2[% Price above 50 EMA],"&gt;=0")/Table3[[#This Row],[Count]]</f>
        <v>0.41176470588235292</v>
      </c>
      <c r="T74" s="1">
        <f>COUNTIFS(Table2[Sub-Sector],Table3[[#This Row],[Sub-Sector]],Table2[% Price above 200 EMA],"&gt;=0")/Table3[[#This Row],[Count]]</f>
        <v>0.52941176470588236</v>
      </c>
      <c r="U74" s="1">
        <f>COUNTIFS(Table2[Sub-Sector],Table3[[#This Row],[Sub-Sector]],Table2[Rate of Change - Zone],"Positive")/Table3[[#This Row],[Count]]</f>
        <v>0.35294117647058826</v>
      </c>
      <c r="V74" s="1">
        <f>COUNTIFS(Table2[Sub-Sector],Table3[[#This Row],[Sub-Sector]],Table2[Sharpe Ratio],"&gt;=0.10")/Table3[[#This Row],[Count]]</f>
        <v>0</v>
      </c>
      <c r="W7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386.5</v>
      </c>
      <c r="X74">
        <f>_xlfn.RANK.AVG(Table3[[#This Row],[Score]],Table3[Score],1)</f>
        <v>45</v>
      </c>
      <c r="Y7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263.5</v>
      </c>
      <c r="Z74">
        <f>_xlfn.RANK.AVG(Table3[[#This Row],[Score 2 ]],Table3[[Score 2 ]],1)</f>
        <v>73</v>
      </c>
    </row>
    <row r="75" spans="1:26" x14ac:dyDescent="0.3">
      <c r="A75" t="s">
        <v>18</v>
      </c>
      <c r="B75">
        <f>COUNTIFS(Table2[Sub-Sector],Table3[[#This Row],[Sub-Sector]])</f>
        <v>6</v>
      </c>
      <c r="C75" s="1">
        <f>COUNTIFS(Table2[Sub-Sector],Table3[[#This Row],[Sub-Sector]],Table2[Uptrend],"Uptrend")/Table3[[#This Row],[Count]]</f>
        <v>0</v>
      </c>
      <c r="D75" s="1">
        <f>COUNTIFS(Table2[Sub-Sector],Table3[[#This Row],[Sub-Sector]],Table2[1W Return vs Nifty],"&gt;=5")/Table3[[#This Row],[Count]]</f>
        <v>0.16666666666666666</v>
      </c>
      <c r="E75" s="1">
        <f>COUNTIFS(Table2[Sub-Sector],Table3[[#This Row],[Sub-Sector]],Table2[1M Return vs Nifty],"&gt;=5")/Table3[[#This Row],[Count]]</f>
        <v>0</v>
      </c>
      <c r="F75" s="1">
        <f>COUNTIFS(Table2[Sub-Sector],Table3[[#This Row],[Sub-Sector]],Table2[6M Return vs Nifty],"&gt;=10")/Table3[[#This Row],[Count]]</f>
        <v>0</v>
      </c>
      <c r="G75" s="1">
        <f>COUNTIFS(Table2[Sub-Sector],Table3[[#This Row],[Sub-Sector]],Table2[1Y Return vs Nifty],"&gt;=10")/Table3[[#This Row],[Count]]</f>
        <v>0.66666666666666663</v>
      </c>
      <c r="H75" s="1">
        <f>COUNTIFS(Table2[Sub-Sector],Table3[[#This Row],[Sub-Sector]],Table2[RSI Exponential â€“ 14D],"&gt;=50")/Table3[[#This Row],[Count]]</f>
        <v>0</v>
      </c>
      <c r="I75" s="1">
        <f>COUNTIFS(Table2[Sub-Sector],Table3[[#This Row],[Sub-Sector]],Table2[Relative Volume],"&gt;=1")/Table3[[#This Row],[Count]]</f>
        <v>0.5</v>
      </c>
      <c r="J75" s="1">
        <f>COUNTIFS(Table2[Sub-Sector],Table3[[#This Row],[Sub-Sector]],Table2[% Away From Day Low],"&gt;=0.05")/Table3[[#This Row],[Count]]</f>
        <v>0</v>
      </c>
      <c r="K75" s="1">
        <f>COUNTIFS(Table2[Sub-Sector],Table3[[#This Row],[Sub-Sector]],Table2[% Away From Day High],"&lt;=0.05")/Table3[[#This Row],[Count]]</f>
        <v>0.83333333333333337</v>
      </c>
      <c r="L75" s="1">
        <f>COUNTIFS(Table2[Sub-Sector],Table3[[#This Row],[Sub-Sector]],Table2[% Away From Current Week Low],"&gt;=0.05")/Table3[[#This Row],[Count]]</f>
        <v>0</v>
      </c>
      <c r="M75" s="1">
        <f>COUNTIFS(Table2[Sub-Sector],Table3[[#This Row],[Sub-Sector]],Table2[% Away From Current Week High],"&lt;=0.05")/Table3[[#This Row],[Count]]</f>
        <v>0.83333333333333337</v>
      </c>
      <c r="N75" s="1">
        <f>COUNTIFS(Table2[Sub-Sector],Table3[[#This Row],[Sub-Sector]],Table2[% Away From Current Month Low],"&gt;=0.05")/Table3[[#This Row],[Count]]</f>
        <v>0</v>
      </c>
      <c r="O75" s="1">
        <f>COUNTIFS(Table2[Sub-Sector],Table3[[#This Row],[Sub-Sector]],Table2[% Away From Current Month High],"&lt;=0.05")/Table3[[#This Row],[Count]]</f>
        <v>0.83333333333333337</v>
      </c>
      <c r="P75" s="1">
        <f>COUNTIFS(Table2[Sub-Sector],Table3[[#This Row],[Sub-Sector]],Table2[% Away From 52W High],"&lt;=10")/Table3[[#This Row],[Count]]</f>
        <v>0</v>
      </c>
      <c r="Q75" s="1">
        <f>COUNTIFS(Table2[Sub-Sector],Table3[[#This Row],[Sub-Sector]],Table2[% Away From 52W Low],"&gt;=10")/Table3[[#This Row],[Count]]</f>
        <v>0.83333333333333337</v>
      </c>
      <c r="R75" s="1">
        <f>COUNTIFS(Table2[Sub-Sector],Table3[[#This Row],[Sub-Sector]],Table2[% Price above 20 EMA],"&gt;=0")/Table3[[#This Row],[Count]]</f>
        <v>0</v>
      </c>
      <c r="S75" s="1">
        <f>COUNTIFS(Table2[Sub-Sector],Table3[[#This Row],[Sub-Sector]],Table2[% Price above 50 EMA],"&gt;=0")/Table3[[#This Row],[Count]]</f>
        <v>0</v>
      </c>
      <c r="T75" s="1">
        <f>COUNTIFS(Table2[Sub-Sector],Table3[[#This Row],[Sub-Sector]],Table2[% Price above 200 EMA],"&gt;=0")/Table3[[#This Row],[Count]]</f>
        <v>0.16666666666666666</v>
      </c>
      <c r="U75" s="1">
        <f>COUNTIFS(Table2[Sub-Sector],Table3[[#This Row],[Sub-Sector]],Table2[Rate of Change - Zone],"Positive")/Table3[[#This Row],[Count]]</f>
        <v>0</v>
      </c>
      <c r="V75" s="1">
        <f>COUNTIFS(Table2[Sub-Sector],Table3[[#This Row],[Sub-Sector]],Table2[Sharpe Ratio],"&gt;=0.10")/Table3[[#This Row],[Count]]</f>
        <v>0.33333333333333331</v>
      </c>
      <c r="W7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567</v>
      </c>
      <c r="X75">
        <f>_xlfn.RANK.AVG(Table3[[#This Row],[Score]],Table3[Score],1)</f>
        <v>103</v>
      </c>
      <c r="Y7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264.5</v>
      </c>
      <c r="Z75">
        <f>_xlfn.RANK.AVG(Table3[[#This Row],[Score 2 ]],Table3[[Score 2 ]],1)</f>
        <v>74.5</v>
      </c>
    </row>
    <row r="76" spans="1:26" x14ac:dyDescent="0.3">
      <c r="A76" t="s">
        <v>1319</v>
      </c>
      <c r="B76">
        <f>COUNTIFS(Table2[Sub-Sector],Table3[[#This Row],[Sub-Sector]])</f>
        <v>2</v>
      </c>
      <c r="C76" s="1">
        <f>COUNTIFS(Table2[Sub-Sector],Table3[[#This Row],[Sub-Sector]],Table2[Uptrend],"Uptrend")/Table3[[#This Row],[Count]]</f>
        <v>1</v>
      </c>
      <c r="D76" s="1">
        <f>COUNTIFS(Table2[Sub-Sector],Table3[[#This Row],[Sub-Sector]],Table2[1W Return vs Nifty],"&gt;=5")/Table3[[#This Row],[Count]]</f>
        <v>1</v>
      </c>
      <c r="E76" s="1">
        <f>COUNTIFS(Table2[Sub-Sector],Table3[[#This Row],[Sub-Sector]],Table2[1M Return vs Nifty],"&gt;=5")/Table3[[#This Row],[Count]]</f>
        <v>0.5</v>
      </c>
      <c r="F76" s="1">
        <f>COUNTIFS(Table2[Sub-Sector],Table3[[#This Row],[Sub-Sector]],Table2[6M Return vs Nifty],"&gt;=10")/Table3[[#This Row],[Count]]</f>
        <v>1</v>
      </c>
      <c r="G76" s="1">
        <f>COUNTIFS(Table2[Sub-Sector],Table3[[#This Row],[Sub-Sector]],Table2[1Y Return vs Nifty],"&gt;=10")/Table3[[#This Row],[Count]]</f>
        <v>0.5</v>
      </c>
      <c r="H76" s="1">
        <f>COUNTIFS(Table2[Sub-Sector],Table3[[#This Row],[Sub-Sector]],Table2[RSI Exponential â€“ 14D],"&gt;=50")/Table3[[#This Row],[Count]]</f>
        <v>0.5</v>
      </c>
      <c r="I76" s="1">
        <f>COUNTIFS(Table2[Sub-Sector],Table3[[#This Row],[Sub-Sector]],Table2[Relative Volume],"&gt;=1")/Table3[[#This Row],[Count]]</f>
        <v>0</v>
      </c>
      <c r="J76" s="1">
        <f>COUNTIFS(Table2[Sub-Sector],Table3[[#This Row],[Sub-Sector]],Table2[% Away From Day Low],"&gt;=0.05")/Table3[[#This Row],[Count]]</f>
        <v>0</v>
      </c>
      <c r="K76" s="1">
        <f>COUNTIFS(Table2[Sub-Sector],Table3[[#This Row],[Sub-Sector]],Table2[% Away From Day High],"&lt;=0.05")/Table3[[#This Row],[Count]]</f>
        <v>1</v>
      </c>
      <c r="L76" s="1">
        <f>COUNTIFS(Table2[Sub-Sector],Table3[[#This Row],[Sub-Sector]],Table2[% Away From Current Week Low],"&gt;=0.05")/Table3[[#This Row],[Count]]</f>
        <v>0</v>
      </c>
      <c r="M76" s="1">
        <f>COUNTIFS(Table2[Sub-Sector],Table3[[#This Row],[Sub-Sector]],Table2[% Away From Current Week High],"&lt;=0.05")/Table3[[#This Row],[Count]]</f>
        <v>1</v>
      </c>
      <c r="N76" s="1">
        <f>COUNTIFS(Table2[Sub-Sector],Table3[[#This Row],[Sub-Sector]],Table2[% Away From Current Month Low],"&gt;=0.05")/Table3[[#This Row],[Count]]</f>
        <v>0</v>
      </c>
      <c r="O76" s="1">
        <f>COUNTIFS(Table2[Sub-Sector],Table3[[#This Row],[Sub-Sector]],Table2[% Away From Current Month High],"&lt;=0.05")/Table3[[#This Row],[Count]]</f>
        <v>1</v>
      </c>
      <c r="P76" s="1">
        <f>COUNTIFS(Table2[Sub-Sector],Table3[[#This Row],[Sub-Sector]],Table2[% Away From 52W High],"&lt;=10")/Table3[[#This Row],[Count]]</f>
        <v>0.5</v>
      </c>
      <c r="Q76" s="1">
        <f>COUNTIFS(Table2[Sub-Sector],Table3[[#This Row],[Sub-Sector]],Table2[% Away From 52W Low],"&gt;=10")/Table3[[#This Row],[Count]]</f>
        <v>1</v>
      </c>
      <c r="R76" s="1">
        <f>COUNTIFS(Table2[Sub-Sector],Table3[[#This Row],[Sub-Sector]],Table2[% Price above 20 EMA],"&gt;=0")/Table3[[#This Row],[Count]]</f>
        <v>0.5</v>
      </c>
      <c r="S76" s="1">
        <f>COUNTIFS(Table2[Sub-Sector],Table3[[#This Row],[Sub-Sector]],Table2[% Price above 50 EMA],"&gt;=0")/Table3[[#This Row],[Count]]</f>
        <v>1</v>
      </c>
      <c r="T76" s="1">
        <f>COUNTIFS(Table2[Sub-Sector],Table3[[#This Row],[Sub-Sector]],Table2[% Price above 200 EMA],"&gt;=0")/Table3[[#This Row],[Count]]</f>
        <v>1</v>
      </c>
      <c r="U76" s="1">
        <f>COUNTIFS(Table2[Sub-Sector],Table3[[#This Row],[Sub-Sector]],Table2[Rate of Change - Zone],"Positive")/Table3[[#This Row],[Count]]</f>
        <v>0</v>
      </c>
      <c r="V76" s="1">
        <f>COUNTIFS(Table2[Sub-Sector],Table3[[#This Row],[Sub-Sector]],Table2[Sharpe Ratio],"&gt;=0.10")/Table3[[#This Row],[Count]]</f>
        <v>0.5</v>
      </c>
      <c r="W7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310.5</v>
      </c>
      <c r="X76">
        <f>_xlfn.RANK.AVG(Table3[[#This Row],[Score]],Table3[Score],1)</f>
        <v>23</v>
      </c>
      <c r="Y7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264.5</v>
      </c>
      <c r="Z76">
        <f>_xlfn.RANK.AVG(Table3[[#This Row],[Score 2 ]],Table3[[Score 2 ]],1)</f>
        <v>74.5</v>
      </c>
    </row>
    <row r="77" spans="1:26" x14ac:dyDescent="0.3">
      <c r="A77" t="s">
        <v>108</v>
      </c>
      <c r="B77">
        <f>COUNTIFS(Table2[Sub-Sector],Table3[[#This Row],[Sub-Sector]])</f>
        <v>4</v>
      </c>
      <c r="C77" s="1">
        <f>COUNTIFS(Table2[Sub-Sector],Table3[[#This Row],[Sub-Sector]],Table2[Uptrend],"Uptrend")/Table3[[#This Row],[Count]]</f>
        <v>0.25</v>
      </c>
      <c r="D77" s="1">
        <f>COUNTIFS(Table2[Sub-Sector],Table3[[#This Row],[Sub-Sector]],Table2[1W Return vs Nifty],"&gt;=5")/Table3[[#This Row],[Count]]</f>
        <v>0.75</v>
      </c>
      <c r="E77" s="1">
        <f>COUNTIFS(Table2[Sub-Sector],Table3[[#This Row],[Sub-Sector]],Table2[1M Return vs Nifty],"&gt;=5")/Table3[[#This Row],[Count]]</f>
        <v>0</v>
      </c>
      <c r="F77" s="1">
        <f>COUNTIFS(Table2[Sub-Sector],Table3[[#This Row],[Sub-Sector]],Table2[6M Return vs Nifty],"&gt;=10")/Table3[[#This Row],[Count]]</f>
        <v>0</v>
      </c>
      <c r="G77" s="1">
        <f>COUNTIFS(Table2[Sub-Sector],Table3[[#This Row],[Sub-Sector]],Table2[1Y Return vs Nifty],"&gt;=10")/Table3[[#This Row],[Count]]</f>
        <v>1</v>
      </c>
      <c r="H77" s="1">
        <f>COUNTIFS(Table2[Sub-Sector],Table3[[#This Row],[Sub-Sector]],Table2[RSI Exponential â€“ 14D],"&gt;=50")/Table3[[#This Row],[Count]]</f>
        <v>0.25</v>
      </c>
      <c r="I77" s="1">
        <f>COUNTIFS(Table2[Sub-Sector],Table3[[#This Row],[Sub-Sector]],Table2[Relative Volume],"&gt;=1")/Table3[[#This Row],[Count]]</f>
        <v>0.25</v>
      </c>
      <c r="J77" s="1">
        <f>COUNTIFS(Table2[Sub-Sector],Table3[[#This Row],[Sub-Sector]],Table2[% Away From Day Low],"&gt;=0.05")/Table3[[#This Row],[Count]]</f>
        <v>0</v>
      </c>
      <c r="K77" s="1">
        <f>COUNTIFS(Table2[Sub-Sector],Table3[[#This Row],[Sub-Sector]],Table2[% Away From Day High],"&lt;=0.05")/Table3[[#This Row],[Count]]</f>
        <v>1</v>
      </c>
      <c r="L77" s="1">
        <f>COUNTIFS(Table2[Sub-Sector],Table3[[#This Row],[Sub-Sector]],Table2[% Away From Current Week Low],"&gt;=0.05")/Table3[[#This Row],[Count]]</f>
        <v>0</v>
      </c>
      <c r="M77" s="1">
        <f>COUNTIFS(Table2[Sub-Sector],Table3[[#This Row],[Sub-Sector]],Table2[% Away From Current Week High],"&lt;=0.05")/Table3[[#This Row],[Count]]</f>
        <v>1</v>
      </c>
      <c r="N77" s="1">
        <f>COUNTIFS(Table2[Sub-Sector],Table3[[#This Row],[Sub-Sector]],Table2[% Away From Current Month Low],"&gt;=0.05")/Table3[[#This Row],[Count]]</f>
        <v>0</v>
      </c>
      <c r="O77" s="1">
        <f>COUNTIFS(Table2[Sub-Sector],Table3[[#This Row],[Sub-Sector]],Table2[% Away From Current Month High],"&lt;=0.05")/Table3[[#This Row],[Count]]</f>
        <v>1</v>
      </c>
      <c r="P77" s="1">
        <f>COUNTIFS(Table2[Sub-Sector],Table3[[#This Row],[Sub-Sector]],Table2[% Away From 52W High],"&lt;=10")/Table3[[#This Row],[Count]]</f>
        <v>0</v>
      </c>
      <c r="Q77" s="1">
        <f>COUNTIFS(Table2[Sub-Sector],Table3[[#This Row],[Sub-Sector]],Table2[% Away From 52W Low],"&gt;=10")/Table3[[#This Row],[Count]]</f>
        <v>1</v>
      </c>
      <c r="R77" s="1">
        <f>COUNTIFS(Table2[Sub-Sector],Table3[[#This Row],[Sub-Sector]],Table2[% Price above 20 EMA],"&gt;=0")/Table3[[#This Row],[Count]]</f>
        <v>0</v>
      </c>
      <c r="S77" s="1">
        <f>COUNTIFS(Table2[Sub-Sector],Table3[[#This Row],[Sub-Sector]],Table2[% Price above 50 EMA],"&gt;=0")/Table3[[#This Row],[Count]]</f>
        <v>0</v>
      </c>
      <c r="T77" s="1">
        <f>COUNTIFS(Table2[Sub-Sector],Table3[[#This Row],[Sub-Sector]],Table2[% Price above 200 EMA],"&gt;=0")/Table3[[#This Row],[Count]]</f>
        <v>0.25</v>
      </c>
      <c r="U77" s="1">
        <f>COUNTIFS(Table2[Sub-Sector],Table3[[#This Row],[Sub-Sector]],Table2[Rate of Change - Zone],"Positive")/Table3[[#This Row],[Count]]</f>
        <v>0</v>
      </c>
      <c r="V77" s="1">
        <f>COUNTIFS(Table2[Sub-Sector],Table3[[#This Row],[Sub-Sector]],Table2[Sharpe Ratio],"&gt;=0.10")/Table3[[#This Row],[Count]]</f>
        <v>0.75</v>
      </c>
      <c r="W7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460.5</v>
      </c>
      <c r="X77">
        <f>_xlfn.RANK.AVG(Table3[[#This Row],[Score]],Table3[Score],1)</f>
        <v>69</v>
      </c>
      <c r="Y7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265.5</v>
      </c>
      <c r="Z77">
        <f>_xlfn.RANK.AVG(Table3[[#This Row],[Score 2 ]],Table3[[Score 2 ]],1)</f>
        <v>76</v>
      </c>
    </row>
    <row r="78" spans="1:26" x14ac:dyDescent="0.3">
      <c r="A78" t="s">
        <v>80</v>
      </c>
      <c r="B78">
        <f>COUNTIFS(Table2[Sub-Sector],Table3[[#This Row],[Sub-Sector]])</f>
        <v>3</v>
      </c>
      <c r="C78" s="1">
        <f>COUNTIFS(Table2[Sub-Sector],Table3[[#This Row],[Sub-Sector]],Table2[Uptrend],"Uptrend")/Table3[[#This Row],[Count]]</f>
        <v>0.33333333333333331</v>
      </c>
      <c r="D78" s="1">
        <f>COUNTIFS(Table2[Sub-Sector],Table3[[#This Row],[Sub-Sector]],Table2[1W Return vs Nifty],"&gt;=5")/Table3[[#This Row],[Count]]</f>
        <v>0.33333333333333331</v>
      </c>
      <c r="E78" s="1">
        <f>COUNTIFS(Table2[Sub-Sector],Table3[[#This Row],[Sub-Sector]],Table2[1M Return vs Nifty],"&gt;=5")/Table3[[#This Row],[Count]]</f>
        <v>0</v>
      </c>
      <c r="F78" s="1">
        <f>COUNTIFS(Table2[Sub-Sector],Table3[[#This Row],[Sub-Sector]],Table2[6M Return vs Nifty],"&gt;=10")/Table3[[#This Row],[Count]]</f>
        <v>0.33333333333333331</v>
      </c>
      <c r="G78" s="1">
        <f>COUNTIFS(Table2[Sub-Sector],Table3[[#This Row],[Sub-Sector]],Table2[1Y Return vs Nifty],"&gt;=10")/Table3[[#This Row],[Count]]</f>
        <v>1</v>
      </c>
      <c r="H78" s="1">
        <f>COUNTIFS(Table2[Sub-Sector],Table3[[#This Row],[Sub-Sector]],Table2[RSI Exponential â€“ 14D],"&gt;=50")/Table3[[#This Row],[Count]]</f>
        <v>0</v>
      </c>
      <c r="I78" s="1">
        <f>COUNTIFS(Table2[Sub-Sector],Table3[[#This Row],[Sub-Sector]],Table2[Relative Volume],"&gt;=1")/Table3[[#This Row],[Count]]</f>
        <v>0</v>
      </c>
      <c r="J78" s="1">
        <f>COUNTIFS(Table2[Sub-Sector],Table3[[#This Row],[Sub-Sector]],Table2[% Away From Day Low],"&gt;=0.05")/Table3[[#This Row],[Count]]</f>
        <v>0</v>
      </c>
      <c r="K78" s="1">
        <f>COUNTIFS(Table2[Sub-Sector],Table3[[#This Row],[Sub-Sector]],Table2[% Away From Day High],"&lt;=0.05")/Table3[[#This Row],[Count]]</f>
        <v>1</v>
      </c>
      <c r="L78" s="1">
        <f>COUNTIFS(Table2[Sub-Sector],Table3[[#This Row],[Sub-Sector]],Table2[% Away From Current Week Low],"&gt;=0.05")/Table3[[#This Row],[Count]]</f>
        <v>0</v>
      </c>
      <c r="M78" s="1">
        <f>COUNTIFS(Table2[Sub-Sector],Table3[[#This Row],[Sub-Sector]],Table2[% Away From Current Week High],"&lt;=0.05")/Table3[[#This Row],[Count]]</f>
        <v>1</v>
      </c>
      <c r="N78" s="1">
        <f>COUNTIFS(Table2[Sub-Sector],Table3[[#This Row],[Sub-Sector]],Table2[% Away From Current Month Low],"&gt;=0.05")/Table3[[#This Row],[Count]]</f>
        <v>0</v>
      </c>
      <c r="O78" s="1">
        <f>COUNTIFS(Table2[Sub-Sector],Table3[[#This Row],[Sub-Sector]],Table2[% Away From Current Month High],"&lt;=0.05")/Table3[[#This Row],[Count]]</f>
        <v>1</v>
      </c>
      <c r="P78" s="1">
        <f>COUNTIFS(Table2[Sub-Sector],Table3[[#This Row],[Sub-Sector]],Table2[% Away From 52W High],"&lt;=10")/Table3[[#This Row],[Count]]</f>
        <v>0</v>
      </c>
      <c r="Q78" s="1">
        <f>COUNTIFS(Table2[Sub-Sector],Table3[[#This Row],[Sub-Sector]],Table2[% Away From 52W Low],"&gt;=10")/Table3[[#This Row],[Count]]</f>
        <v>1</v>
      </c>
      <c r="R78" s="1">
        <f>COUNTIFS(Table2[Sub-Sector],Table3[[#This Row],[Sub-Sector]],Table2[% Price above 20 EMA],"&gt;=0")/Table3[[#This Row],[Count]]</f>
        <v>0</v>
      </c>
      <c r="S78" s="1">
        <f>COUNTIFS(Table2[Sub-Sector],Table3[[#This Row],[Sub-Sector]],Table2[% Price above 50 EMA],"&gt;=0")/Table3[[#This Row],[Count]]</f>
        <v>0</v>
      </c>
      <c r="T78" s="1">
        <f>COUNTIFS(Table2[Sub-Sector],Table3[[#This Row],[Sub-Sector]],Table2[% Price above 200 EMA],"&gt;=0")/Table3[[#This Row],[Count]]</f>
        <v>1</v>
      </c>
      <c r="U78" s="1">
        <f>COUNTIFS(Table2[Sub-Sector],Table3[[#This Row],[Sub-Sector]],Table2[Rate of Change - Zone],"Positive")/Table3[[#This Row],[Count]]</f>
        <v>0</v>
      </c>
      <c r="V78" s="1">
        <f>COUNTIFS(Table2[Sub-Sector],Table3[[#This Row],[Sub-Sector]],Table2[Sharpe Ratio],"&gt;=0.10")/Table3[[#This Row],[Count]]</f>
        <v>0.66666666666666663</v>
      </c>
      <c r="W7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504</v>
      </c>
      <c r="X78">
        <f>_xlfn.RANK.AVG(Table3[[#This Row],[Score]],Table3[Score],1)</f>
        <v>81</v>
      </c>
      <c r="Y7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269.5</v>
      </c>
      <c r="Z78">
        <f>_xlfn.RANK.AVG(Table3[[#This Row],[Score 2 ]],Table3[[Score 2 ]],1)</f>
        <v>77</v>
      </c>
    </row>
    <row r="79" spans="1:26" x14ac:dyDescent="0.3">
      <c r="A79" t="s">
        <v>477</v>
      </c>
      <c r="B79">
        <f>COUNTIFS(Table2[Sub-Sector],Table3[[#This Row],[Sub-Sector]])</f>
        <v>17</v>
      </c>
      <c r="C79" s="1">
        <f>COUNTIFS(Table2[Sub-Sector],Table3[[#This Row],[Sub-Sector]],Table2[Uptrend],"Uptrend")/Table3[[#This Row],[Count]]</f>
        <v>0.23529411764705882</v>
      </c>
      <c r="D79" s="1">
        <f>COUNTIFS(Table2[Sub-Sector],Table3[[#This Row],[Sub-Sector]],Table2[1W Return vs Nifty],"&gt;=5")/Table3[[#This Row],[Count]]</f>
        <v>0.6470588235294118</v>
      </c>
      <c r="E79" s="1">
        <f>COUNTIFS(Table2[Sub-Sector],Table3[[#This Row],[Sub-Sector]],Table2[1M Return vs Nifty],"&gt;=5")/Table3[[#This Row],[Count]]</f>
        <v>0.11764705882352941</v>
      </c>
      <c r="F79" s="1">
        <f>COUNTIFS(Table2[Sub-Sector],Table3[[#This Row],[Sub-Sector]],Table2[6M Return vs Nifty],"&gt;=10")/Table3[[#This Row],[Count]]</f>
        <v>0.29411764705882354</v>
      </c>
      <c r="G79" s="1">
        <f>COUNTIFS(Table2[Sub-Sector],Table3[[#This Row],[Sub-Sector]],Table2[1Y Return vs Nifty],"&gt;=10")/Table3[[#This Row],[Count]]</f>
        <v>0.23529411764705882</v>
      </c>
      <c r="H79" s="1">
        <f>COUNTIFS(Table2[Sub-Sector],Table3[[#This Row],[Sub-Sector]],Table2[RSI Exponential â€“ 14D],"&gt;=50")/Table3[[#This Row],[Count]]</f>
        <v>0.35294117647058826</v>
      </c>
      <c r="I79" s="1">
        <f>COUNTIFS(Table2[Sub-Sector],Table3[[#This Row],[Sub-Sector]],Table2[Relative Volume],"&gt;=1")/Table3[[#This Row],[Count]]</f>
        <v>0.17647058823529413</v>
      </c>
      <c r="J79" s="1">
        <f>COUNTIFS(Table2[Sub-Sector],Table3[[#This Row],[Sub-Sector]],Table2[% Away From Day Low],"&gt;=0.05")/Table3[[#This Row],[Count]]</f>
        <v>5.8823529411764705E-2</v>
      </c>
      <c r="K79" s="1">
        <f>COUNTIFS(Table2[Sub-Sector],Table3[[#This Row],[Sub-Sector]],Table2[% Away From Day High],"&lt;=0.05")/Table3[[#This Row],[Count]]</f>
        <v>0.94117647058823528</v>
      </c>
      <c r="L79" s="1">
        <f>COUNTIFS(Table2[Sub-Sector],Table3[[#This Row],[Sub-Sector]],Table2[% Away From Current Week Low],"&gt;=0.05")/Table3[[#This Row],[Count]]</f>
        <v>5.8823529411764705E-2</v>
      </c>
      <c r="M79" s="1">
        <f>COUNTIFS(Table2[Sub-Sector],Table3[[#This Row],[Sub-Sector]],Table2[% Away From Current Week High],"&lt;=0.05")/Table3[[#This Row],[Count]]</f>
        <v>0.94117647058823528</v>
      </c>
      <c r="N79" s="1">
        <f>COUNTIFS(Table2[Sub-Sector],Table3[[#This Row],[Sub-Sector]],Table2[% Away From Current Month Low],"&gt;=0.05")/Table3[[#This Row],[Count]]</f>
        <v>5.8823529411764705E-2</v>
      </c>
      <c r="O79" s="1">
        <f>COUNTIFS(Table2[Sub-Sector],Table3[[#This Row],[Sub-Sector]],Table2[% Away From Current Month High],"&lt;=0.05")/Table3[[#This Row],[Count]]</f>
        <v>0.82352941176470584</v>
      </c>
      <c r="P79" s="1">
        <f>COUNTIFS(Table2[Sub-Sector],Table3[[#This Row],[Sub-Sector]],Table2[% Away From 52W High],"&lt;=10")/Table3[[#This Row],[Count]]</f>
        <v>5.8823529411764705E-2</v>
      </c>
      <c r="Q79" s="1">
        <f>COUNTIFS(Table2[Sub-Sector],Table3[[#This Row],[Sub-Sector]],Table2[% Away From 52W Low],"&gt;=10")/Table3[[#This Row],[Count]]</f>
        <v>0.82352941176470584</v>
      </c>
      <c r="R79" s="1">
        <f>COUNTIFS(Table2[Sub-Sector],Table3[[#This Row],[Sub-Sector]],Table2[% Price above 20 EMA],"&gt;=0")/Table3[[#This Row],[Count]]</f>
        <v>0.23529411764705882</v>
      </c>
      <c r="S79" s="1">
        <f>COUNTIFS(Table2[Sub-Sector],Table3[[#This Row],[Sub-Sector]],Table2[% Price above 50 EMA],"&gt;=0")/Table3[[#This Row],[Count]]</f>
        <v>0.29411764705882354</v>
      </c>
      <c r="T79" s="1">
        <f>COUNTIFS(Table2[Sub-Sector],Table3[[#This Row],[Sub-Sector]],Table2[% Price above 200 EMA],"&gt;=0")/Table3[[#This Row],[Count]]</f>
        <v>0.41176470588235292</v>
      </c>
      <c r="U79" s="1">
        <f>COUNTIFS(Table2[Sub-Sector],Table3[[#This Row],[Sub-Sector]],Table2[Rate of Change - Zone],"Positive")/Table3[[#This Row],[Count]]</f>
        <v>0.17647058823529413</v>
      </c>
      <c r="V79" s="1">
        <f>COUNTIFS(Table2[Sub-Sector],Table3[[#This Row],[Sub-Sector]],Table2[Sharpe Ratio],"&gt;=0.10")/Table3[[#This Row],[Count]]</f>
        <v>0.11764705882352941</v>
      </c>
      <c r="W7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466.5</v>
      </c>
      <c r="X79">
        <f>_xlfn.RANK.AVG(Table3[[#This Row],[Score]],Table3[Score],1)</f>
        <v>73</v>
      </c>
      <c r="Y7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276</v>
      </c>
      <c r="Z79">
        <f>_xlfn.RANK.AVG(Table3[[#This Row],[Score 2 ]],Table3[[Score 2 ]],1)</f>
        <v>78</v>
      </c>
    </row>
    <row r="80" spans="1:26" x14ac:dyDescent="0.3">
      <c r="A80" t="s">
        <v>474</v>
      </c>
      <c r="B80">
        <f>COUNTIFS(Table2[Sub-Sector],Table3[[#This Row],[Sub-Sector]])</f>
        <v>9</v>
      </c>
      <c r="C80" s="1">
        <f>COUNTIFS(Table2[Sub-Sector],Table3[[#This Row],[Sub-Sector]],Table2[Uptrend],"Uptrend")/Table3[[#This Row],[Count]]</f>
        <v>0.1111111111111111</v>
      </c>
      <c r="D80" s="1">
        <f>COUNTIFS(Table2[Sub-Sector],Table3[[#This Row],[Sub-Sector]],Table2[1W Return vs Nifty],"&gt;=5")/Table3[[#This Row],[Count]]</f>
        <v>0.55555555555555558</v>
      </c>
      <c r="E80" s="1">
        <f>COUNTIFS(Table2[Sub-Sector],Table3[[#This Row],[Sub-Sector]],Table2[1M Return vs Nifty],"&gt;=5")/Table3[[#This Row],[Count]]</f>
        <v>0.22222222222222221</v>
      </c>
      <c r="F80" s="1">
        <f>COUNTIFS(Table2[Sub-Sector],Table3[[#This Row],[Sub-Sector]],Table2[6M Return vs Nifty],"&gt;=10")/Table3[[#This Row],[Count]]</f>
        <v>0.1111111111111111</v>
      </c>
      <c r="G80" s="1">
        <f>COUNTIFS(Table2[Sub-Sector],Table3[[#This Row],[Sub-Sector]],Table2[1Y Return vs Nifty],"&gt;=10")/Table3[[#This Row],[Count]]</f>
        <v>0.22222222222222221</v>
      </c>
      <c r="H80" s="1">
        <f>COUNTIFS(Table2[Sub-Sector],Table3[[#This Row],[Sub-Sector]],Table2[RSI Exponential â€“ 14D],"&gt;=50")/Table3[[#This Row],[Count]]</f>
        <v>0.44444444444444442</v>
      </c>
      <c r="I80" s="1">
        <f>COUNTIFS(Table2[Sub-Sector],Table3[[#This Row],[Sub-Sector]],Table2[Relative Volume],"&gt;=1")/Table3[[#This Row],[Count]]</f>
        <v>0.22222222222222221</v>
      </c>
      <c r="J80" s="1">
        <f>COUNTIFS(Table2[Sub-Sector],Table3[[#This Row],[Sub-Sector]],Table2[% Away From Day Low],"&gt;=0.05")/Table3[[#This Row],[Count]]</f>
        <v>0</v>
      </c>
      <c r="K80" s="1">
        <f>COUNTIFS(Table2[Sub-Sector],Table3[[#This Row],[Sub-Sector]],Table2[% Away From Day High],"&lt;=0.05")/Table3[[#This Row],[Count]]</f>
        <v>1</v>
      </c>
      <c r="L80" s="1">
        <f>COUNTIFS(Table2[Sub-Sector],Table3[[#This Row],[Sub-Sector]],Table2[% Away From Current Week Low],"&gt;=0.05")/Table3[[#This Row],[Count]]</f>
        <v>0</v>
      </c>
      <c r="M80" s="1">
        <f>COUNTIFS(Table2[Sub-Sector],Table3[[#This Row],[Sub-Sector]],Table2[% Away From Current Week High],"&lt;=0.05")/Table3[[#This Row],[Count]]</f>
        <v>1</v>
      </c>
      <c r="N80" s="1">
        <f>COUNTIFS(Table2[Sub-Sector],Table3[[#This Row],[Sub-Sector]],Table2[% Away From Current Month Low],"&gt;=0.05")/Table3[[#This Row],[Count]]</f>
        <v>0</v>
      </c>
      <c r="O80" s="1">
        <f>COUNTIFS(Table2[Sub-Sector],Table3[[#This Row],[Sub-Sector]],Table2[% Away From Current Month High],"&lt;=0.05")/Table3[[#This Row],[Count]]</f>
        <v>0.88888888888888884</v>
      </c>
      <c r="P80" s="1">
        <f>COUNTIFS(Table2[Sub-Sector],Table3[[#This Row],[Sub-Sector]],Table2[% Away From 52W High],"&lt;=10")/Table3[[#This Row],[Count]]</f>
        <v>0.1111111111111111</v>
      </c>
      <c r="Q80" s="1">
        <f>COUNTIFS(Table2[Sub-Sector],Table3[[#This Row],[Sub-Sector]],Table2[% Away From 52W Low],"&gt;=10")/Table3[[#This Row],[Count]]</f>
        <v>0.66666666666666663</v>
      </c>
      <c r="R80" s="1">
        <f>COUNTIFS(Table2[Sub-Sector],Table3[[#This Row],[Sub-Sector]],Table2[% Price above 20 EMA],"&gt;=0")/Table3[[#This Row],[Count]]</f>
        <v>0.44444444444444442</v>
      </c>
      <c r="S80" s="1">
        <f>COUNTIFS(Table2[Sub-Sector],Table3[[#This Row],[Sub-Sector]],Table2[% Price above 50 EMA],"&gt;=0")/Table3[[#This Row],[Count]]</f>
        <v>0.33333333333333331</v>
      </c>
      <c r="T80" s="1">
        <f>COUNTIFS(Table2[Sub-Sector],Table3[[#This Row],[Sub-Sector]],Table2[% Price above 200 EMA],"&gt;=0")/Table3[[#This Row],[Count]]</f>
        <v>0.44444444444444442</v>
      </c>
      <c r="U80" s="1">
        <f>COUNTIFS(Table2[Sub-Sector],Table3[[#This Row],[Sub-Sector]],Table2[Rate of Change - Zone],"Positive")/Table3[[#This Row],[Count]]</f>
        <v>0.22222222222222221</v>
      </c>
      <c r="V80" s="1">
        <f>COUNTIFS(Table2[Sub-Sector],Table3[[#This Row],[Sub-Sector]],Table2[Sharpe Ratio],"&gt;=0.10")/Table3[[#This Row],[Count]]</f>
        <v>0.44444444444444442</v>
      </c>
      <c r="W8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474.5</v>
      </c>
      <c r="X80">
        <f>_xlfn.RANK.AVG(Table3[[#This Row],[Score]],Table3[Score],1)</f>
        <v>74</v>
      </c>
      <c r="Y8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277.5</v>
      </c>
      <c r="Z80">
        <f>_xlfn.RANK.AVG(Table3[[#This Row],[Score 2 ]],Table3[[Score 2 ]],1)</f>
        <v>79</v>
      </c>
    </row>
    <row r="81" spans="1:26" x14ac:dyDescent="0.3">
      <c r="A81" t="s">
        <v>57</v>
      </c>
      <c r="B81">
        <f>COUNTIFS(Table2[Sub-Sector],Table3[[#This Row],[Sub-Sector]])</f>
        <v>4</v>
      </c>
      <c r="C81" s="1">
        <f>COUNTIFS(Table2[Sub-Sector],Table3[[#This Row],[Sub-Sector]],Table2[Uptrend],"Uptrend")/Table3[[#This Row],[Count]]</f>
        <v>0.5</v>
      </c>
      <c r="D81" s="1">
        <f>COUNTIFS(Table2[Sub-Sector],Table3[[#This Row],[Sub-Sector]],Table2[1W Return vs Nifty],"&gt;=5")/Table3[[#This Row],[Count]]</f>
        <v>0.25</v>
      </c>
      <c r="E81" s="1">
        <f>COUNTIFS(Table2[Sub-Sector],Table3[[#This Row],[Sub-Sector]],Table2[1M Return vs Nifty],"&gt;=5")/Table3[[#This Row],[Count]]</f>
        <v>0</v>
      </c>
      <c r="F81" s="1">
        <f>COUNTIFS(Table2[Sub-Sector],Table3[[#This Row],[Sub-Sector]],Table2[6M Return vs Nifty],"&gt;=10")/Table3[[#This Row],[Count]]</f>
        <v>0.25</v>
      </c>
      <c r="G81" s="1">
        <f>COUNTIFS(Table2[Sub-Sector],Table3[[#This Row],[Sub-Sector]],Table2[1Y Return vs Nifty],"&gt;=10")/Table3[[#This Row],[Count]]</f>
        <v>1</v>
      </c>
      <c r="H81" s="1">
        <f>COUNTIFS(Table2[Sub-Sector],Table3[[#This Row],[Sub-Sector]],Table2[RSI Exponential â€“ 14D],"&gt;=50")/Table3[[#This Row],[Count]]</f>
        <v>0</v>
      </c>
      <c r="I81" s="1">
        <f>COUNTIFS(Table2[Sub-Sector],Table3[[#This Row],[Sub-Sector]],Table2[Relative Volume],"&gt;=1")/Table3[[#This Row],[Count]]</f>
        <v>0</v>
      </c>
      <c r="J81" s="1">
        <f>COUNTIFS(Table2[Sub-Sector],Table3[[#This Row],[Sub-Sector]],Table2[% Away From Day Low],"&gt;=0.05")/Table3[[#This Row],[Count]]</f>
        <v>0</v>
      </c>
      <c r="K81" s="1">
        <f>COUNTIFS(Table2[Sub-Sector],Table3[[#This Row],[Sub-Sector]],Table2[% Away From Day High],"&lt;=0.05")/Table3[[#This Row],[Count]]</f>
        <v>0.75</v>
      </c>
      <c r="L81" s="1">
        <f>COUNTIFS(Table2[Sub-Sector],Table3[[#This Row],[Sub-Sector]],Table2[% Away From Current Week Low],"&gt;=0.05")/Table3[[#This Row],[Count]]</f>
        <v>0</v>
      </c>
      <c r="M81" s="1">
        <f>COUNTIFS(Table2[Sub-Sector],Table3[[#This Row],[Sub-Sector]],Table2[% Away From Current Week High],"&lt;=0.05")/Table3[[#This Row],[Count]]</f>
        <v>0.75</v>
      </c>
      <c r="N81" s="1">
        <f>COUNTIFS(Table2[Sub-Sector],Table3[[#This Row],[Sub-Sector]],Table2[% Away From Current Month Low],"&gt;=0.05")/Table3[[#This Row],[Count]]</f>
        <v>0</v>
      </c>
      <c r="O81" s="1">
        <f>COUNTIFS(Table2[Sub-Sector],Table3[[#This Row],[Sub-Sector]],Table2[% Away From Current Month High],"&lt;=0.05")/Table3[[#This Row],[Count]]</f>
        <v>0.75</v>
      </c>
      <c r="P81" s="1">
        <f>COUNTIFS(Table2[Sub-Sector],Table3[[#This Row],[Sub-Sector]],Table2[% Away From 52W High],"&lt;=10")/Table3[[#This Row],[Count]]</f>
        <v>0</v>
      </c>
      <c r="Q81" s="1">
        <f>COUNTIFS(Table2[Sub-Sector],Table3[[#This Row],[Sub-Sector]],Table2[% Away From 52W Low],"&gt;=10")/Table3[[#This Row],[Count]]</f>
        <v>1</v>
      </c>
      <c r="R81" s="1">
        <f>COUNTIFS(Table2[Sub-Sector],Table3[[#This Row],[Sub-Sector]],Table2[% Price above 20 EMA],"&gt;=0")/Table3[[#This Row],[Count]]</f>
        <v>0</v>
      </c>
      <c r="S81" s="1">
        <f>COUNTIFS(Table2[Sub-Sector],Table3[[#This Row],[Sub-Sector]],Table2[% Price above 50 EMA],"&gt;=0")/Table3[[#This Row],[Count]]</f>
        <v>0</v>
      </c>
      <c r="T81" s="1">
        <f>COUNTIFS(Table2[Sub-Sector],Table3[[#This Row],[Sub-Sector]],Table2[% Price above 200 EMA],"&gt;=0")/Table3[[#This Row],[Count]]</f>
        <v>0.75</v>
      </c>
      <c r="U81" s="1">
        <f>COUNTIFS(Table2[Sub-Sector],Table3[[#This Row],[Sub-Sector]],Table2[Rate of Change - Zone],"Positive")/Table3[[#This Row],[Count]]</f>
        <v>0</v>
      </c>
      <c r="V81" s="1">
        <f>COUNTIFS(Table2[Sub-Sector],Table3[[#This Row],[Sub-Sector]],Table2[Sharpe Ratio],"&gt;=0.10")/Table3[[#This Row],[Count]]</f>
        <v>0.5</v>
      </c>
      <c r="W8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507</v>
      </c>
      <c r="X81">
        <f>_xlfn.RANK.AVG(Table3[[#This Row],[Score]],Table3[Score],1)</f>
        <v>82</v>
      </c>
      <c r="Y8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281.5</v>
      </c>
      <c r="Z81">
        <f>_xlfn.RANK.AVG(Table3[[#This Row],[Score 2 ]],Table3[[Score 2 ]],1)</f>
        <v>80</v>
      </c>
    </row>
    <row r="82" spans="1:26" x14ac:dyDescent="0.3">
      <c r="A82" t="s">
        <v>838</v>
      </c>
      <c r="B82">
        <f>COUNTIFS(Table2[Sub-Sector],Table3[[#This Row],[Sub-Sector]])</f>
        <v>3</v>
      </c>
      <c r="C82" s="1">
        <f>COUNTIFS(Table2[Sub-Sector],Table3[[#This Row],[Sub-Sector]],Table2[Uptrend],"Uptrend")/Table3[[#This Row],[Count]]</f>
        <v>0.66666666666666663</v>
      </c>
      <c r="D82" s="1">
        <f>COUNTIFS(Table2[Sub-Sector],Table3[[#This Row],[Sub-Sector]],Table2[1W Return vs Nifty],"&gt;=5")/Table3[[#This Row],[Count]]</f>
        <v>0.33333333333333331</v>
      </c>
      <c r="E82" s="1">
        <f>COUNTIFS(Table2[Sub-Sector],Table3[[#This Row],[Sub-Sector]],Table2[1M Return vs Nifty],"&gt;=5")/Table3[[#This Row],[Count]]</f>
        <v>0</v>
      </c>
      <c r="F82" s="1">
        <f>COUNTIFS(Table2[Sub-Sector],Table3[[#This Row],[Sub-Sector]],Table2[6M Return vs Nifty],"&gt;=10")/Table3[[#This Row],[Count]]</f>
        <v>1</v>
      </c>
      <c r="G82" s="1">
        <f>COUNTIFS(Table2[Sub-Sector],Table3[[#This Row],[Sub-Sector]],Table2[1Y Return vs Nifty],"&gt;=10")/Table3[[#This Row],[Count]]</f>
        <v>0.33333333333333331</v>
      </c>
      <c r="H82" s="1">
        <f>COUNTIFS(Table2[Sub-Sector],Table3[[#This Row],[Sub-Sector]],Table2[RSI Exponential â€“ 14D],"&gt;=50")/Table3[[#This Row],[Count]]</f>
        <v>0</v>
      </c>
      <c r="I82" s="1">
        <f>COUNTIFS(Table2[Sub-Sector],Table3[[#This Row],[Sub-Sector]],Table2[Relative Volume],"&gt;=1")/Table3[[#This Row],[Count]]</f>
        <v>0</v>
      </c>
      <c r="J82" s="1">
        <f>COUNTIFS(Table2[Sub-Sector],Table3[[#This Row],[Sub-Sector]],Table2[% Away From Day Low],"&gt;=0.05")/Table3[[#This Row],[Count]]</f>
        <v>0</v>
      </c>
      <c r="K82" s="1">
        <f>COUNTIFS(Table2[Sub-Sector],Table3[[#This Row],[Sub-Sector]],Table2[% Away From Day High],"&lt;=0.05")/Table3[[#This Row],[Count]]</f>
        <v>0.66666666666666663</v>
      </c>
      <c r="L82" s="1">
        <f>COUNTIFS(Table2[Sub-Sector],Table3[[#This Row],[Sub-Sector]],Table2[% Away From Current Week Low],"&gt;=0.05")/Table3[[#This Row],[Count]]</f>
        <v>0</v>
      </c>
      <c r="M82" s="1">
        <f>COUNTIFS(Table2[Sub-Sector],Table3[[#This Row],[Sub-Sector]],Table2[% Away From Current Week High],"&lt;=0.05")/Table3[[#This Row],[Count]]</f>
        <v>0.66666666666666663</v>
      </c>
      <c r="N82" s="1">
        <f>COUNTIFS(Table2[Sub-Sector],Table3[[#This Row],[Sub-Sector]],Table2[% Away From Current Month Low],"&gt;=0.05")/Table3[[#This Row],[Count]]</f>
        <v>0</v>
      </c>
      <c r="O82" s="1">
        <f>COUNTIFS(Table2[Sub-Sector],Table3[[#This Row],[Sub-Sector]],Table2[% Away From Current Month High],"&lt;=0.05")/Table3[[#This Row],[Count]]</f>
        <v>0.33333333333333331</v>
      </c>
      <c r="P82" s="1">
        <f>COUNTIFS(Table2[Sub-Sector],Table3[[#This Row],[Sub-Sector]],Table2[% Away From 52W High],"&lt;=10")/Table3[[#This Row],[Count]]</f>
        <v>0</v>
      </c>
      <c r="Q82" s="1">
        <f>COUNTIFS(Table2[Sub-Sector],Table3[[#This Row],[Sub-Sector]],Table2[% Away From 52W Low],"&gt;=10")/Table3[[#This Row],[Count]]</f>
        <v>1</v>
      </c>
      <c r="R82" s="1">
        <f>COUNTIFS(Table2[Sub-Sector],Table3[[#This Row],[Sub-Sector]],Table2[% Price above 20 EMA],"&gt;=0")/Table3[[#This Row],[Count]]</f>
        <v>0</v>
      </c>
      <c r="S82" s="1">
        <f>COUNTIFS(Table2[Sub-Sector],Table3[[#This Row],[Sub-Sector]],Table2[% Price above 50 EMA],"&gt;=0")/Table3[[#This Row],[Count]]</f>
        <v>0.33333333333333331</v>
      </c>
      <c r="T82" s="1">
        <f>COUNTIFS(Table2[Sub-Sector],Table3[[#This Row],[Sub-Sector]],Table2[% Price above 200 EMA],"&gt;=0")/Table3[[#This Row],[Count]]</f>
        <v>1</v>
      </c>
      <c r="U82" s="1">
        <f>COUNTIFS(Table2[Sub-Sector],Table3[[#This Row],[Sub-Sector]],Table2[Rate of Change - Zone],"Positive")/Table3[[#This Row],[Count]]</f>
        <v>0</v>
      </c>
      <c r="V82" s="1">
        <f>COUNTIFS(Table2[Sub-Sector],Table3[[#This Row],[Sub-Sector]],Table2[Sharpe Ratio],"&gt;=0.10")/Table3[[#This Row],[Count]]</f>
        <v>0</v>
      </c>
      <c r="W8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493</v>
      </c>
      <c r="X82">
        <f>_xlfn.RANK.AVG(Table3[[#This Row],[Score]],Table3[Score],1)</f>
        <v>77</v>
      </c>
      <c r="Y8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284</v>
      </c>
      <c r="Z82">
        <f>_xlfn.RANK.AVG(Table3[[#This Row],[Score 2 ]],Table3[[Score 2 ]],1)</f>
        <v>81</v>
      </c>
    </row>
    <row r="83" spans="1:26" x14ac:dyDescent="0.3">
      <c r="A83" t="s">
        <v>462</v>
      </c>
      <c r="B83">
        <f>COUNTIFS(Table2[Sub-Sector],Table3[[#This Row],[Sub-Sector]])</f>
        <v>10</v>
      </c>
      <c r="C83" s="1">
        <f>COUNTIFS(Table2[Sub-Sector],Table3[[#This Row],[Sub-Sector]],Table2[Uptrend],"Uptrend")/Table3[[#This Row],[Count]]</f>
        <v>0.1</v>
      </c>
      <c r="D83" s="1">
        <f>COUNTIFS(Table2[Sub-Sector],Table3[[#This Row],[Sub-Sector]],Table2[1W Return vs Nifty],"&gt;=5")/Table3[[#This Row],[Count]]</f>
        <v>0.7</v>
      </c>
      <c r="E83" s="1">
        <f>COUNTIFS(Table2[Sub-Sector],Table3[[#This Row],[Sub-Sector]],Table2[1M Return vs Nifty],"&gt;=5")/Table3[[#This Row],[Count]]</f>
        <v>0.2</v>
      </c>
      <c r="F83" s="1">
        <f>COUNTIFS(Table2[Sub-Sector],Table3[[#This Row],[Sub-Sector]],Table2[6M Return vs Nifty],"&gt;=10")/Table3[[#This Row],[Count]]</f>
        <v>0.4</v>
      </c>
      <c r="G83" s="1">
        <f>COUNTIFS(Table2[Sub-Sector],Table3[[#This Row],[Sub-Sector]],Table2[1Y Return vs Nifty],"&gt;=10")/Table3[[#This Row],[Count]]</f>
        <v>0.3</v>
      </c>
      <c r="H83" s="1">
        <f>COUNTIFS(Table2[Sub-Sector],Table3[[#This Row],[Sub-Sector]],Table2[RSI Exponential â€“ 14D],"&gt;=50")/Table3[[#This Row],[Count]]</f>
        <v>0.3</v>
      </c>
      <c r="I83" s="1">
        <f>COUNTIFS(Table2[Sub-Sector],Table3[[#This Row],[Sub-Sector]],Table2[Relative Volume],"&gt;=1")/Table3[[#This Row],[Count]]</f>
        <v>0.2</v>
      </c>
      <c r="J83" s="1">
        <f>COUNTIFS(Table2[Sub-Sector],Table3[[#This Row],[Sub-Sector]],Table2[% Away From Day Low],"&gt;=0.05")/Table3[[#This Row],[Count]]</f>
        <v>0.1</v>
      </c>
      <c r="K83" s="1">
        <f>COUNTIFS(Table2[Sub-Sector],Table3[[#This Row],[Sub-Sector]],Table2[% Away From Day High],"&lt;=0.05")/Table3[[#This Row],[Count]]</f>
        <v>0.9</v>
      </c>
      <c r="L83" s="1">
        <f>COUNTIFS(Table2[Sub-Sector],Table3[[#This Row],[Sub-Sector]],Table2[% Away From Current Week Low],"&gt;=0.05")/Table3[[#This Row],[Count]]</f>
        <v>0.1</v>
      </c>
      <c r="M83" s="1">
        <f>COUNTIFS(Table2[Sub-Sector],Table3[[#This Row],[Sub-Sector]],Table2[% Away From Current Week High],"&lt;=0.05")/Table3[[#This Row],[Count]]</f>
        <v>0.9</v>
      </c>
      <c r="N83" s="1">
        <f>COUNTIFS(Table2[Sub-Sector],Table3[[#This Row],[Sub-Sector]],Table2[% Away From Current Month Low],"&gt;=0.05")/Table3[[#This Row],[Count]]</f>
        <v>0.1</v>
      </c>
      <c r="O83" s="1">
        <f>COUNTIFS(Table2[Sub-Sector],Table3[[#This Row],[Sub-Sector]],Table2[% Away From Current Month High],"&lt;=0.05")/Table3[[#This Row],[Count]]</f>
        <v>0.8</v>
      </c>
      <c r="P83" s="1">
        <f>COUNTIFS(Table2[Sub-Sector],Table3[[#This Row],[Sub-Sector]],Table2[% Away From 52W High],"&lt;=10")/Table3[[#This Row],[Count]]</f>
        <v>0.1</v>
      </c>
      <c r="Q83" s="1">
        <f>COUNTIFS(Table2[Sub-Sector],Table3[[#This Row],[Sub-Sector]],Table2[% Away From 52W Low],"&gt;=10")/Table3[[#This Row],[Count]]</f>
        <v>0.9</v>
      </c>
      <c r="R83" s="1">
        <f>COUNTIFS(Table2[Sub-Sector],Table3[[#This Row],[Sub-Sector]],Table2[% Price above 20 EMA],"&gt;=0")/Table3[[#This Row],[Count]]</f>
        <v>0.2</v>
      </c>
      <c r="S83" s="1">
        <f>COUNTIFS(Table2[Sub-Sector],Table3[[#This Row],[Sub-Sector]],Table2[% Price above 50 EMA],"&gt;=0")/Table3[[#This Row],[Count]]</f>
        <v>0.1</v>
      </c>
      <c r="T83" s="1">
        <f>COUNTIFS(Table2[Sub-Sector],Table3[[#This Row],[Sub-Sector]],Table2[% Price above 200 EMA],"&gt;=0")/Table3[[#This Row],[Count]]</f>
        <v>0.7</v>
      </c>
      <c r="U83" s="1">
        <f>COUNTIFS(Table2[Sub-Sector],Table3[[#This Row],[Sub-Sector]],Table2[Rate of Change - Zone],"Positive")/Table3[[#This Row],[Count]]</f>
        <v>0</v>
      </c>
      <c r="V83" s="1">
        <f>COUNTIFS(Table2[Sub-Sector],Table3[[#This Row],[Sub-Sector]],Table2[Sharpe Ratio],"&gt;=0.10")/Table3[[#This Row],[Count]]</f>
        <v>0.4</v>
      </c>
      <c r="W8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462.5</v>
      </c>
      <c r="X83">
        <f>_xlfn.RANK.AVG(Table3[[#This Row],[Score]],Table3[Score],1)</f>
        <v>71</v>
      </c>
      <c r="Y8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288</v>
      </c>
      <c r="Z83">
        <f>_xlfn.RANK.AVG(Table3[[#This Row],[Score 2 ]],Table3[[Score 2 ]],1)</f>
        <v>82</v>
      </c>
    </row>
    <row r="84" spans="1:26" x14ac:dyDescent="0.3">
      <c r="A84" t="s">
        <v>105</v>
      </c>
      <c r="B84">
        <f>COUNTIFS(Table2[Sub-Sector],Table3[[#This Row],[Sub-Sector]])</f>
        <v>2</v>
      </c>
      <c r="C84" s="1">
        <f>COUNTIFS(Table2[Sub-Sector],Table3[[#This Row],[Sub-Sector]],Table2[Uptrend],"Uptrend")/Table3[[#This Row],[Count]]</f>
        <v>0.5</v>
      </c>
      <c r="D84" s="1">
        <f>COUNTIFS(Table2[Sub-Sector],Table3[[#This Row],[Sub-Sector]],Table2[1W Return vs Nifty],"&gt;=5")/Table3[[#This Row],[Count]]</f>
        <v>0</v>
      </c>
      <c r="E84" s="1">
        <f>COUNTIFS(Table2[Sub-Sector],Table3[[#This Row],[Sub-Sector]],Table2[1M Return vs Nifty],"&gt;=5")/Table3[[#This Row],[Count]]</f>
        <v>0</v>
      </c>
      <c r="F84" s="1">
        <f>COUNTIFS(Table2[Sub-Sector],Table3[[#This Row],[Sub-Sector]],Table2[6M Return vs Nifty],"&gt;=10")/Table3[[#This Row],[Count]]</f>
        <v>0.5</v>
      </c>
      <c r="G84" s="1">
        <f>COUNTIFS(Table2[Sub-Sector],Table3[[#This Row],[Sub-Sector]],Table2[1Y Return vs Nifty],"&gt;=10")/Table3[[#This Row],[Count]]</f>
        <v>0.5</v>
      </c>
      <c r="H84" s="1">
        <f>COUNTIFS(Table2[Sub-Sector],Table3[[#This Row],[Sub-Sector]],Table2[RSI Exponential â€“ 14D],"&gt;=50")/Table3[[#This Row],[Count]]</f>
        <v>0</v>
      </c>
      <c r="I84" s="1">
        <f>COUNTIFS(Table2[Sub-Sector],Table3[[#This Row],[Sub-Sector]],Table2[Relative Volume],"&gt;=1")/Table3[[#This Row],[Count]]</f>
        <v>0</v>
      </c>
      <c r="J84" s="1">
        <f>COUNTIFS(Table2[Sub-Sector],Table3[[#This Row],[Sub-Sector]],Table2[% Away From Day Low],"&gt;=0.05")/Table3[[#This Row],[Count]]</f>
        <v>0</v>
      </c>
      <c r="K84" s="1">
        <f>COUNTIFS(Table2[Sub-Sector],Table3[[#This Row],[Sub-Sector]],Table2[% Away From Day High],"&lt;=0.05")/Table3[[#This Row],[Count]]</f>
        <v>0.5</v>
      </c>
      <c r="L84" s="1">
        <f>COUNTIFS(Table2[Sub-Sector],Table3[[#This Row],[Sub-Sector]],Table2[% Away From Current Week Low],"&gt;=0.05")/Table3[[#This Row],[Count]]</f>
        <v>0</v>
      </c>
      <c r="M84" s="1">
        <f>COUNTIFS(Table2[Sub-Sector],Table3[[#This Row],[Sub-Sector]],Table2[% Away From Current Week High],"&lt;=0.05")/Table3[[#This Row],[Count]]</f>
        <v>0.5</v>
      </c>
      <c r="N84" s="1">
        <f>COUNTIFS(Table2[Sub-Sector],Table3[[#This Row],[Sub-Sector]],Table2[% Away From Current Month Low],"&gt;=0.05")/Table3[[#This Row],[Count]]</f>
        <v>0</v>
      </c>
      <c r="O84" s="1">
        <f>COUNTIFS(Table2[Sub-Sector],Table3[[#This Row],[Sub-Sector]],Table2[% Away From Current Month High],"&lt;=0.05")/Table3[[#This Row],[Count]]</f>
        <v>0.5</v>
      </c>
      <c r="P84" s="1">
        <f>COUNTIFS(Table2[Sub-Sector],Table3[[#This Row],[Sub-Sector]],Table2[% Away From 52W High],"&lt;=10")/Table3[[#This Row],[Count]]</f>
        <v>0.5</v>
      </c>
      <c r="Q84" s="1">
        <f>COUNTIFS(Table2[Sub-Sector],Table3[[#This Row],[Sub-Sector]],Table2[% Away From 52W Low],"&gt;=10")/Table3[[#This Row],[Count]]</f>
        <v>0.5</v>
      </c>
      <c r="R84" s="1">
        <f>COUNTIFS(Table2[Sub-Sector],Table3[[#This Row],[Sub-Sector]],Table2[% Price above 20 EMA],"&gt;=0")/Table3[[#This Row],[Count]]</f>
        <v>0</v>
      </c>
      <c r="S84" s="1">
        <f>COUNTIFS(Table2[Sub-Sector],Table3[[#This Row],[Sub-Sector]],Table2[% Price above 50 EMA],"&gt;=0")/Table3[[#This Row],[Count]]</f>
        <v>0.5</v>
      </c>
      <c r="T84" s="1">
        <f>COUNTIFS(Table2[Sub-Sector],Table3[[#This Row],[Sub-Sector]],Table2[% Price above 200 EMA],"&gt;=0")/Table3[[#This Row],[Count]]</f>
        <v>0.5</v>
      </c>
      <c r="U84" s="1">
        <f>COUNTIFS(Table2[Sub-Sector],Table3[[#This Row],[Sub-Sector]],Table2[Rate of Change - Zone],"Positive")/Table3[[#This Row],[Count]]</f>
        <v>0</v>
      </c>
      <c r="V84" s="1">
        <f>COUNTIFS(Table2[Sub-Sector],Table3[[#This Row],[Sub-Sector]],Table2[Sharpe Ratio],"&gt;=0.10")/Table3[[#This Row],[Count]]</f>
        <v>0</v>
      </c>
      <c r="W8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533</v>
      </c>
      <c r="X84">
        <f>_xlfn.RANK.AVG(Table3[[#This Row],[Score]],Table3[Score],1)</f>
        <v>91.5</v>
      </c>
      <c r="Y8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293</v>
      </c>
      <c r="Z84">
        <f>_xlfn.RANK.AVG(Table3[[#This Row],[Score 2 ]],Table3[[Score 2 ]],1)</f>
        <v>83.5</v>
      </c>
    </row>
    <row r="85" spans="1:26" x14ac:dyDescent="0.3">
      <c r="A85" t="s">
        <v>1003</v>
      </c>
      <c r="B85">
        <f>COUNTIFS(Table2[Sub-Sector],Table3[[#This Row],[Sub-Sector]])</f>
        <v>2</v>
      </c>
      <c r="C85" s="1">
        <f>COUNTIFS(Table2[Sub-Sector],Table3[[#This Row],[Sub-Sector]],Table2[Uptrend],"Uptrend")/Table3[[#This Row],[Count]]</f>
        <v>0</v>
      </c>
      <c r="D85" s="1">
        <f>COUNTIFS(Table2[Sub-Sector],Table3[[#This Row],[Sub-Sector]],Table2[1W Return vs Nifty],"&gt;=5")/Table3[[#This Row],[Count]]</f>
        <v>0.5</v>
      </c>
      <c r="E85" s="1">
        <f>COUNTIFS(Table2[Sub-Sector],Table3[[#This Row],[Sub-Sector]],Table2[1M Return vs Nifty],"&gt;=5")/Table3[[#This Row],[Count]]</f>
        <v>0.5</v>
      </c>
      <c r="F85" s="1">
        <f>COUNTIFS(Table2[Sub-Sector],Table3[[#This Row],[Sub-Sector]],Table2[6M Return vs Nifty],"&gt;=10")/Table3[[#This Row],[Count]]</f>
        <v>0.5</v>
      </c>
      <c r="G85" s="1">
        <f>COUNTIFS(Table2[Sub-Sector],Table3[[#This Row],[Sub-Sector]],Table2[1Y Return vs Nifty],"&gt;=10")/Table3[[#This Row],[Count]]</f>
        <v>0.5</v>
      </c>
      <c r="H85" s="1">
        <f>COUNTIFS(Table2[Sub-Sector],Table3[[#This Row],[Sub-Sector]],Table2[RSI Exponential â€“ 14D],"&gt;=50")/Table3[[#This Row],[Count]]</f>
        <v>0</v>
      </c>
      <c r="I85" s="1">
        <f>COUNTIFS(Table2[Sub-Sector],Table3[[#This Row],[Sub-Sector]],Table2[Relative Volume],"&gt;=1")/Table3[[#This Row],[Count]]</f>
        <v>0</v>
      </c>
      <c r="J85" s="1">
        <f>COUNTIFS(Table2[Sub-Sector],Table3[[#This Row],[Sub-Sector]],Table2[% Away From Day Low],"&gt;=0.05")/Table3[[#This Row],[Count]]</f>
        <v>0</v>
      </c>
      <c r="K85" s="1">
        <f>COUNTIFS(Table2[Sub-Sector],Table3[[#This Row],[Sub-Sector]],Table2[% Away From Day High],"&lt;=0.05")/Table3[[#This Row],[Count]]</f>
        <v>1</v>
      </c>
      <c r="L85" s="1">
        <f>COUNTIFS(Table2[Sub-Sector],Table3[[#This Row],[Sub-Sector]],Table2[% Away From Current Week Low],"&gt;=0.05")/Table3[[#This Row],[Count]]</f>
        <v>0</v>
      </c>
      <c r="M85" s="1">
        <f>COUNTIFS(Table2[Sub-Sector],Table3[[#This Row],[Sub-Sector]],Table2[% Away From Current Week High],"&lt;=0.05")/Table3[[#This Row],[Count]]</f>
        <v>1</v>
      </c>
      <c r="N85" s="1">
        <f>COUNTIFS(Table2[Sub-Sector],Table3[[#This Row],[Sub-Sector]],Table2[% Away From Current Month Low],"&gt;=0.05")/Table3[[#This Row],[Count]]</f>
        <v>0</v>
      </c>
      <c r="O85" s="1">
        <f>COUNTIFS(Table2[Sub-Sector],Table3[[#This Row],[Sub-Sector]],Table2[% Away From Current Month High],"&lt;=0.05")/Table3[[#This Row],[Count]]</f>
        <v>1</v>
      </c>
      <c r="P85" s="1">
        <f>COUNTIFS(Table2[Sub-Sector],Table3[[#This Row],[Sub-Sector]],Table2[% Away From 52W High],"&lt;=10")/Table3[[#This Row],[Count]]</f>
        <v>0</v>
      </c>
      <c r="Q85" s="1">
        <f>COUNTIFS(Table2[Sub-Sector],Table3[[#This Row],[Sub-Sector]],Table2[% Away From 52W Low],"&gt;=10")/Table3[[#This Row],[Count]]</f>
        <v>0.5</v>
      </c>
      <c r="R85" s="1">
        <f>COUNTIFS(Table2[Sub-Sector],Table3[[#This Row],[Sub-Sector]],Table2[% Price above 20 EMA],"&gt;=0")/Table3[[#This Row],[Count]]</f>
        <v>0</v>
      </c>
      <c r="S85" s="1">
        <f>COUNTIFS(Table2[Sub-Sector],Table3[[#This Row],[Sub-Sector]],Table2[% Price above 50 EMA],"&gt;=0")/Table3[[#This Row],[Count]]</f>
        <v>0</v>
      </c>
      <c r="T85" s="1">
        <f>COUNTIFS(Table2[Sub-Sector],Table3[[#This Row],[Sub-Sector]],Table2[% Price above 200 EMA],"&gt;=0")/Table3[[#This Row],[Count]]</f>
        <v>0.5</v>
      </c>
      <c r="U85" s="1">
        <f>COUNTIFS(Table2[Sub-Sector],Table3[[#This Row],[Sub-Sector]],Table2[Rate of Change - Zone],"Positive")/Table3[[#This Row],[Count]]</f>
        <v>0</v>
      </c>
      <c r="V85" s="1">
        <f>COUNTIFS(Table2[Sub-Sector],Table3[[#This Row],[Sub-Sector]],Table2[Sharpe Ratio],"&gt;=0.10")/Table3[[#This Row],[Count]]</f>
        <v>0</v>
      </c>
      <c r="W8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493.5</v>
      </c>
      <c r="X85">
        <f>_xlfn.RANK.AVG(Table3[[#This Row],[Score]],Table3[Score],1)</f>
        <v>78.5</v>
      </c>
      <c r="Y8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293</v>
      </c>
      <c r="Z85">
        <f>_xlfn.RANK.AVG(Table3[[#This Row],[Score 2 ]],Table3[[Score 2 ]],1)</f>
        <v>83.5</v>
      </c>
    </row>
    <row r="86" spans="1:26" x14ac:dyDescent="0.3">
      <c r="A86" t="s">
        <v>417</v>
      </c>
      <c r="B86">
        <f>COUNTIFS(Table2[Sub-Sector],Table3[[#This Row],[Sub-Sector]])</f>
        <v>6</v>
      </c>
      <c r="C86" s="1">
        <f>COUNTIFS(Table2[Sub-Sector],Table3[[#This Row],[Sub-Sector]],Table2[Uptrend],"Uptrend")/Table3[[#This Row],[Count]]</f>
        <v>0</v>
      </c>
      <c r="D86" s="1">
        <f>COUNTIFS(Table2[Sub-Sector],Table3[[#This Row],[Sub-Sector]],Table2[1W Return vs Nifty],"&gt;=5")/Table3[[#This Row],[Count]]</f>
        <v>0.33333333333333331</v>
      </c>
      <c r="E86" s="1">
        <f>COUNTIFS(Table2[Sub-Sector],Table3[[#This Row],[Sub-Sector]],Table2[1M Return vs Nifty],"&gt;=5")/Table3[[#This Row],[Count]]</f>
        <v>0</v>
      </c>
      <c r="F86" s="1">
        <f>COUNTIFS(Table2[Sub-Sector],Table3[[#This Row],[Sub-Sector]],Table2[6M Return vs Nifty],"&gt;=10")/Table3[[#This Row],[Count]]</f>
        <v>0.16666666666666666</v>
      </c>
      <c r="G86" s="1">
        <f>COUNTIFS(Table2[Sub-Sector],Table3[[#This Row],[Sub-Sector]],Table2[1Y Return vs Nifty],"&gt;=10")/Table3[[#This Row],[Count]]</f>
        <v>0.16666666666666666</v>
      </c>
      <c r="H86" s="1">
        <f>COUNTIFS(Table2[Sub-Sector],Table3[[#This Row],[Sub-Sector]],Table2[RSI Exponential â€“ 14D],"&gt;=50")/Table3[[#This Row],[Count]]</f>
        <v>0</v>
      </c>
      <c r="I86" s="1">
        <f>COUNTIFS(Table2[Sub-Sector],Table3[[#This Row],[Sub-Sector]],Table2[Relative Volume],"&gt;=1")/Table3[[#This Row],[Count]]</f>
        <v>0.16666666666666666</v>
      </c>
      <c r="J86" s="1">
        <f>COUNTIFS(Table2[Sub-Sector],Table3[[#This Row],[Sub-Sector]],Table2[% Away From Day Low],"&gt;=0.05")/Table3[[#This Row],[Count]]</f>
        <v>0</v>
      </c>
      <c r="K86" s="1">
        <f>COUNTIFS(Table2[Sub-Sector],Table3[[#This Row],[Sub-Sector]],Table2[% Away From Day High],"&lt;=0.05")/Table3[[#This Row],[Count]]</f>
        <v>1</v>
      </c>
      <c r="L86" s="1">
        <f>COUNTIFS(Table2[Sub-Sector],Table3[[#This Row],[Sub-Sector]],Table2[% Away From Current Week Low],"&gt;=0.05")/Table3[[#This Row],[Count]]</f>
        <v>0</v>
      </c>
      <c r="M86" s="1">
        <f>COUNTIFS(Table2[Sub-Sector],Table3[[#This Row],[Sub-Sector]],Table2[% Away From Current Week High],"&lt;=0.05")/Table3[[#This Row],[Count]]</f>
        <v>1</v>
      </c>
      <c r="N86" s="1">
        <f>COUNTIFS(Table2[Sub-Sector],Table3[[#This Row],[Sub-Sector]],Table2[% Away From Current Month Low],"&gt;=0.05")/Table3[[#This Row],[Count]]</f>
        <v>0</v>
      </c>
      <c r="O86" s="1">
        <f>COUNTIFS(Table2[Sub-Sector],Table3[[#This Row],[Sub-Sector]],Table2[% Away From Current Month High],"&lt;=0.05")/Table3[[#This Row],[Count]]</f>
        <v>1</v>
      </c>
      <c r="P86" s="1">
        <f>COUNTIFS(Table2[Sub-Sector],Table3[[#This Row],[Sub-Sector]],Table2[% Away From 52W High],"&lt;=10")/Table3[[#This Row],[Count]]</f>
        <v>0.16666666666666666</v>
      </c>
      <c r="Q86" s="1">
        <f>COUNTIFS(Table2[Sub-Sector],Table3[[#This Row],[Sub-Sector]],Table2[% Away From 52W Low],"&gt;=10")/Table3[[#This Row],[Count]]</f>
        <v>1</v>
      </c>
      <c r="R86" s="1">
        <f>COUNTIFS(Table2[Sub-Sector],Table3[[#This Row],[Sub-Sector]],Table2[% Price above 20 EMA],"&gt;=0")/Table3[[#This Row],[Count]]</f>
        <v>0</v>
      </c>
      <c r="S86" s="1">
        <f>COUNTIFS(Table2[Sub-Sector],Table3[[#This Row],[Sub-Sector]],Table2[% Price above 50 EMA],"&gt;=0")/Table3[[#This Row],[Count]]</f>
        <v>0</v>
      </c>
      <c r="T86" s="1">
        <f>COUNTIFS(Table2[Sub-Sector],Table3[[#This Row],[Sub-Sector]],Table2[% Price above 200 EMA],"&gt;=0")/Table3[[#This Row],[Count]]</f>
        <v>0.33333333333333331</v>
      </c>
      <c r="U86" s="1">
        <f>COUNTIFS(Table2[Sub-Sector],Table3[[#This Row],[Sub-Sector]],Table2[Rate of Change - Zone],"Positive")/Table3[[#This Row],[Count]]</f>
        <v>0.16666666666666666</v>
      </c>
      <c r="V86" s="1">
        <f>COUNTIFS(Table2[Sub-Sector],Table3[[#This Row],[Sub-Sector]],Table2[Sharpe Ratio],"&gt;=0.10")/Table3[[#This Row],[Count]]</f>
        <v>0.5</v>
      </c>
      <c r="W8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589.5</v>
      </c>
      <c r="X86">
        <f>_xlfn.RANK.AVG(Table3[[#This Row],[Score]],Table3[Score],1)</f>
        <v>106</v>
      </c>
      <c r="Y8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298</v>
      </c>
      <c r="Z86">
        <f>_xlfn.RANK.AVG(Table3[[#This Row],[Score 2 ]],Table3[[Score 2 ]],1)</f>
        <v>85</v>
      </c>
    </row>
    <row r="87" spans="1:26" x14ac:dyDescent="0.3">
      <c r="A87" t="s">
        <v>1457</v>
      </c>
      <c r="B87">
        <f>COUNTIFS(Table2[Sub-Sector],Table3[[#This Row],[Sub-Sector]])</f>
        <v>4</v>
      </c>
      <c r="C87" s="1">
        <f>COUNTIFS(Table2[Sub-Sector],Table3[[#This Row],[Sub-Sector]],Table2[Uptrend],"Uptrend")/Table3[[#This Row],[Count]]</f>
        <v>0.25</v>
      </c>
      <c r="D87" s="1">
        <f>COUNTIFS(Table2[Sub-Sector],Table3[[#This Row],[Sub-Sector]],Table2[1W Return vs Nifty],"&gt;=5")/Table3[[#This Row],[Count]]</f>
        <v>0.75</v>
      </c>
      <c r="E87" s="1">
        <f>COUNTIFS(Table2[Sub-Sector],Table3[[#This Row],[Sub-Sector]],Table2[1M Return vs Nifty],"&gt;=5")/Table3[[#This Row],[Count]]</f>
        <v>0</v>
      </c>
      <c r="F87" s="1">
        <f>COUNTIFS(Table2[Sub-Sector],Table3[[#This Row],[Sub-Sector]],Table2[6M Return vs Nifty],"&gt;=10")/Table3[[#This Row],[Count]]</f>
        <v>0.25</v>
      </c>
      <c r="G87" s="1">
        <f>COUNTIFS(Table2[Sub-Sector],Table3[[#This Row],[Sub-Sector]],Table2[1Y Return vs Nifty],"&gt;=10")/Table3[[#This Row],[Count]]</f>
        <v>0.25</v>
      </c>
      <c r="H87" s="1">
        <f>COUNTIFS(Table2[Sub-Sector],Table3[[#This Row],[Sub-Sector]],Table2[RSI Exponential â€“ 14D],"&gt;=50")/Table3[[#This Row],[Count]]</f>
        <v>0.25</v>
      </c>
      <c r="I87" s="1">
        <f>COUNTIFS(Table2[Sub-Sector],Table3[[#This Row],[Sub-Sector]],Table2[Relative Volume],"&gt;=1")/Table3[[#This Row],[Count]]</f>
        <v>0</v>
      </c>
      <c r="J87" s="1">
        <f>COUNTIFS(Table2[Sub-Sector],Table3[[#This Row],[Sub-Sector]],Table2[% Away From Day Low],"&gt;=0.05")/Table3[[#This Row],[Count]]</f>
        <v>0</v>
      </c>
      <c r="K87" s="1">
        <f>COUNTIFS(Table2[Sub-Sector],Table3[[#This Row],[Sub-Sector]],Table2[% Away From Day High],"&lt;=0.05")/Table3[[#This Row],[Count]]</f>
        <v>1</v>
      </c>
      <c r="L87" s="1">
        <f>COUNTIFS(Table2[Sub-Sector],Table3[[#This Row],[Sub-Sector]],Table2[% Away From Current Week Low],"&gt;=0.05")/Table3[[#This Row],[Count]]</f>
        <v>0</v>
      </c>
      <c r="M87" s="1">
        <f>COUNTIFS(Table2[Sub-Sector],Table3[[#This Row],[Sub-Sector]],Table2[% Away From Current Week High],"&lt;=0.05")/Table3[[#This Row],[Count]]</f>
        <v>1</v>
      </c>
      <c r="N87" s="1">
        <f>COUNTIFS(Table2[Sub-Sector],Table3[[#This Row],[Sub-Sector]],Table2[% Away From Current Month Low],"&gt;=0.05")/Table3[[#This Row],[Count]]</f>
        <v>0</v>
      </c>
      <c r="O87" s="1">
        <f>COUNTIFS(Table2[Sub-Sector],Table3[[#This Row],[Sub-Sector]],Table2[% Away From Current Month High],"&lt;=0.05")/Table3[[#This Row],[Count]]</f>
        <v>1</v>
      </c>
      <c r="P87" s="1">
        <f>COUNTIFS(Table2[Sub-Sector],Table3[[#This Row],[Sub-Sector]],Table2[% Away From 52W High],"&lt;=10")/Table3[[#This Row],[Count]]</f>
        <v>0</v>
      </c>
      <c r="Q87" s="1">
        <f>COUNTIFS(Table2[Sub-Sector],Table3[[#This Row],[Sub-Sector]],Table2[% Away From 52W Low],"&gt;=10")/Table3[[#This Row],[Count]]</f>
        <v>0.75</v>
      </c>
      <c r="R87" s="1">
        <f>COUNTIFS(Table2[Sub-Sector],Table3[[#This Row],[Sub-Sector]],Table2[% Price above 20 EMA],"&gt;=0")/Table3[[#This Row],[Count]]</f>
        <v>0.25</v>
      </c>
      <c r="S87" s="1">
        <f>COUNTIFS(Table2[Sub-Sector],Table3[[#This Row],[Sub-Sector]],Table2[% Price above 50 EMA],"&gt;=0")/Table3[[#This Row],[Count]]</f>
        <v>0</v>
      </c>
      <c r="T87" s="1">
        <f>COUNTIFS(Table2[Sub-Sector],Table3[[#This Row],[Sub-Sector]],Table2[% Price above 200 EMA],"&gt;=0")/Table3[[#This Row],[Count]]</f>
        <v>0.5</v>
      </c>
      <c r="U87" s="1">
        <f>COUNTIFS(Table2[Sub-Sector],Table3[[#This Row],[Sub-Sector]],Table2[Rate of Change - Zone],"Positive")/Table3[[#This Row],[Count]]</f>
        <v>0.25</v>
      </c>
      <c r="V87" s="1">
        <f>COUNTIFS(Table2[Sub-Sector],Table3[[#This Row],[Sub-Sector]],Table2[Sharpe Ratio],"&gt;=0.10")/Table3[[#This Row],[Count]]</f>
        <v>0.5</v>
      </c>
      <c r="W8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493.5</v>
      </c>
      <c r="X87">
        <f>_xlfn.RANK.AVG(Table3[[#This Row],[Score]],Table3[Score],1)</f>
        <v>78.5</v>
      </c>
      <c r="Y8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298.5</v>
      </c>
      <c r="Z87">
        <f>_xlfn.RANK.AVG(Table3[[#This Row],[Score 2 ]],Table3[[Score 2 ]],1)</f>
        <v>86</v>
      </c>
    </row>
    <row r="88" spans="1:26" x14ac:dyDescent="0.3">
      <c r="A88" t="s">
        <v>114</v>
      </c>
      <c r="B88">
        <f>COUNTIFS(Table2[Sub-Sector],Table3[[#This Row],[Sub-Sector]])</f>
        <v>2</v>
      </c>
      <c r="C88" s="1">
        <f>COUNTIFS(Table2[Sub-Sector],Table3[[#This Row],[Sub-Sector]],Table2[Uptrend],"Uptrend")/Table3[[#This Row],[Count]]</f>
        <v>0</v>
      </c>
      <c r="D88" s="1">
        <f>COUNTIFS(Table2[Sub-Sector],Table3[[#This Row],[Sub-Sector]],Table2[1W Return vs Nifty],"&gt;=5")/Table3[[#This Row],[Count]]</f>
        <v>0.5</v>
      </c>
      <c r="E88" s="1">
        <f>COUNTIFS(Table2[Sub-Sector],Table3[[#This Row],[Sub-Sector]],Table2[1M Return vs Nifty],"&gt;=5")/Table3[[#This Row],[Count]]</f>
        <v>0</v>
      </c>
      <c r="F88" s="1">
        <f>COUNTIFS(Table2[Sub-Sector],Table3[[#This Row],[Sub-Sector]],Table2[6M Return vs Nifty],"&gt;=10")/Table3[[#This Row],[Count]]</f>
        <v>0</v>
      </c>
      <c r="G88" s="1">
        <f>COUNTIFS(Table2[Sub-Sector],Table3[[#This Row],[Sub-Sector]],Table2[1Y Return vs Nifty],"&gt;=10")/Table3[[#This Row],[Count]]</f>
        <v>1</v>
      </c>
      <c r="H88" s="1">
        <f>COUNTIFS(Table2[Sub-Sector],Table3[[#This Row],[Sub-Sector]],Table2[RSI Exponential â€“ 14D],"&gt;=50")/Table3[[#This Row],[Count]]</f>
        <v>0</v>
      </c>
      <c r="I88" s="1">
        <f>COUNTIFS(Table2[Sub-Sector],Table3[[#This Row],[Sub-Sector]],Table2[Relative Volume],"&gt;=1")/Table3[[#This Row],[Count]]</f>
        <v>0</v>
      </c>
      <c r="J88" s="1">
        <f>COUNTIFS(Table2[Sub-Sector],Table3[[#This Row],[Sub-Sector]],Table2[% Away From Day Low],"&gt;=0.05")/Table3[[#This Row],[Count]]</f>
        <v>0</v>
      </c>
      <c r="K88" s="1">
        <f>COUNTIFS(Table2[Sub-Sector],Table3[[#This Row],[Sub-Sector]],Table2[% Away From Day High],"&lt;=0.05")/Table3[[#This Row],[Count]]</f>
        <v>1</v>
      </c>
      <c r="L88" s="1">
        <f>COUNTIFS(Table2[Sub-Sector],Table3[[#This Row],[Sub-Sector]],Table2[% Away From Current Week Low],"&gt;=0.05")/Table3[[#This Row],[Count]]</f>
        <v>0</v>
      </c>
      <c r="M88" s="1">
        <f>COUNTIFS(Table2[Sub-Sector],Table3[[#This Row],[Sub-Sector]],Table2[% Away From Current Week High],"&lt;=0.05")/Table3[[#This Row],[Count]]</f>
        <v>1</v>
      </c>
      <c r="N88" s="1">
        <f>COUNTIFS(Table2[Sub-Sector],Table3[[#This Row],[Sub-Sector]],Table2[% Away From Current Month Low],"&gt;=0.05")/Table3[[#This Row],[Count]]</f>
        <v>0</v>
      </c>
      <c r="O88" s="1">
        <f>COUNTIFS(Table2[Sub-Sector],Table3[[#This Row],[Sub-Sector]],Table2[% Away From Current Month High],"&lt;=0.05")/Table3[[#This Row],[Count]]</f>
        <v>1</v>
      </c>
      <c r="P88" s="1">
        <f>COUNTIFS(Table2[Sub-Sector],Table3[[#This Row],[Sub-Sector]],Table2[% Away From 52W High],"&lt;=10")/Table3[[#This Row],[Count]]</f>
        <v>0</v>
      </c>
      <c r="Q88" s="1">
        <f>COUNTIFS(Table2[Sub-Sector],Table3[[#This Row],[Sub-Sector]],Table2[% Away From 52W Low],"&gt;=10")/Table3[[#This Row],[Count]]</f>
        <v>1</v>
      </c>
      <c r="R88" s="1">
        <f>COUNTIFS(Table2[Sub-Sector],Table3[[#This Row],[Sub-Sector]],Table2[% Price above 20 EMA],"&gt;=0")/Table3[[#This Row],[Count]]</f>
        <v>0</v>
      </c>
      <c r="S88" s="1">
        <f>COUNTIFS(Table2[Sub-Sector],Table3[[#This Row],[Sub-Sector]],Table2[% Price above 50 EMA],"&gt;=0")/Table3[[#This Row],[Count]]</f>
        <v>0</v>
      </c>
      <c r="T88" s="1">
        <f>COUNTIFS(Table2[Sub-Sector],Table3[[#This Row],[Sub-Sector]],Table2[% Price above 200 EMA],"&gt;=0")/Table3[[#This Row],[Count]]</f>
        <v>0.5</v>
      </c>
      <c r="U88" s="1">
        <f>COUNTIFS(Table2[Sub-Sector],Table3[[#This Row],[Sub-Sector]],Table2[Rate of Change - Zone],"Positive")/Table3[[#This Row],[Count]]</f>
        <v>0</v>
      </c>
      <c r="V88" s="1">
        <f>COUNTIFS(Table2[Sub-Sector],Table3[[#This Row],[Sub-Sector]],Table2[Sharpe Ratio],"&gt;=0.10")/Table3[[#This Row],[Count]]</f>
        <v>0.5</v>
      </c>
      <c r="W8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590.5</v>
      </c>
      <c r="X88">
        <f>_xlfn.RANK.AVG(Table3[[#This Row],[Score]],Table3[Score],1)</f>
        <v>108</v>
      </c>
      <c r="Y8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315.5</v>
      </c>
      <c r="Z88">
        <f>_xlfn.RANK.AVG(Table3[[#This Row],[Score 2 ]],Table3[[Score 2 ]],1)</f>
        <v>89.5</v>
      </c>
    </row>
    <row r="89" spans="1:26" x14ac:dyDescent="0.3">
      <c r="A89" t="s">
        <v>1040</v>
      </c>
      <c r="B89">
        <f>COUNTIFS(Table2[Sub-Sector],Table3[[#This Row],[Sub-Sector]])</f>
        <v>2</v>
      </c>
      <c r="C89" s="1">
        <f>COUNTIFS(Table2[Sub-Sector],Table3[[#This Row],[Sub-Sector]],Table2[Uptrend],"Uptrend")/Table3[[#This Row],[Count]]</f>
        <v>0</v>
      </c>
      <c r="D89" s="1">
        <f>COUNTIFS(Table2[Sub-Sector],Table3[[#This Row],[Sub-Sector]],Table2[1W Return vs Nifty],"&gt;=5")/Table3[[#This Row],[Count]]</f>
        <v>1</v>
      </c>
      <c r="E89" s="1">
        <f>COUNTIFS(Table2[Sub-Sector],Table3[[#This Row],[Sub-Sector]],Table2[1M Return vs Nifty],"&gt;=5")/Table3[[#This Row],[Count]]</f>
        <v>0</v>
      </c>
      <c r="F89" s="1">
        <f>COUNTIFS(Table2[Sub-Sector],Table3[[#This Row],[Sub-Sector]],Table2[6M Return vs Nifty],"&gt;=10")/Table3[[#This Row],[Count]]</f>
        <v>0</v>
      </c>
      <c r="G89" s="1">
        <f>COUNTIFS(Table2[Sub-Sector],Table3[[#This Row],[Sub-Sector]],Table2[1Y Return vs Nifty],"&gt;=10")/Table3[[#This Row],[Count]]</f>
        <v>1</v>
      </c>
      <c r="H89" s="1">
        <f>COUNTIFS(Table2[Sub-Sector],Table3[[#This Row],[Sub-Sector]],Table2[RSI Exponential â€“ 14D],"&gt;=50")/Table3[[#This Row],[Count]]</f>
        <v>0</v>
      </c>
      <c r="I89" s="1">
        <f>COUNTIFS(Table2[Sub-Sector],Table3[[#This Row],[Sub-Sector]],Table2[Relative Volume],"&gt;=1")/Table3[[#This Row],[Count]]</f>
        <v>0</v>
      </c>
      <c r="J89" s="1">
        <f>COUNTIFS(Table2[Sub-Sector],Table3[[#This Row],[Sub-Sector]],Table2[% Away From Day Low],"&gt;=0.05")/Table3[[#This Row],[Count]]</f>
        <v>0</v>
      </c>
      <c r="K89" s="1">
        <f>COUNTIFS(Table2[Sub-Sector],Table3[[#This Row],[Sub-Sector]],Table2[% Away From Day High],"&lt;=0.05")/Table3[[#This Row],[Count]]</f>
        <v>1</v>
      </c>
      <c r="L89" s="1">
        <f>COUNTIFS(Table2[Sub-Sector],Table3[[#This Row],[Sub-Sector]],Table2[% Away From Current Week Low],"&gt;=0.05")/Table3[[#This Row],[Count]]</f>
        <v>0</v>
      </c>
      <c r="M89" s="1">
        <f>COUNTIFS(Table2[Sub-Sector],Table3[[#This Row],[Sub-Sector]],Table2[% Away From Current Week High],"&lt;=0.05")/Table3[[#This Row],[Count]]</f>
        <v>1</v>
      </c>
      <c r="N89" s="1">
        <f>COUNTIFS(Table2[Sub-Sector],Table3[[#This Row],[Sub-Sector]],Table2[% Away From Current Month Low],"&gt;=0.05")/Table3[[#This Row],[Count]]</f>
        <v>0</v>
      </c>
      <c r="O89" s="1">
        <f>COUNTIFS(Table2[Sub-Sector],Table3[[#This Row],[Sub-Sector]],Table2[% Away From Current Month High],"&lt;=0.05")/Table3[[#This Row],[Count]]</f>
        <v>0.5</v>
      </c>
      <c r="P89" s="1">
        <f>COUNTIFS(Table2[Sub-Sector],Table3[[#This Row],[Sub-Sector]],Table2[% Away From 52W High],"&lt;=10")/Table3[[#This Row],[Count]]</f>
        <v>0</v>
      </c>
      <c r="Q89" s="1">
        <f>COUNTIFS(Table2[Sub-Sector],Table3[[#This Row],[Sub-Sector]],Table2[% Away From 52W Low],"&gt;=10")/Table3[[#This Row],[Count]]</f>
        <v>1</v>
      </c>
      <c r="R89" s="1">
        <f>COUNTIFS(Table2[Sub-Sector],Table3[[#This Row],[Sub-Sector]],Table2[% Price above 20 EMA],"&gt;=0")/Table3[[#This Row],[Count]]</f>
        <v>0</v>
      </c>
      <c r="S89" s="1">
        <f>COUNTIFS(Table2[Sub-Sector],Table3[[#This Row],[Sub-Sector]],Table2[% Price above 50 EMA],"&gt;=0")/Table3[[#This Row],[Count]]</f>
        <v>0</v>
      </c>
      <c r="T89" s="1">
        <f>COUNTIFS(Table2[Sub-Sector],Table3[[#This Row],[Sub-Sector]],Table2[% Price above 200 EMA],"&gt;=0")/Table3[[#This Row],[Count]]</f>
        <v>0.5</v>
      </c>
      <c r="U89" s="1">
        <f>COUNTIFS(Table2[Sub-Sector],Table3[[#This Row],[Sub-Sector]],Table2[Rate of Change - Zone],"Positive")/Table3[[#This Row],[Count]]</f>
        <v>0</v>
      </c>
      <c r="V89" s="1">
        <f>COUNTIFS(Table2[Sub-Sector],Table3[[#This Row],[Sub-Sector]],Table2[Sharpe Ratio],"&gt;=0.10")/Table3[[#This Row],[Count]]</f>
        <v>1</v>
      </c>
      <c r="W8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528</v>
      </c>
      <c r="X89">
        <f>_xlfn.RANK.AVG(Table3[[#This Row],[Score]],Table3[Score],1)</f>
        <v>85.5</v>
      </c>
      <c r="Y8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315.5</v>
      </c>
      <c r="Z89">
        <f>_xlfn.RANK.AVG(Table3[[#This Row],[Score 2 ]],Table3[[Score 2 ]],1)</f>
        <v>89.5</v>
      </c>
    </row>
    <row r="90" spans="1:26" x14ac:dyDescent="0.3">
      <c r="A90" t="s">
        <v>309</v>
      </c>
      <c r="B90">
        <f>COUNTIFS(Table2[Sub-Sector],Table3[[#This Row],[Sub-Sector]])</f>
        <v>1</v>
      </c>
      <c r="C90" s="1">
        <f>COUNTIFS(Table2[Sub-Sector],Table3[[#This Row],[Sub-Sector]],Table2[Uptrend],"Uptrend")/Table3[[#This Row],[Count]]</f>
        <v>1</v>
      </c>
      <c r="D90" s="1">
        <f>COUNTIFS(Table2[Sub-Sector],Table3[[#This Row],[Sub-Sector]],Table2[1W Return vs Nifty],"&gt;=5")/Table3[[#This Row],[Count]]</f>
        <v>0</v>
      </c>
      <c r="E90" s="1">
        <f>COUNTIFS(Table2[Sub-Sector],Table3[[#This Row],[Sub-Sector]],Table2[1M Return vs Nifty],"&gt;=5")/Table3[[#This Row],[Count]]</f>
        <v>1</v>
      </c>
      <c r="F90" s="1">
        <f>COUNTIFS(Table2[Sub-Sector],Table3[[#This Row],[Sub-Sector]],Table2[6M Return vs Nifty],"&gt;=10")/Table3[[#This Row],[Count]]</f>
        <v>0</v>
      </c>
      <c r="G90" s="1">
        <f>COUNTIFS(Table2[Sub-Sector],Table3[[#This Row],[Sub-Sector]],Table2[1Y Return vs Nifty],"&gt;=10")/Table3[[#This Row],[Count]]</f>
        <v>1</v>
      </c>
      <c r="H90" s="1">
        <f>COUNTIFS(Table2[Sub-Sector],Table3[[#This Row],[Sub-Sector]],Table2[RSI Exponential â€“ 14D],"&gt;=50")/Table3[[#This Row],[Count]]</f>
        <v>0</v>
      </c>
      <c r="I90" s="1">
        <f>COUNTIFS(Table2[Sub-Sector],Table3[[#This Row],[Sub-Sector]],Table2[Relative Volume],"&gt;=1")/Table3[[#This Row],[Count]]</f>
        <v>0</v>
      </c>
      <c r="J90" s="1">
        <f>COUNTIFS(Table2[Sub-Sector],Table3[[#This Row],[Sub-Sector]],Table2[% Away From Day Low],"&gt;=0.05")/Table3[[#This Row],[Count]]</f>
        <v>0</v>
      </c>
      <c r="K90" s="1">
        <f>COUNTIFS(Table2[Sub-Sector],Table3[[#This Row],[Sub-Sector]],Table2[% Away From Day High],"&lt;=0.05")/Table3[[#This Row],[Count]]</f>
        <v>1</v>
      </c>
      <c r="L90" s="1">
        <f>COUNTIFS(Table2[Sub-Sector],Table3[[#This Row],[Sub-Sector]],Table2[% Away From Current Week Low],"&gt;=0.05")/Table3[[#This Row],[Count]]</f>
        <v>0</v>
      </c>
      <c r="M90" s="1">
        <f>COUNTIFS(Table2[Sub-Sector],Table3[[#This Row],[Sub-Sector]],Table2[% Away From Current Week High],"&lt;=0.05")/Table3[[#This Row],[Count]]</f>
        <v>1</v>
      </c>
      <c r="N90" s="1">
        <f>COUNTIFS(Table2[Sub-Sector],Table3[[#This Row],[Sub-Sector]],Table2[% Away From Current Month Low],"&gt;=0.05")/Table3[[#This Row],[Count]]</f>
        <v>0</v>
      </c>
      <c r="O90" s="1">
        <f>COUNTIFS(Table2[Sub-Sector],Table3[[#This Row],[Sub-Sector]],Table2[% Away From Current Month High],"&lt;=0.05")/Table3[[#This Row],[Count]]</f>
        <v>1</v>
      </c>
      <c r="P90" s="1">
        <f>COUNTIFS(Table2[Sub-Sector],Table3[[#This Row],[Sub-Sector]],Table2[% Away From 52W High],"&lt;=10")/Table3[[#This Row],[Count]]</f>
        <v>0</v>
      </c>
      <c r="Q90" s="1">
        <f>COUNTIFS(Table2[Sub-Sector],Table3[[#This Row],[Sub-Sector]],Table2[% Away From 52W Low],"&gt;=10")/Table3[[#This Row],[Count]]</f>
        <v>1</v>
      </c>
      <c r="R90" s="1">
        <f>COUNTIFS(Table2[Sub-Sector],Table3[[#This Row],[Sub-Sector]],Table2[% Price above 20 EMA],"&gt;=0")/Table3[[#This Row],[Count]]</f>
        <v>0</v>
      </c>
      <c r="S90" s="1">
        <f>COUNTIFS(Table2[Sub-Sector],Table3[[#This Row],[Sub-Sector]],Table2[% Price above 50 EMA],"&gt;=0")/Table3[[#This Row],[Count]]</f>
        <v>1</v>
      </c>
      <c r="T90" s="1">
        <f>COUNTIFS(Table2[Sub-Sector],Table3[[#This Row],[Sub-Sector]],Table2[% Price above 200 EMA],"&gt;=0")/Table3[[#This Row],[Count]]</f>
        <v>1</v>
      </c>
      <c r="U90" s="1">
        <f>COUNTIFS(Table2[Sub-Sector],Table3[[#This Row],[Sub-Sector]],Table2[Rate of Change - Zone],"Positive")/Table3[[#This Row],[Count]]</f>
        <v>0</v>
      </c>
      <c r="V90" s="1">
        <f>COUNTIFS(Table2[Sub-Sector],Table3[[#This Row],[Sub-Sector]],Table2[Sharpe Ratio],"&gt;=0.10")/Table3[[#This Row],[Count]]</f>
        <v>1</v>
      </c>
      <c r="W9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442.5</v>
      </c>
      <c r="X90">
        <f>_xlfn.RANK.AVG(Table3[[#This Row],[Score]],Table3[Score],1)</f>
        <v>66</v>
      </c>
      <c r="Y9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315.5</v>
      </c>
      <c r="Z90">
        <f>_xlfn.RANK.AVG(Table3[[#This Row],[Score 2 ]],Table3[[Score 2 ]],1)</f>
        <v>89.5</v>
      </c>
    </row>
    <row r="91" spans="1:26" x14ac:dyDescent="0.3">
      <c r="A91" t="s">
        <v>660</v>
      </c>
      <c r="B91">
        <f>COUNTIFS(Table2[Sub-Sector],Table3[[#This Row],[Sub-Sector]])</f>
        <v>1</v>
      </c>
      <c r="C91" s="1">
        <f>COUNTIFS(Table2[Sub-Sector],Table3[[#This Row],[Sub-Sector]],Table2[Uptrend],"Uptrend")/Table3[[#This Row],[Count]]</f>
        <v>0</v>
      </c>
      <c r="D91" s="1">
        <f>COUNTIFS(Table2[Sub-Sector],Table3[[#This Row],[Sub-Sector]],Table2[1W Return vs Nifty],"&gt;=5")/Table3[[#This Row],[Count]]</f>
        <v>1</v>
      </c>
      <c r="E91" s="1">
        <f>COUNTIFS(Table2[Sub-Sector],Table3[[#This Row],[Sub-Sector]],Table2[1M Return vs Nifty],"&gt;=5")/Table3[[#This Row],[Count]]</f>
        <v>0</v>
      </c>
      <c r="F91" s="1">
        <f>COUNTIFS(Table2[Sub-Sector],Table3[[#This Row],[Sub-Sector]],Table2[6M Return vs Nifty],"&gt;=10")/Table3[[#This Row],[Count]]</f>
        <v>0</v>
      </c>
      <c r="G91" s="1">
        <f>COUNTIFS(Table2[Sub-Sector],Table3[[#This Row],[Sub-Sector]],Table2[1Y Return vs Nifty],"&gt;=10")/Table3[[#This Row],[Count]]</f>
        <v>1</v>
      </c>
      <c r="H91" s="1">
        <f>COUNTIFS(Table2[Sub-Sector],Table3[[#This Row],[Sub-Sector]],Table2[RSI Exponential â€“ 14D],"&gt;=50")/Table3[[#This Row],[Count]]</f>
        <v>0</v>
      </c>
      <c r="I91" s="1">
        <f>COUNTIFS(Table2[Sub-Sector],Table3[[#This Row],[Sub-Sector]],Table2[Relative Volume],"&gt;=1")/Table3[[#This Row],[Count]]</f>
        <v>0</v>
      </c>
      <c r="J91" s="1">
        <f>COUNTIFS(Table2[Sub-Sector],Table3[[#This Row],[Sub-Sector]],Table2[% Away From Day Low],"&gt;=0.05")/Table3[[#This Row],[Count]]</f>
        <v>0</v>
      </c>
      <c r="K91" s="1">
        <f>COUNTIFS(Table2[Sub-Sector],Table3[[#This Row],[Sub-Sector]],Table2[% Away From Day High],"&lt;=0.05")/Table3[[#This Row],[Count]]</f>
        <v>1</v>
      </c>
      <c r="L91" s="1">
        <f>COUNTIFS(Table2[Sub-Sector],Table3[[#This Row],[Sub-Sector]],Table2[% Away From Current Week Low],"&gt;=0.05")/Table3[[#This Row],[Count]]</f>
        <v>0</v>
      </c>
      <c r="M91" s="1">
        <f>COUNTIFS(Table2[Sub-Sector],Table3[[#This Row],[Sub-Sector]],Table2[% Away From Current Week High],"&lt;=0.05")/Table3[[#This Row],[Count]]</f>
        <v>1</v>
      </c>
      <c r="N91" s="1">
        <f>COUNTIFS(Table2[Sub-Sector],Table3[[#This Row],[Sub-Sector]],Table2[% Away From Current Month Low],"&gt;=0.05")/Table3[[#This Row],[Count]]</f>
        <v>0</v>
      </c>
      <c r="O91" s="1">
        <f>COUNTIFS(Table2[Sub-Sector],Table3[[#This Row],[Sub-Sector]],Table2[% Away From Current Month High],"&lt;=0.05")/Table3[[#This Row],[Count]]</f>
        <v>1</v>
      </c>
      <c r="P91" s="1">
        <f>COUNTIFS(Table2[Sub-Sector],Table3[[#This Row],[Sub-Sector]],Table2[% Away From 52W High],"&lt;=10")/Table3[[#This Row],[Count]]</f>
        <v>0</v>
      </c>
      <c r="Q91" s="1">
        <f>COUNTIFS(Table2[Sub-Sector],Table3[[#This Row],[Sub-Sector]],Table2[% Away From 52W Low],"&gt;=10")/Table3[[#This Row],[Count]]</f>
        <v>1</v>
      </c>
      <c r="R91" s="1">
        <f>COUNTIFS(Table2[Sub-Sector],Table3[[#This Row],[Sub-Sector]],Table2[% Price above 20 EMA],"&gt;=0")/Table3[[#This Row],[Count]]</f>
        <v>0</v>
      </c>
      <c r="S91" s="1">
        <f>COUNTIFS(Table2[Sub-Sector],Table3[[#This Row],[Sub-Sector]],Table2[% Price above 50 EMA],"&gt;=0")/Table3[[#This Row],[Count]]</f>
        <v>0</v>
      </c>
      <c r="T91" s="1">
        <f>COUNTIFS(Table2[Sub-Sector],Table3[[#This Row],[Sub-Sector]],Table2[% Price above 200 EMA],"&gt;=0")/Table3[[#This Row],[Count]]</f>
        <v>0</v>
      </c>
      <c r="U91" s="1">
        <f>COUNTIFS(Table2[Sub-Sector],Table3[[#This Row],[Sub-Sector]],Table2[Rate of Change - Zone],"Positive")/Table3[[#This Row],[Count]]</f>
        <v>0</v>
      </c>
      <c r="V91" s="1">
        <f>COUNTIFS(Table2[Sub-Sector],Table3[[#This Row],[Sub-Sector]],Table2[Sharpe Ratio],"&gt;=0.10")/Table3[[#This Row],[Count]]</f>
        <v>0</v>
      </c>
      <c r="W9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528</v>
      </c>
      <c r="X91">
        <f>_xlfn.RANK.AVG(Table3[[#This Row],[Score]],Table3[Score],1)</f>
        <v>85.5</v>
      </c>
      <c r="Y9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315.5</v>
      </c>
      <c r="Z91">
        <f>_xlfn.RANK.AVG(Table3[[#This Row],[Score 2 ]],Table3[[Score 2 ]],1)</f>
        <v>89.5</v>
      </c>
    </row>
    <row r="92" spans="1:26" x14ac:dyDescent="0.3">
      <c r="A92" t="s">
        <v>294</v>
      </c>
      <c r="B92">
        <f>COUNTIFS(Table2[Sub-Sector],Table3[[#This Row],[Sub-Sector]])</f>
        <v>1</v>
      </c>
      <c r="C92" s="1">
        <f>COUNTIFS(Table2[Sub-Sector],Table3[[#This Row],[Sub-Sector]],Table2[Uptrend],"Uptrend")/Table3[[#This Row],[Count]]</f>
        <v>0</v>
      </c>
      <c r="D92" s="1">
        <f>COUNTIFS(Table2[Sub-Sector],Table3[[#This Row],[Sub-Sector]],Table2[1W Return vs Nifty],"&gt;=5")/Table3[[#This Row],[Count]]</f>
        <v>0</v>
      </c>
      <c r="E92" s="1">
        <f>COUNTIFS(Table2[Sub-Sector],Table3[[#This Row],[Sub-Sector]],Table2[1M Return vs Nifty],"&gt;=5")/Table3[[#This Row],[Count]]</f>
        <v>0</v>
      </c>
      <c r="F92" s="1">
        <f>COUNTIFS(Table2[Sub-Sector],Table3[[#This Row],[Sub-Sector]],Table2[6M Return vs Nifty],"&gt;=10")/Table3[[#This Row],[Count]]</f>
        <v>0</v>
      </c>
      <c r="G92" s="1">
        <f>COUNTIFS(Table2[Sub-Sector],Table3[[#This Row],[Sub-Sector]],Table2[1Y Return vs Nifty],"&gt;=10")/Table3[[#This Row],[Count]]</f>
        <v>1</v>
      </c>
      <c r="H92" s="1">
        <f>COUNTIFS(Table2[Sub-Sector],Table3[[#This Row],[Sub-Sector]],Table2[RSI Exponential â€“ 14D],"&gt;=50")/Table3[[#This Row],[Count]]</f>
        <v>0</v>
      </c>
      <c r="I92" s="1">
        <f>COUNTIFS(Table2[Sub-Sector],Table3[[#This Row],[Sub-Sector]],Table2[Relative Volume],"&gt;=1")/Table3[[#This Row],[Count]]</f>
        <v>0</v>
      </c>
      <c r="J92" s="1">
        <f>COUNTIFS(Table2[Sub-Sector],Table3[[#This Row],[Sub-Sector]],Table2[% Away From Day Low],"&gt;=0.05")/Table3[[#This Row],[Count]]</f>
        <v>0</v>
      </c>
      <c r="K92" s="1">
        <f>COUNTIFS(Table2[Sub-Sector],Table3[[#This Row],[Sub-Sector]],Table2[% Away From Day High],"&lt;=0.05")/Table3[[#This Row],[Count]]</f>
        <v>1</v>
      </c>
      <c r="L92" s="1">
        <f>COUNTIFS(Table2[Sub-Sector],Table3[[#This Row],[Sub-Sector]],Table2[% Away From Current Week Low],"&gt;=0.05")/Table3[[#This Row],[Count]]</f>
        <v>0</v>
      </c>
      <c r="M92" s="1">
        <f>COUNTIFS(Table2[Sub-Sector],Table3[[#This Row],[Sub-Sector]],Table2[% Away From Current Week High],"&lt;=0.05")/Table3[[#This Row],[Count]]</f>
        <v>1</v>
      </c>
      <c r="N92" s="1">
        <f>COUNTIFS(Table2[Sub-Sector],Table3[[#This Row],[Sub-Sector]],Table2[% Away From Current Month Low],"&gt;=0.05")/Table3[[#This Row],[Count]]</f>
        <v>0</v>
      </c>
      <c r="O92" s="1">
        <f>COUNTIFS(Table2[Sub-Sector],Table3[[#This Row],[Sub-Sector]],Table2[% Away From Current Month High],"&lt;=0.05")/Table3[[#This Row],[Count]]</f>
        <v>1</v>
      </c>
      <c r="P92" s="1">
        <f>COUNTIFS(Table2[Sub-Sector],Table3[[#This Row],[Sub-Sector]],Table2[% Away From 52W High],"&lt;=10")/Table3[[#This Row],[Count]]</f>
        <v>0</v>
      </c>
      <c r="Q92" s="1">
        <f>COUNTIFS(Table2[Sub-Sector],Table3[[#This Row],[Sub-Sector]],Table2[% Away From 52W Low],"&gt;=10")/Table3[[#This Row],[Count]]</f>
        <v>1</v>
      </c>
      <c r="R92" s="1">
        <f>COUNTIFS(Table2[Sub-Sector],Table3[[#This Row],[Sub-Sector]],Table2[% Price above 20 EMA],"&gt;=0")/Table3[[#This Row],[Count]]</f>
        <v>0</v>
      </c>
      <c r="S92" s="1">
        <f>COUNTIFS(Table2[Sub-Sector],Table3[[#This Row],[Sub-Sector]],Table2[% Price above 50 EMA],"&gt;=0")/Table3[[#This Row],[Count]]</f>
        <v>0</v>
      </c>
      <c r="T92" s="1">
        <f>COUNTIFS(Table2[Sub-Sector],Table3[[#This Row],[Sub-Sector]],Table2[% Price above 200 EMA],"&gt;=0")/Table3[[#This Row],[Count]]</f>
        <v>0</v>
      </c>
      <c r="U92" s="1">
        <f>COUNTIFS(Table2[Sub-Sector],Table3[[#This Row],[Sub-Sector]],Table2[Rate of Change - Zone],"Positive")/Table3[[#This Row],[Count]]</f>
        <v>0</v>
      </c>
      <c r="V92" s="1">
        <f>COUNTIFS(Table2[Sub-Sector],Table3[[#This Row],[Sub-Sector]],Table2[Sharpe Ratio],"&gt;=0.10")/Table3[[#This Row],[Count]]</f>
        <v>0</v>
      </c>
      <c r="W9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628</v>
      </c>
      <c r="X92">
        <f>_xlfn.RANK.AVG(Table3[[#This Row],[Score]],Table3[Score],1)</f>
        <v>111.5</v>
      </c>
      <c r="Y9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315.5</v>
      </c>
      <c r="Z92">
        <f>_xlfn.RANK.AVG(Table3[[#This Row],[Score 2 ]],Table3[[Score 2 ]],1)</f>
        <v>89.5</v>
      </c>
    </row>
    <row r="93" spans="1:26" x14ac:dyDescent="0.3">
      <c r="A93" t="s">
        <v>545</v>
      </c>
      <c r="B93">
        <f>COUNTIFS(Table2[Sub-Sector],Table3[[#This Row],[Sub-Sector]])</f>
        <v>1</v>
      </c>
      <c r="C93" s="1">
        <f>COUNTIFS(Table2[Sub-Sector],Table3[[#This Row],[Sub-Sector]],Table2[Uptrend],"Uptrend")/Table3[[#This Row],[Count]]</f>
        <v>0</v>
      </c>
      <c r="D93" s="1">
        <f>COUNTIFS(Table2[Sub-Sector],Table3[[#This Row],[Sub-Sector]],Table2[1W Return vs Nifty],"&gt;=5")/Table3[[#This Row],[Count]]</f>
        <v>0</v>
      </c>
      <c r="E93" s="1">
        <f>COUNTIFS(Table2[Sub-Sector],Table3[[#This Row],[Sub-Sector]],Table2[1M Return vs Nifty],"&gt;=5")/Table3[[#This Row],[Count]]</f>
        <v>0</v>
      </c>
      <c r="F93" s="1">
        <f>COUNTIFS(Table2[Sub-Sector],Table3[[#This Row],[Sub-Sector]],Table2[6M Return vs Nifty],"&gt;=10")/Table3[[#This Row],[Count]]</f>
        <v>0</v>
      </c>
      <c r="G93" s="1">
        <f>COUNTIFS(Table2[Sub-Sector],Table3[[#This Row],[Sub-Sector]],Table2[1Y Return vs Nifty],"&gt;=10")/Table3[[#This Row],[Count]]</f>
        <v>1</v>
      </c>
      <c r="H93" s="1">
        <f>COUNTIFS(Table2[Sub-Sector],Table3[[#This Row],[Sub-Sector]],Table2[RSI Exponential â€“ 14D],"&gt;=50")/Table3[[#This Row],[Count]]</f>
        <v>0</v>
      </c>
      <c r="I93" s="1">
        <f>COUNTIFS(Table2[Sub-Sector],Table3[[#This Row],[Sub-Sector]],Table2[Relative Volume],"&gt;=1")/Table3[[#This Row],[Count]]</f>
        <v>0</v>
      </c>
      <c r="J93" s="1">
        <f>COUNTIFS(Table2[Sub-Sector],Table3[[#This Row],[Sub-Sector]],Table2[% Away From Day Low],"&gt;=0.05")/Table3[[#This Row],[Count]]</f>
        <v>0</v>
      </c>
      <c r="K93" s="1">
        <f>COUNTIFS(Table2[Sub-Sector],Table3[[#This Row],[Sub-Sector]],Table2[% Away From Day High],"&lt;=0.05")/Table3[[#This Row],[Count]]</f>
        <v>1</v>
      </c>
      <c r="L93" s="1">
        <f>COUNTIFS(Table2[Sub-Sector],Table3[[#This Row],[Sub-Sector]],Table2[% Away From Current Week Low],"&gt;=0.05")/Table3[[#This Row],[Count]]</f>
        <v>0</v>
      </c>
      <c r="M93" s="1">
        <f>COUNTIFS(Table2[Sub-Sector],Table3[[#This Row],[Sub-Sector]],Table2[% Away From Current Week High],"&lt;=0.05")/Table3[[#This Row],[Count]]</f>
        <v>1</v>
      </c>
      <c r="N93" s="1">
        <f>COUNTIFS(Table2[Sub-Sector],Table3[[#This Row],[Sub-Sector]],Table2[% Away From Current Month Low],"&gt;=0.05")/Table3[[#This Row],[Count]]</f>
        <v>0</v>
      </c>
      <c r="O93" s="1">
        <f>COUNTIFS(Table2[Sub-Sector],Table3[[#This Row],[Sub-Sector]],Table2[% Away From Current Month High],"&lt;=0.05")/Table3[[#This Row],[Count]]</f>
        <v>1</v>
      </c>
      <c r="P93" s="1">
        <f>COUNTIFS(Table2[Sub-Sector],Table3[[#This Row],[Sub-Sector]],Table2[% Away From 52W High],"&lt;=10")/Table3[[#This Row],[Count]]</f>
        <v>0</v>
      </c>
      <c r="Q93" s="1">
        <f>COUNTIFS(Table2[Sub-Sector],Table3[[#This Row],[Sub-Sector]],Table2[% Away From 52W Low],"&gt;=10")/Table3[[#This Row],[Count]]</f>
        <v>1</v>
      </c>
      <c r="R93" s="1">
        <f>COUNTIFS(Table2[Sub-Sector],Table3[[#This Row],[Sub-Sector]],Table2[% Price above 20 EMA],"&gt;=0")/Table3[[#This Row],[Count]]</f>
        <v>0</v>
      </c>
      <c r="S93" s="1">
        <f>COUNTIFS(Table2[Sub-Sector],Table3[[#This Row],[Sub-Sector]],Table2[% Price above 50 EMA],"&gt;=0")/Table3[[#This Row],[Count]]</f>
        <v>0</v>
      </c>
      <c r="T93" s="1">
        <f>COUNTIFS(Table2[Sub-Sector],Table3[[#This Row],[Sub-Sector]],Table2[% Price above 200 EMA],"&gt;=0")/Table3[[#This Row],[Count]]</f>
        <v>0</v>
      </c>
      <c r="U93" s="1">
        <f>COUNTIFS(Table2[Sub-Sector],Table3[[#This Row],[Sub-Sector]],Table2[Rate of Change - Zone],"Positive")/Table3[[#This Row],[Count]]</f>
        <v>0</v>
      </c>
      <c r="V93" s="1">
        <f>COUNTIFS(Table2[Sub-Sector],Table3[[#This Row],[Sub-Sector]],Table2[Sharpe Ratio],"&gt;=0.10")/Table3[[#This Row],[Count]]</f>
        <v>0</v>
      </c>
      <c r="W9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628</v>
      </c>
      <c r="X93">
        <f>_xlfn.RANK.AVG(Table3[[#This Row],[Score]],Table3[Score],1)</f>
        <v>111.5</v>
      </c>
      <c r="Y9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315.5</v>
      </c>
      <c r="Z93">
        <f>_xlfn.RANK.AVG(Table3[[#This Row],[Score 2 ]],Table3[[Score 2 ]],1)</f>
        <v>89.5</v>
      </c>
    </row>
    <row r="94" spans="1:26" x14ac:dyDescent="0.3">
      <c r="A94" t="s">
        <v>998</v>
      </c>
      <c r="B94">
        <f>COUNTIFS(Table2[Sub-Sector],Table3[[#This Row],[Sub-Sector]])</f>
        <v>5</v>
      </c>
      <c r="C94" s="1">
        <f>COUNTIFS(Table2[Sub-Sector],Table3[[#This Row],[Sub-Sector]],Table2[Uptrend],"Uptrend")/Table3[[#This Row],[Count]]</f>
        <v>0.2</v>
      </c>
      <c r="D94" s="1">
        <f>COUNTIFS(Table2[Sub-Sector],Table3[[#This Row],[Sub-Sector]],Table2[1W Return vs Nifty],"&gt;=5")/Table3[[#This Row],[Count]]</f>
        <v>0.8</v>
      </c>
      <c r="E94" s="1">
        <f>COUNTIFS(Table2[Sub-Sector],Table3[[#This Row],[Sub-Sector]],Table2[1M Return vs Nifty],"&gt;=5")/Table3[[#This Row],[Count]]</f>
        <v>0</v>
      </c>
      <c r="F94" s="1">
        <f>COUNTIFS(Table2[Sub-Sector],Table3[[#This Row],[Sub-Sector]],Table2[6M Return vs Nifty],"&gt;=10")/Table3[[#This Row],[Count]]</f>
        <v>0.4</v>
      </c>
      <c r="G94" s="1">
        <f>COUNTIFS(Table2[Sub-Sector],Table3[[#This Row],[Sub-Sector]],Table2[1Y Return vs Nifty],"&gt;=10")/Table3[[#This Row],[Count]]</f>
        <v>0.4</v>
      </c>
      <c r="H94" s="1">
        <f>COUNTIFS(Table2[Sub-Sector],Table3[[#This Row],[Sub-Sector]],Table2[RSI Exponential â€“ 14D],"&gt;=50")/Table3[[#This Row],[Count]]</f>
        <v>0</v>
      </c>
      <c r="I94" s="1">
        <f>COUNTIFS(Table2[Sub-Sector],Table3[[#This Row],[Sub-Sector]],Table2[Relative Volume],"&gt;=1")/Table3[[#This Row],[Count]]</f>
        <v>0</v>
      </c>
      <c r="J94" s="1">
        <f>COUNTIFS(Table2[Sub-Sector],Table3[[#This Row],[Sub-Sector]],Table2[% Away From Day Low],"&gt;=0.05")/Table3[[#This Row],[Count]]</f>
        <v>0</v>
      </c>
      <c r="K94" s="1">
        <f>COUNTIFS(Table2[Sub-Sector],Table3[[#This Row],[Sub-Sector]],Table2[% Away From Day High],"&lt;=0.05")/Table3[[#This Row],[Count]]</f>
        <v>0.8</v>
      </c>
      <c r="L94" s="1">
        <f>COUNTIFS(Table2[Sub-Sector],Table3[[#This Row],[Sub-Sector]],Table2[% Away From Current Week Low],"&gt;=0.05")/Table3[[#This Row],[Count]]</f>
        <v>0</v>
      </c>
      <c r="M94" s="1">
        <f>COUNTIFS(Table2[Sub-Sector],Table3[[#This Row],[Sub-Sector]],Table2[% Away From Current Week High],"&lt;=0.05")/Table3[[#This Row],[Count]]</f>
        <v>0.8</v>
      </c>
      <c r="N94" s="1">
        <f>COUNTIFS(Table2[Sub-Sector],Table3[[#This Row],[Sub-Sector]],Table2[% Away From Current Month Low],"&gt;=0.05")/Table3[[#This Row],[Count]]</f>
        <v>0</v>
      </c>
      <c r="O94" s="1">
        <f>COUNTIFS(Table2[Sub-Sector],Table3[[#This Row],[Sub-Sector]],Table2[% Away From Current Month High],"&lt;=0.05")/Table3[[#This Row],[Count]]</f>
        <v>0.6</v>
      </c>
      <c r="P94" s="1">
        <f>COUNTIFS(Table2[Sub-Sector],Table3[[#This Row],[Sub-Sector]],Table2[% Away From 52W High],"&lt;=10")/Table3[[#This Row],[Count]]</f>
        <v>0</v>
      </c>
      <c r="Q94" s="1">
        <f>COUNTIFS(Table2[Sub-Sector],Table3[[#This Row],[Sub-Sector]],Table2[% Away From 52W Low],"&gt;=10")/Table3[[#This Row],[Count]]</f>
        <v>1</v>
      </c>
      <c r="R94" s="1">
        <f>COUNTIFS(Table2[Sub-Sector],Table3[[#This Row],[Sub-Sector]],Table2[% Price above 20 EMA],"&gt;=0")/Table3[[#This Row],[Count]]</f>
        <v>0</v>
      </c>
      <c r="S94" s="1">
        <f>COUNTIFS(Table2[Sub-Sector],Table3[[#This Row],[Sub-Sector]],Table2[% Price above 50 EMA],"&gt;=0")/Table3[[#This Row],[Count]]</f>
        <v>0.2</v>
      </c>
      <c r="T94" s="1">
        <f>COUNTIFS(Table2[Sub-Sector],Table3[[#This Row],[Sub-Sector]],Table2[% Price above 200 EMA],"&gt;=0")/Table3[[#This Row],[Count]]</f>
        <v>0.6</v>
      </c>
      <c r="U94" s="1">
        <f>COUNTIFS(Table2[Sub-Sector],Table3[[#This Row],[Sub-Sector]],Table2[Rate of Change - Zone],"Positive")/Table3[[#This Row],[Count]]</f>
        <v>0</v>
      </c>
      <c r="V94" s="1">
        <f>COUNTIFS(Table2[Sub-Sector],Table3[[#This Row],[Sub-Sector]],Table2[Sharpe Ratio],"&gt;=0.10")/Table3[[#This Row],[Count]]</f>
        <v>0</v>
      </c>
      <c r="W9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517</v>
      </c>
      <c r="X94">
        <f>_xlfn.RANK.AVG(Table3[[#This Row],[Score]],Table3[Score],1)</f>
        <v>83</v>
      </c>
      <c r="Y9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319.5</v>
      </c>
      <c r="Z94">
        <f>_xlfn.RANK.AVG(Table3[[#This Row],[Score 2 ]],Table3[[Score 2 ]],1)</f>
        <v>93.5</v>
      </c>
    </row>
    <row r="95" spans="1:26" x14ac:dyDescent="0.3">
      <c r="A95" t="s">
        <v>599</v>
      </c>
      <c r="B95">
        <f>COUNTIFS(Table2[Sub-Sector],Table3[[#This Row],[Sub-Sector]])</f>
        <v>13</v>
      </c>
      <c r="C95" s="1">
        <f>COUNTIFS(Table2[Sub-Sector],Table3[[#This Row],[Sub-Sector]],Table2[Uptrend],"Uptrend")/Table3[[#This Row],[Count]]</f>
        <v>0.30769230769230771</v>
      </c>
      <c r="D95" s="1">
        <f>COUNTIFS(Table2[Sub-Sector],Table3[[#This Row],[Sub-Sector]],Table2[1W Return vs Nifty],"&gt;=5")/Table3[[#This Row],[Count]]</f>
        <v>0.92307692307692313</v>
      </c>
      <c r="E95" s="1">
        <f>COUNTIFS(Table2[Sub-Sector],Table3[[#This Row],[Sub-Sector]],Table2[1M Return vs Nifty],"&gt;=5")/Table3[[#This Row],[Count]]</f>
        <v>0.23076923076923078</v>
      </c>
      <c r="F95" s="1">
        <f>COUNTIFS(Table2[Sub-Sector],Table3[[#This Row],[Sub-Sector]],Table2[6M Return vs Nifty],"&gt;=10")/Table3[[#This Row],[Count]]</f>
        <v>0.23076923076923078</v>
      </c>
      <c r="G95" s="1">
        <f>COUNTIFS(Table2[Sub-Sector],Table3[[#This Row],[Sub-Sector]],Table2[1Y Return vs Nifty],"&gt;=10")/Table3[[#This Row],[Count]]</f>
        <v>0.15384615384615385</v>
      </c>
      <c r="H95" s="1">
        <f>COUNTIFS(Table2[Sub-Sector],Table3[[#This Row],[Sub-Sector]],Table2[RSI Exponential â€“ 14D],"&gt;=50")/Table3[[#This Row],[Count]]</f>
        <v>0.38461538461538464</v>
      </c>
      <c r="I95" s="1">
        <f>COUNTIFS(Table2[Sub-Sector],Table3[[#This Row],[Sub-Sector]],Table2[Relative Volume],"&gt;=1")/Table3[[#This Row],[Count]]</f>
        <v>0</v>
      </c>
      <c r="J95" s="1">
        <f>COUNTIFS(Table2[Sub-Sector],Table3[[#This Row],[Sub-Sector]],Table2[% Away From Day Low],"&gt;=0.05")/Table3[[#This Row],[Count]]</f>
        <v>7.6923076923076927E-2</v>
      </c>
      <c r="K95" s="1">
        <f>COUNTIFS(Table2[Sub-Sector],Table3[[#This Row],[Sub-Sector]],Table2[% Away From Day High],"&lt;=0.05")/Table3[[#This Row],[Count]]</f>
        <v>0.92307692307692313</v>
      </c>
      <c r="L95" s="1">
        <f>COUNTIFS(Table2[Sub-Sector],Table3[[#This Row],[Sub-Sector]],Table2[% Away From Current Week Low],"&gt;=0.05")/Table3[[#This Row],[Count]]</f>
        <v>7.6923076923076927E-2</v>
      </c>
      <c r="M95" s="1">
        <f>COUNTIFS(Table2[Sub-Sector],Table3[[#This Row],[Sub-Sector]],Table2[% Away From Current Week High],"&lt;=0.05")/Table3[[#This Row],[Count]]</f>
        <v>0.92307692307692313</v>
      </c>
      <c r="N95" s="1">
        <f>COUNTIFS(Table2[Sub-Sector],Table3[[#This Row],[Sub-Sector]],Table2[% Away From Current Month Low],"&gt;=0.05")/Table3[[#This Row],[Count]]</f>
        <v>7.6923076923076927E-2</v>
      </c>
      <c r="O95" s="1">
        <f>COUNTIFS(Table2[Sub-Sector],Table3[[#This Row],[Sub-Sector]],Table2[% Away From Current Month High],"&lt;=0.05")/Table3[[#This Row],[Count]]</f>
        <v>0.84615384615384615</v>
      </c>
      <c r="P95" s="1">
        <f>COUNTIFS(Table2[Sub-Sector],Table3[[#This Row],[Sub-Sector]],Table2[% Away From 52W High],"&lt;=10")/Table3[[#This Row],[Count]]</f>
        <v>0</v>
      </c>
      <c r="Q95" s="1">
        <f>COUNTIFS(Table2[Sub-Sector],Table3[[#This Row],[Sub-Sector]],Table2[% Away From 52W Low],"&gt;=10")/Table3[[#This Row],[Count]]</f>
        <v>0.92307692307692313</v>
      </c>
      <c r="R95" s="1">
        <f>COUNTIFS(Table2[Sub-Sector],Table3[[#This Row],[Sub-Sector]],Table2[% Price above 20 EMA],"&gt;=0")/Table3[[#This Row],[Count]]</f>
        <v>0.30769230769230771</v>
      </c>
      <c r="S95" s="1">
        <f>COUNTIFS(Table2[Sub-Sector],Table3[[#This Row],[Sub-Sector]],Table2[% Price above 50 EMA],"&gt;=0")/Table3[[#This Row],[Count]]</f>
        <v>0.38461538461538464</v>
      </c>
      <c r="T95" s="1">
        <f>COUNTIFS(Table2[Sub-Sector],Table3[[#This Row],[Sub-Sector]],Table2[% Price above 200 EMA],"&gt;=0")/Table3[[#This Row],[Count]]</f>
        <v>0.46153846153846156</v>
      </c>
      <c r="U95" s="1">
        <f>COUNTIFS(Table2[Sub-Sector],Table3[[#This Row],[Sub-Sector]],Table2[Rate of Change - Zone],"Positive")/Table3[[#This Row],[Count]]</f>
        <v>0.23076923076923078</v>
      </c>
      <c r="V95" s="1">
        <f>COUNTIFS(Table2[Sub-Sector],Table3[[#This Row],[Sub-Sector]],Table2[Sharpe Ratio],"&gt;=0.10")/Table3[[#This Row],[Count]]</f>
        <v>0.15384615384615385</v>
      </c>
      <c r="W9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457</v>
      </c>
      <c r="X95">
        <f>_xlfn.RANK.AVG(Table3[[#This Row],[Score]],Table3[Score],1)</f>
        <v>68</v>
      </c>
      <c r="Y9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319.5</v>
      </c>
      <c r="Z95">
        <f>_xlfn.RANK.AVG(Table3[[#This Row],[Score 2 ]],Table3[[Score 2 ]],1)</f>
        <v>93.5</v>
      </c>
    </row>
    <row r="96" spans="1:26" x14ac:dyDescent="0.3">
      <c r="A96" t="s">
        <v>438</v>
      </c>
      <c r="B96">
        <f>COUNTIFS(Table2[Sub-Sector],Table3[[#This Row],[Sub-Sector]])</f>
        <v>11</v>
      </c>
      <c r="C96" s="1">
        <f>COUNTIFS(Table2[Sub-Sector],Table3[[#This Row],[Sub-Sector]],Table2[Uptrend],"Uptrend")/Table3[[#This Row],[Count]]</f>
        <v>0</v>
      </c>
      <c r="D96" s="1">
        <f>COUNTIFS(Table2[Sub-Sector],Table3[[#This Row],[Sub-Sector]],Table2[1W Return vs Nifty],"&gt;=5")/Table3[[#This Row],[Count]]</f>
        <v>0.63636363636363635</v>
      </c>
      <c r="E96" s="1">
        <f>COUNTIFS(Table2[Sub-Sector],Table3[[#This Row],[Sub-Sector]],Table2[1M Return vs Nifty],"&gt;=5")/Table3[[#This Row],[Count]]</f>
        <v>9.0909090909090912E-2</v>
      </c>
      <c r="F96" s="1">
        <f>COUNTIFS(Table2[Sub-Sector],Table3[[#This Row],[Sub-Sector]],Table2[6M Return vs Nifty],"&gt;=10")/Table3[[#This Row],[Count]]</f>
        <v>0</v>
      </c>
      <c r="G96" s="1">
        <f>COUNTIFS(Table2[Sub-Sector],Table3[[#This Row],[Sub-Sector]],Table2[1Y Return vs Nifty],"&gt;=10")/Table3[[#This Row],[Count]]</f>
        <v>9.0909090909090912E-2</v>
      </c>
      <c r="H96" s="1">
        <f>COUNTIFS(Table2[Sub-Sector],Table3[[#This Row],[Sub-Sector]],Table2[RSI Exponential â€“ 14D],"&gt;=50")/Table3[[#This Row],[Count]]</f>
        <v>0.27272727272727271</v>
      </c>
      <c r="I96" s="1">
        <f>COUNTIFS(Table2[Sub-Sector],Table3[[#This Row],[Sub-Sector]],Table2[Relative Volume],"&gt;=1")/Table3[[#This Row],[Count]]</f>
        <v>0.18181818181818182</v>
      </c>
      <c r="J96" s="1">
        <f>COUNTIFS(Table2[Sub-Sector],Table3[[#This Row],[Sub-Sector]],Table2[% Away From Day Low],"&gt;=0.05")/Table3[[#This Row],[Count]]</f>
        <v>0</v>
      </c>
      <c r="K96" s="1">
        <f>COUNTIFS(Table2[Sub-Sector],Table3[[#This Row],[Sub-Sector]],Table2[% Away From Day High],"&lt;=0.05")/Table3[[#This Row],[Count]]</f>
        <v>0.90909090909090906</v>
      </c>
      <c r="L96" s="1">
        <f>COUNTIFS(Table2[Sub-Sector],Table3[[#This Row],[Sub-Sector]],Table2[% Away From Current Week Low],"&gt;=0.05")/Table3[[#This Row],[Count]]</f>
        <v>0</v>
      </c>
      <c r="M96" s="1">
        <f>COUNTIFS(Table2[Sub-Sector],Table3[[#This Row],[Sub-Sector]],Table2[% Away From Current Week High],"&lt;=0.05")/Table3[[#This Row],[Count]]</f>
        <v>0.90909090909090906</v>
      </c>
      <c r="N96" s="1">
        <f>COUNTIFS(Table2[Sub-Sector],Table3[[#This Row],[Sub-Sector]],Table2[% Away From Current Month Low],"&gt;=0.05")/Table3[[#This Row],[Count]]</f>
        <v>0</v>
      </c>
      <c r="O96" s="1">
        <f>COUNTIFS(Table2[Sub-Sector],Table3[[#This Row],[Sub-Sector]],Table2[% Away From Current Month High],"&lt;=0.05")/Table3[[#This Row],[Count]]</f>
        <v>0.90909090909090906</v>
      </c>
      <c r="P96" s="1">
        <f>COUNTIFS(Table2[Sub-Sector],Table3[[#This Row],[Sub-Sector]],Table2[% Away From 52W High],"&lt;=10")/Table3[[#This Row],[Count]]</f>
        <v>0</v>
      </c>
      <c r="Q96" s="1">
        <f>COUNTIFS(Table2[Sub-Sector],Table3[[#This Row],[Sub-Sector]],Table2[% Away From 52W Low],"&gt;=10")/Table3[[#This Row],[Count]]</f>
        <v>0.54545454545454541</v>
      </c>
      <c r="R96" s="1">
        <f>COUNTIFS(Table2[Sub-Sector],Table3[[#This Row],[Sub-Sector]],Table2[% Price above 20 EMA],"&gt;=0")/Table3[[#This Row],[Count]]</f>
        <v>0.18181818181818182</v>
      </c>
      <c r="S96" s="1">
        <f>COUNTIFS(Table2[Sub-Sector],Table3[[#This Row],[Sub-Sector]],Table2[% Price above 50 EMA],"&gt;=0")/Table3[[#This Row],[Count]]</f>
        <v>9.0909090909090912E-2</v>
      </c>
      <c r="T96" s="1">
        <f>COUNTIFS(Table2[Sub-Sector],Table3[[#This Row],[Sub-Sector]],Table2[% Price above 200 EMA],"&gt;=0")/Table3[[#This Row],[Count]]</f>
        <v>9.0909090909090912E-2</v>
      </c>
      <c r="U96" s="1">
        <f>COUNTIFS(Table2[Sub-Sector],Table3[[#This Row],[Sub-Sector]],Table2[Rate of Change - Zone],"Positive")/Table3[[#This Row],[Count]]</f>
        <v>0.18181818181818182</v>
      </c>
      <c r="V96" s="1">
        <f>COUNTIFS(Table2[Sub-Sector],Table3[[#This Row],[Sub-Sector]],Table2[Sharpe Ratio],"&gt;=0.10")/Table3[[#This Row],[Count]]</f>
        <v>0</v>
      </c>
      <c r="W9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550.5</v>
      </c>
      <c r="X96">
        <f>_xlfn.RANK.AVG(Table3[[#This Row],[Score]],Table3[Score],1)</f>
        <v>100</v>
      </c>
      <c r="Y9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320</v>
      </c>
      <c r="Z96">
        <f>_xlfn.RANK.AVG(Table3[[#This Row],[Score 2 ]],Table3[[Score 2 ]],1)</f>
        <v>97</v>
      </c>
    </row>
    <row r="97" spans="1:26" x14ac:dyDescent="0.3">
      <c r="A97" t="s">
        <v>510</v>
      </c>
      <c r="B97">
        <f>COUNTIFS(Table2[Sub-Sector],Table3[[#This Row],[Sub-Sector]])</f>
        <v>1</v>
      </c>
      <c r="C97" s="1">
        <f>COUNTIFS(Table2[Sub-Sector],Table3[[#This Row],[Sub-Sector]],Table2[Uptrend],"Uptrend")/Table3[[#This Row],[Count]]</f>
        <v>0</v>
      </c>
      <c r="D97" s="1">
        <f>COUNTIFS(Table2[Sub-Sector],Table3[[#This Row],[Sub-Sector]],Table2[1W Return vs Nifty],"&gt;=5")/Table3[[#This Row],[Count]]</f>
        <v>1</v>
      </c>
      <c r="E97" s="1">
        <f>COUNTIFS(Table2[Sub-Sector],Table3[[#This Row],[Sub-Sector]],Table2[1M Return vs Nifty],"&gt;=5")/Table3[[#This Row],[Count]]</f>
        <v>0</v>
      </c>
      <c r="F97" s="1">
        <f>COUNTIFS(Table2[Sub-Sector],Table3[[#This Row],[Sub-Sector]],Table2[6M Return vs Nifty],"&gt;=10")/Table3[[#This Row],[Count]]</f>
        <v>0</v>
      </c>
      <c r="G97" s="1">
        <f>COUNTIFS(Table2[Sub-Sector],Table3[[#This Row],[Sub-Sector]],Table2[1Y Return vs Nifty],"&gt;=10")/Table3[[#This Row],[Count]]</f>
        <v>0</v>
      </c>
      <c r="H97" s="1">
        <f>COUNTIFS(Table2[Sub-Sector],Table3[[#This Row],[Sub-Sector]],Table2[RSI Exponential â€“ 14D],"&gt;=50")/Table3[[#This Row],[Count]]</f>
        <v>1</v>
      </c>
      <c r="I97" s="1">
        <f>COUNTIFS(Table2[Sub-Sector],Table3[[#This Row],[Sub-Sector]],Table2[Relative Volume],"&gt;=1")/Table3[[#This Row],[Count]]</f>
        <v>1</v>
      </c>
      <c r="J97" s="1">
        <f>COUNTIFS(Table2[Sub-Sector],Table3[[#This Row],[Sub-Sector]],Table2[% Away From Day Low],"&gt;=0.05")/Table3[[#This Row],[Count]]</f>
        <v>0</v>
      </c>
      <c r="K97" s="1">
        <f>COUNTIFS(Table2[Sub-Sector],Table3[[#This Row],[Sub-Sector]],Table2[% Away From Day High],"&lt;=0.05")/Table3[[#This Row],[Count]]</f>
        <v>1</v>
      </c>
      <c r="L97" s="1">
        <f>COUNTIFS(Table2[Sub-Sector],Table3[[#This Row],[Sub-Sector]],Table2[% Away From Current Week Low],"&gt;=0.05")/Table3[[#This Row],[Count]]</f>
        <v>0</v>
      </c>
      <c r="M97" s="1">
        <f>COUNTIFS(Table2[Sub-Sector],Table3[[#This Row],[Sub-Sector]],Table2[% Away From Current Week High],"&lt;=0.05")/Table3[[#This Row],[Count]]</f>
        <v>1</v>
      </c>
      <c r="N97" s="1">
        <f>COUNTIFS(Table2[Sub-Sector],Table3[[#This Row],[Sub-Sector]],Table2[% Away From Current Month Low],"&gt;=0.05")/Table3[[#This Row],[Count]]</f>
        <v>0</v>
      </c>
      <c r="O97" s="1">
        <f>COUNTIFS(Table2[Sub-Sector],Table3[[#This Row],[Sub-Sector]],Table2[% Away From Current Month High],"&lt;=0.05")/Table3[[#This Row],[Count]]</f>
        <v>1</v>
      </c>
      <c r="P97" s="1">
        <f>COUNTIFS(Table2[Sub-Sector],Table3[[#This Row],[Sub-Sector]],Table2[% Away From 52W High],"&lt;=10")/Table3[[#This Row],[Count]]</f>
        <v>0</v>
      </c>
      <c r="Q97" s="1">
        <f>COUNTIFS(Table2[Sub-Sector],Table3[[#This Row],[Sub-Sector]],Table2[% Away From 52W Low],"&gt;=10")/Table3[[#This Row],[Count]]</f>
        <v>1</v>
      </c>
      <c r="R97" s="1">
        <f>COUNTIFS(Table2[Sub-Sector],Table3[[#This Row],[Sub-Sector]],Table2[% Price above 20 EMA],"&gt;=0")/Table3[[#This Row],[Count]]</f>
        <v>0</v>
      </c>
      <c r="S97" s="1">
        <f>COUNTIFS(Table2[Sub-Sector],Table3[[#This Row],[Sub-Sector]],Table2[% Price above 50 EMA],"&gt;=0")/Table3[[#This Row],[Count]]</f>
        <v>0</v>
      </c>
      <c r="T97" s="1">
        <f>COUNTIFS(Table2[Sub-Sector],Table3[[#This Row],[Sub-Sector]],Table2[% Price above 200 EMA],"&gt;=0")/Table3[[#This Row],[Count]]</f>
        <v>1</v>
      </c>
      <c r="U97" s="1">
        <f>COUNTIFS(Table2[Sub-Sector],Table3[[#This Row],[Sub-Sector]],Table2[Rate of Change - Zone],"Positive")/Table3[[#This Row],[Count]]</f>
        <v>0</v>
      </c>
      <c r="V97" s="1">
        <f>COUNTIFS(Table2[Sub-Sector],Table3[[#This Row],[Sub-Sector]],Table2[Sharpe Ratio],"&gt;=0.10")/Table3[[#This Row],[Count]]</f>
        <v>1</v>
      </c>
      <c r="W9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532.5</v>
      </c>
      <c r="X97">
        <f>_xlfn.RANK.AVG(Table3[[#This Row],[Score]],Table3[Score],1)</f>
        <v>88.5</v>
      </c>
      <c r="Y9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320</v>
      </c>
      <c r="Z97">
        <f>_xlfn.RANK.AVG(Table3[[#This Row],[Score 2 ]],Table3[[Score 2 ]],1)</f>
        <v>97</v>
      </c>
    </row>
    <row r="98" spans="1:26" x14ac:dyDescent="0.3">
      <c r="A98" t="s">
        <v>976</v>
      </c>
      <c r="B98">
        <f>COUNTIFS(Table2[Sub-Sector],Table3[[#This Row],[Sub-Sector]])</f>
        <v>1</v>
      </c>
      <c r="C98" s="1">
        <f>COUNTIFS(Table2[Sub-Sector],Table3[[#This Row],[Sub-Sector]],Table2[Uptrend],"Uptrend")/Table3[[#This Row],[Count]]</f>
        <v>0</v>
      </c>
      <c r="D98" s="1">
        <f>COUNTIFS(Table2[Sub-Sector],Table3[[#This Row],[Sub-Sector]],Table2[1W Return vs Nifty],"&gt;=5")/Table3[[#This Row],[Count]]</f>
        <v>1</v>
      </c>
      <c r="E98" s="1">
        <f>COUNTIFS(Table2[Sub-Sector],Table3[[#This Row],[Sub-Sector]],Table2[1M Return vs Nifty],"&gt;=5")/Table3[[#This Row],[Count]]</f>
        <v>0</v>
      </c>
      <c r="F98" s="1">
        <f>COUNTIFS(Table2[Sub-Sector],Table3[[#This Row],[Sub-Sector]],Table2[6M Return vs Nifty],"&gt;=10")/Table3[[#This Row],[Count]]</f>
        <v>0</v>
      </c>
      <c r="G98" s="1">
        <f>COUNTIFS(Table2[Sub-Sector],Table3[[#This Row],[Sub-Sector]],Table2[1Y Return vs Nifty],"&gt;=10")/Table3[[#This Row],[Count]]</f>
        <v>0</v>
      </c>
      <c r="H98" s="1">
        <f>COUNTIFS(Table2[Sub-Sector],Table3[[#This Row],[Sub-Sector]],Table2[RSI Exponential â€“ 14D],"&gt;=50")/Table3[[#This Row],[Count]]</f>
        <v>0</v>
      </c>
      <c r="I98" s="1">
        <f>COUNTIFS(Table2[Sub-Sector],Table3[[#This Row],[Sub-Sector]],Table2[Relative Volume],"&gt;=1")/Table3[[#This Row],[Count]]</f>
        <v>1</v>
      </c>
      <c r="J98" s="1">
        <f>COUNTIFS(Table2[Sub-Sector],Table3[[#This Row],[Sub-Sector]],Table2[% Away From Day Low],"&gt;=0.05")/Table3[[#This Row],[Count]]</f>
        <v>0</v>
      </c>
      <c r="K98" s="1">
        <f>COUNTIFS(Table2[Sub-Sector],Table3[[#This Row],[Sub-Sector]],Table2[% Away From Day High],"&lt;=0.05")/Table3[[#This Row],[Count]]</f>
        <v>0</v>
      </c>
      <c r="L98" s="1">
        <f>COUNTIFS(Table2[Sub-Sector],Table3[[#This Row],[Sub-Sector]],Table2[% Away From Current Week Low],"&gt;=0.05")/Table3[[#This Row],[Count]]</f>
        <v>0</v>
      </c>
      <c r="M98" s="1">
        <f>COUNTIFS(Table2[Sub-Sector],Table3[[#This Row],[Sub-Sector]],Table2[% Away From Current Week High],"&lt;=0.05")/Table3[[#This Row],[Count]]</f>
        <v>0</v>
      </c>
      <c r="N98" s="1">
        <f>COUNTIFS(Table2[Sub-Sector],Table3[[#This Row],[Sub-Sector]],Table2[% Away From Current Month Low],"&gt;=0.05")/Table3[[#This Row],[Count]]</f>
        <v>0</v>
      </c>
      <c r="O98" s="1">
        <f>COUNTIFS(Table2[Sub-Sector],Table3[[#This Row],[Sub-Sector]],Table2[% Away From Current Month High],"&lt;=0.05")/Table3[[#This Row],[Count]]</f>
        <v>0</v>
      </c>
      <c r="P98" s="1">
        <f>COUNTIFS(Table2[Sub-Sector],Table3[[#This Row],[Sub-Sector]],Table2[% Away From 52W High],"&lt;=10")/Table3[[#This Row],[Count]]</f>
        <v>0</v>
      </c>
      <c r="Q98" s="1">
        <f>COUNTIFS(Table2[Sub-Sector],Table3[[#This Row],[Sub-Sector]],Table2[% Away From 52W Low],"&gt;=10")/Table3[[#This Row],[Count]]</f>
        <v>1</v>
      </c>
      <c r="R98" s="1">
        <f>COUNTIFS(Table2[Sub-Sector],Table3[[#This Row],[Sub-Sector]],Table2[% Price above 20 EMA],"&gt;=0")/Table3[[#This Row],[Count]]</f>
        <v>0</v>
      </c>
      <c r="S98" s="1">
        <f>COUNTIFS(Table2[Sub-Sector],Table3[[#This Row],[Sub-Sector]],Table2[% Price above 50 EMA],"&gt;=0")/Table3[[#This Row],[Count]]</f>
        <v>0</v>
      </c>
      <c r="T98" s="1">
        <f>COUNTIFS(Table2[Sub-Sector],Table3[[#This Row],[Sub-Sector]],Table2[% Price above 200 EMA],"&gt;=0")/Table3[[#This Row],[Count]]</f>
        <v>0</v>
      </c>
      <c r="U98" s="1">
        <f>COUNTIFS(Table2[Sub-Sector],Table3[[#This Row],[Sub-Sector]],Table2[Rate of Change - Zone],"Positive")/Table3[[#This Row],[Count]]</f>
        <v>0</v>
      </c>
      <c r="V98" s="1">
        <f>COUNTIFS(Table2[Sub-Sector],Table3[[#This Row],[Sub-Sector]],Table2[Sharpe Ratio],"&gt;=0.10")/Table3[[#This Row],[Count]]</f>
        <v>0</v>
      </c>
      <c r="W9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532.5</v>
      </c>
      <c r="X98">
        <f>_xlfn.RANK.AVG(Table3[[#This Row],[Score]],Table3[Score],1)</f>
        <v>88.5</v>
      </c>
      <c r="Y9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320</v>
      </c>
      <c r="Z98">
        <f>_xlfn.RANK.AVG(Table3[[#This Row],[Score 2 ]],Table3[[Score 2 ]],1)</f>
        <v>97</v>
      </c>
    </row>
    <row r="99" spans="1:26" x14ac:dyDescent="0.3">
      <c r="A99" t="s">
        <v>1597</v>
      </c>
      <c r="B99">
        <f>COUNTIFS(Table2[Sub-Sector],Table3[[#This Row],[Sub-Sector]])</f>
        <v>1</v>
      </c>
      <c r="C99" s="1">
        <f>COUNTIFS(Table2[Sub-Sector],Table3[[#This Row],[Sub-Sector]],Table2[Uptrend],"Uptrend")/Table3[[#This Row],[Count]]</f>
        <v>0</v>
      </c>
      <c r="D99" s="1">
        <f>COUNTIFS(Table2[Sub-Sector],Table3[[#This Row],[Sub-Sector]],Table2[1W Return vs Nifty],"&gt;=5")/Table3[[#This Row],[Count]]</f>
        <v>0</v>
      </c>
      <c r="E99" s="1">
        <f>COUNTIFS(Table2[Sub-Sector],Table3[[#This Row],[Sub-Sector]],Table2[1M Return vs Nifty],"&gt;=5")/Table3[[#This Row],[Count]]</f>
        <v>0</v>
      </c>
      <c r="F99" s="1">
        <f>COUNTIFS(Table2[Sub-Sector],Table3[[#This Row],[Sub-Sector]],Table2[6M Return vs Nifty],"&gt;=10")/Table3[[#This Row],[Count]]</f>
        <v>0</v>
      </c>
      <c r="G99" s="1">
        <f>COUNTIFS(Table2[Sub-Sector],Table3[[#This Row],[Sub-Sector]],Table2[1Y Return vs Nifty],"&gt;=10")/Table3[[#This Row],[Count]]</f>
        <v>0</v>
      </c>
      <c r="H99" s="1">
        <f>COUNTIFS(Table2[Sub-Sector],Table3[[#This Row],[Sub-Sector]],Table2[RSI Exponential â€“ 14D],"&gt;=50")/Table3[[#This Row],[Count]]</f>
        <v>0</v>
      </c>
      <c r="I99" s="1">
        <f>COUNTIFS(Table2[Sub-Sector],Table3[[#This Row],[Sub-Sector]],Table2[Relative Volume],"&gt;=1")/Table3[[#This Row],[Count]]</f>
        <v>1</v>
      </c>
      <c r="J99" s="1">
        <f>COUNTIFS(Table2[Sub-Sector],Table3[[#This Row],[Sub-Sector]],Table2[% Away From Day Low],"&gt;=0.05")/Table3[[#This Row],[Count]]</f>
        <v>0</v>
      </c>
      <c r="K99" s="1">
        <f>COUNTIFS(Table2[Sub-Sector],Table3[[#This Row],[Sub-Sector]],Table2[% Away From Day High],"&lt;=0.05")/Table3[[#This Row],[Count]]</f>
        <v>1</v>
      </c>
      <c r="L99" s="1">
        <f>COUNTIFS(Table2[Sub-Sector],Table3[[#This Row],[Sub-Sector]],Table2[% Away From Current Week Low],"&gt;=0.05")/Table3[[#This Row],[Count]]</f>
        <v>0</v>
      </c>
      <c r="M99" s="1">
        <f>COUNTIFS(Table2[Sub-Sector],Table3[[#This Row],[Sub-Sector]],Table2[% Away From Current Week High],"&lt;=0.05")/Table3[[#This Row],[Count]]</f>
        <v>1</v>
      </c>
      <c r="N99" s="1">
        <f>COUNTIFS(Table2[Sub-Sector],Table3[[#This Row],[Sub-Sector]],Table2[% Away From Current Month Low],"&gt;=0.05")/Table3[[#This Row],[Count]]</f>
        <v>0</v>
      </c>
      <c r="O99" s="1">
        <f>COUNTIFS(Table2[Sub-Sector],Table3[[#This Row],[Sub-Sector]],Table2[% Away From Current Month High],"&lt;=0.05")/Table3[[#This Row],[Count]]</f>
        <v>1</v>
      </c>
      <c r="P99" s="1">
        <f>COUNTIFS(Table2[Sub-Sector],Table3[[#This Row],[Sub-Sector]],Table2[% Away From 52W High],"&lt;=10")/Table3[[#This Row],[Count]]</f>
        <v>0</v>
      </c>
      <c r="Q99" s="1">
        <f>COUNTIFS(Table2[Sub-Sector],Table3[[#This Row],[Sub-Sector]],Table2[% Away From 52W Low],"&gt;=10")/Table3[[#This Row],[Count]]</f>
        <v>1</v>
      </c>
      <c r="R99" s="1">
        <f>COUNTIFS(Table2[Sub-Sector],Table3[[#This Row],[Sub-Sector]],Table2[% Price above 20 EMA],"&gt;=0")/Table3[[#This Row],[Count]]</f>
        <v>0</v>
      </c>
      <c r="S99" s="1">
        <f>COUNTIFS(Table2[Sub-Sector],Table3[[#This Row],[Sub-Sector]],Table2[% Price above 50 EMA],"&gt;=0")/Table3[[#This Row],[Count]]</f>
        <v>0</v>
      </c>
      <c r="T99" s="1">
        <f>COUNTIFS(Table2[Sub-Sector],Table3[[#This Row],[Sub-Sector]],Table2[% Price above 200 EMA],"&gt;=0")/Table3[[#This Row],[Count]]</f>
        <v>0</v>
      </c>
      <c r="U99" s="1">
        <f>COUNTIFS(Table2[Sub-Sector],Table3[[#This Row],[Sub-Sector]],Table2[Rate of Change - Zone],"Positive")/Table3[[#This Row],[Count]]</f>
        <v>0</v>
      </c>
      <c r="V99" s="1">
        <f>COUNTIFS(Table2[Sub-Sector],Table3[[#This Row],[Sub-Sector]],Table2[Sharpe Ratio],"&gt;=0.10")/Table3[[#This Row],[Count]]</f>
        <v>0</v>
      </c>
      <c r="W9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632.5</v>
      </c>
      <c r="X99">
        <f>_xlfn.RANK.AVG(Table3[[#This Row],[Score]],Table3[Score],1)</f>
        <v>113.5</v>
      </c>
      <c r="Y9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320</v>
      </c>
      <c r="Z99">
        <f>_xlfn.RANK.AVG(Table3[[#This Row],[Score 2 ]],Table3[[Score 2 ]],1)</f>
        <v>97</v>
      </c>
    </row>
    <row r="100" spans="1:26" x14ac:dyDescent="0.3">
      <c r="A100" t="s">
        <v>366</v>
      </c>
      <c r="B100">
        <f>COUNTIFS(Table2[Sub-Sector],Table3[[#This Row],[Sub-Sector]])</f>
        <v>1</v>
      </c>
      <c r="C100" s="1">
        <f>COUNTIFS(Table2[Sub-Sector],Table3[[#This Row],[Sub-Sector]],Table2[Uptrend],"Uptrend")/Table3[[#This Row],[Count]]</f>
        <v>0</v>
      </c>
      <c r="D100" s="1">
        <f>COUNTIFS(Table2[Sub-Sector],Table3[[#This Row],[Sub-Sector]],Table2[1W Return vs Nifty],"&gt;=5")/Table3[[#This Row],[Count]]</f>
        <v>0</v>
      </c>
      <c r="E100" s="1">
        <f>COUNTIFS(Table2[Sub-Sector],Table3[[#This Row],[Sub-Sector]],Table2[1M Return vs Nifty],"&gt;=5")/Table3[[#This Row],[Count]]</f>
        <v>0</v>
      </c>
      <c r="F100" s="1">
        <f>COUNTIFS(Table2[Sub-Sector],Table3[[#This Row],[Sub-Sector]],Table2[6M Return vs Nifty],"&gt;=10")/Table3[[#This Row],[Count]]</f>
        <v>0</v>
      </c>
      <c r="G100" s="1">
        <f>COUNTIFS(Table2[Sub-Sector],Table3[[#This Row],[Sub-Sector]],Table2[1Y Return vs Nifty],"&gt;=10")/Table3[[#This Row],[Count]]</f>
        <v>0</v>
      </c>
      <c r="H100" s="1">
        <f>COUNTIFS(Table2[Sub-Sector],Table3[[#This Row],[Sub-Sector]],Table2[RSI Exponential â€“ 14D],"&gt;=50")/Table3[[#This Row],[Count]]</f>
        <v>0</v>
      </c>
      <c r="I100" s="1">
        <f>COUNTIFS(Table2[Sub-Sector],Table3[[#This Row],[Sub-Sector]],Table2[Relative Volume],"&gt;=1")/Table3[[#This Row],[Count]]</f>
        <v>1</v>
      </c>
      <c r="J100" s="1">
        <f>COUNTIFS(Table2[Sub-Sector],Table3[[#This Row],[Sub-Sector]],Table2[% Away From Day Low],"&gt;=0.05")/Table3[[#This Row],[Count]]</f>
        <v>0</v>
      </c>
      <c r="K100" s="1">
        <f>COUNTIFS(Table2[Sub-Sector],Table3[[#This Row],[Sub-Sector]],Table2[% Away From Day High],"&lt;=0.05")/Table3[[#This Row],[Count]]</f>
        <v>1</v>
      </c>
      <c r="L100" s="1">
        <f>COUNTIFS(Table2[Sub-Sector],Table3[[#This Row],[Sub-Sector]],Table2[% Away From Current Week Low],"&gt;=0.05")/Table3[[#This Row],[Count]]</f>
        <v>0</v>
      </c>
      <c r="M100" s="1">
        <f>COUNTIFS(Table2[Sub-Sector],Table3[[#This Row],[Sub-Sector]],Table2[% Away From Current Week High],"&lt;=0.05")/Table3[[#This Row],[Count]]</f>
        <v>1</v>
      </c>
      <c r="N100" s="1">
        <f>COUNTIFS(Table2[Sub-Sector],Table3[[#This Row],[Sub-Sector]],Table2[% Away From Current Month Low],"&gt;=0.05")/Table3[[#This Row],[Count]]</f>
        <v>0</v>
      </c>
      <c r="O100" s="1">
        <f>COUNTIFS(Table2[Sub-Sector],Table3[[#This Row],[Sub-Sector]],Table2[% Away From Current Month High],"&lt;=0.05")/Table3[[#This Row],[Count]]</f>
        <v>1</v>
      </c>
      <c r="P100" s="1">
        <f>COUNTIFS(Table2[Sub-Sector],Table3[[#This Row],[Sub-Sector]],Table2[% Away From 52W High],"&lt;=10")/Table3[[#This Row],[Count]]</f>
        <v>0</v>
      </c>
      <c r="Q100" s="1">
        <f>COUNTIFS(Table2[Sub-Sector],Table3[[#This Row],[Sub-Sector]],Table2[% Away From 52W Low],"&gt;=10")/Table3[[#This Row],[Count]]</f>
        <v>0</v>
      </c>
      <c r="R100" s="1">
        <f>COUNTIFS(Table2[Sub-Sector],Table3[[#This Row],[Sub-Sector]],Table2[% Price above 20 EMA],"&gt;=0")/Table3[[#This Row],[Count]]</f>
        <v>0</v>
      </c>
      <c r="S100" s="1">
        <f>COUNTIFS(Table2[Sub-Sector],Table3[[#This Row],[Sub-Sector]],Table2[% Price above 50 EMA],"&gt;=0")/Table3[[#This Row],[Count]]</f>
        <v>0</v>
      </c>
      <c r="T100" s="1">
        <f>COUNTIFS(Table2[Sub-Sector],Table3[[#This Row],[Sub-Sector]],Table2[% Price above 200 EMA],"&gt;=0")/Table3[[#This Row],[Count]]</f>
        <v>0</v>
      </c>
      <c r="U100" s="1">
        <f>COUNTIFS(Table2[Sub-Sector],Table3[[#This Row],[Sub-Sector]],Table2[Rate of Change - Zone],"Positive")/Table3[[#This Row],[Count]]</f>
        <v>0</v>
      </c>
      <c r="V100" s="1">
        <f>COUNTIFS(Table2[Sub-Sector],Table3[[#This Row],[Sub-Sector]],Table2[Sharpe Ratio],"&gt;=0.10")/Table3[[#This Row],[Count]]</f>
        <v>0</v>
      </c>
      <c r="W10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632.5</v>
      </c>
      <c r="X100">
        <f>_xlfn.RANK.AVG(Table3[[#This Row],[Score]],Table3[Score],1)</f>
        <v>113.5</v>
      </c>
      <c r="Y10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320</v>
      </c>
      <c r="Z100">
        <f>_xlfn.RANK.AVG(Table3[[#This Row],[Score 2 ]],Table3[[Score 2 ]],1)</f>
        <v>97</v>
      </c>
    </row>
    <row r="101" spans="1:26" x14ac:dyDescent="0.3">
      <c r="A101" t="s">
        <v>299</v>
      </c>
      <c r="B101">
        <f>COUNTIFS(Table2[Sub-Sector],Table3[[#This Row],[Sub-Sector]])</f>
        <v>1</v>
      </c>
      <c r="C101" s="1">
        <f>COUNTIFS(Table2[Sub-Sector],Table3[[#This Row],[Sub-Sector]],Table2[Uptrend],"Uptrend")/Table3[[#This Row],[Count]]</f>
        <v>0</v>
      </c>
      <c r="D101" s="1">
        <f>COUNTIFS(Table2[Sub-Sector],Table3[[#This Row],[Sub-Sector]],Table2[1W Return vs Nifty],"&gt;=5")/Table3[[#This Row],[Count]]</f>
        <v>0</v>
      </c>
      <c r="E101" s="1">
        <f>COUNTIFS(Table2[Sub-Sector],Table3[[#This Row],[Sub-Sector]],Table2[1M Return vs Nifty],"&gt;=5")/Table3[[#This Row],[Count]]</f>
        <v>0</v>
      </c>
      <c r="F101" s="1">
        <f>COUNTIFS(Table2[Sub-Sector],Table3[[#This Row],[Sub-Sector]],Table2[6M Return vs Nifty],"&gt;=10")/Table3[[#This Row],[Count]]</f>
        <v>0</v>
      </c>
      <c r="G101" s="1">
        <f>COUNTIFS(Table2[Sub-Sector],Table3[[#This Row],[Sub-Sector]],Table2[1Y Return vs Nifty],"&gt;=10")/Table3[[#This Row],[Count]]</f>
        <v>0</v>
      </c>
      <c r="H101" s="1">
        <f>COUNTIFS(Table2[Sub-Sector],Table3[[#This Row],[Sub-Sector]],Table2[RSI Exponential â€“ 14D],"&gt;=50")/Table3[[#This Row],[Count]]</f>
        <v>0</v>
      </c>
      <c r="I101" s="1">
        <f>COUNTIFS(Table2[Sub-Sector],Table3[[#This Row],[Sub-Sector]],Table2[Relative Volume],"&gt;=1")/Table3[[#This Row],[Count]]</f>
        <v>0</v>
      </c>
      <c r="J101" s="1">
        <f>COUNTIFS(Table2[Sub-Sector],Table3[[#This Row],[Sub-Sector]],Table2[% Away From Day Low],"&gt;=0.05")/Table3[[#This Row],[Count]]</f>
        <v>0</v>
      </c>
      <c r="K101" s="1">
        <f>COUNTIFS(Table2[Sub-Sector],Table3[[#This Row],[Sub-Sector]],Table2[% Away From Day High],"&lt;=0.05")/Table3[[#This Row],[Count]]</f>
        <v>1</v>
      </c>
      <c r="L101" s="1">
        <f>COUNTIFS(Table2[Sub-Sector],Table3[[#This Row],[Sub-Sector]],Table2[% Away From Current Week Low],"&gt;=0.05")/Table3[[#This Row],[Count]]</f>
        <v>0</v>
      </c>
      <c r="M101" s="1">
        <f>COUNTIFS(Table2[Sub-Sector],Table3[[#This Row],[Sub-Sector]],Table2[% Away From Current Week High],"&lt;=0.05")/Table3[[#This Row],[Count]]</f>
        <v>1</v>
      </c>
      <c r="N101" s="1">
        <f>COUNTIFS(Table2[Sub-Sector],Table3[[#This Row],[Sub-Sector]],Table2[% Away From Current Month Low],"&gt;=0.05")/Table3[[#This Row],[Count]]</f>
        <v>0</v>
      </c>
      <c r="O101" s="1">
        <f>COUNTIFS(Table2[Sub-Sector],Table3[[#This Row],[Sub-Sector]],Table2[% Away From Current Month High],"&lt;=0.05")/Table3[[#This Row],[Count]]</f>
        <v>1</v>
      </c>
      <c r="P101" s="1">
        <f>COUNTIFS(Table2[Sub-Sector],Table3[[#This Row],[Sub-Sector]],Table2[% Away From 52W High],"&lt;=10")/Table3[[#This Row],[Count]]</f>
        <v>0</v>
      </c>
      <c r="Q101" s="1">
        <f>COUNTIFS(Table2[Sub-Sector],Table3[[#This Row],[Sub-Sector]],Table2[% Away From 52W Low],"&gt;=10")/Table3[[#This Row],[Count]]</f>
        <v>1</v>
      </c>
      <c r="R101" s="1">
        <f>COUNTIFS(Table2[Sub-Sector],Table3[[#This Row],[Sub-Sector]],Table2[% Price above 20 EMA],"&gt;=0")/Table3[[#This Row],[Count]]</f>
        <v>0</v>
      </c>
      <c r="S101" s="1">
        <f>COUNTIFS(Table2[Sub-Sector],Table3[[#This Row],[Sub-Sector]],Table2[% Price above 50 EMA],"&gt;=0")/Table3[[#This Row],[Count]]</f>
        <v>0</v>
      </c>
      <c r="T101" s="1">
        <f>COUNTIFS(Table2[Sub-Sector],Table3[[#This Row],[Sub-Sector]],Table2[% Price above 200 EMA],"&gt;=0")/Table3[[#This Row],[Count]]</f>
        <v>0</v>
      </c>
      <c r="U101" s="1">
        <f>COUNTIFS(Table2[Sub-Sector],Table3[[#This Row],[Sub-Sector]],Table2[Rate of Change - Zone],"Positive")/Table3[[#This Row],[Count]]</f>
        <v>1</v>
      </c>
      <c r="V101" s="1">
        <f>COUNTIFS(Table2[Sub-Sector],Table3[[#This Row],[Sub-Sector]],Table2[Sharpe Ratio],"&gt;=0.10")/Table3[[#This Row],[Count]]</f>
        <v>0</v>
      </c>
      <c r="W10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633.5</v>
      </c>
      <c r="X101">
        <f>_xlfn.RANK.AVG(Table3[[#This Row],[Score]],Table3[Score],1)</f>
        <v>115.5</v>
      </c>
      <c r="Y10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321</v>
      </c>
      <c r="Z101">
        <f>_xlfn.RANK.AVG(Table3[[#This Row],[Score 2 ]],Table3[[Score 2 ]],1)</f>
        <v>100.5</v>
      </c>
    </row>
    <row r="102" spans="1:26" x14ac:dyDescent="0.3">
      <c r="A102" t="s">
        <v>1163</v>
      </c>
      <c r="B102">
        <f>COUNTIFS(Table2[Sub-Sector],Table3[[#This Row],[Sub-Sector]])</f>
        <v>1</v>
      </c>
      <c r="C102" s="1">
        <f>COUNTIFS(Table2[Sub-Sector],Table3[[#This Row],[Sub-Sector]],Table2[Uptrend],"Uptrend")/Table3[[#This Row],[Count]]</f>
        <v>0</v>
      </c>
      <c r="D102" s="1">
        <f>COUNTIFS(Table2[Sub-Sector],Table3[[#This Row],[Sub-Sector]],Table2[1W Return vs Nifty],"&gt;=5")/Table3[[#This Row],[Count]]</f>
        <v>0</v>
      </c>
      <c r="E102" s="1">
        <f>COUNTIFS(Table2[Sub-Sector],Table3[[#This Row],[Sub-Sector]],Table2[1M Return vs Nifty],"&gt;=5")/Table3[[#This Row],[Count]]</f>
        <v>0</v>
      </c>
      <c r="F102" s="1">
        <f>COUNTIFS(Table2[Sub-Sector],Table3[[#This Row],[Sub-Sector]],Table2[6M Return vs Nifty],"&gt;=10")/Table3[[#This Row],[Count]]</f>
        <v>0</v>
      </c>
      <c r="G102" s="1">
        <f>COUNTIFS(Table2[Sub-Sector],Table3[[#This Row],[Sub-Sector]],Table2[1Y Return vs Nifty],"&gt;=10")/Table3[[#This Row],[Count]]</f>
        <v>0</v>
      </c>
      <c r="H102" s="1">
        <f>COUNTIFS(Table2[Sub-Sector],Table3[[#This Row],[Sub-Sector]],Table2[RSI Exponential â€“ 14D],"&gt;=50")/Table3[[#This Row],[Count]]</f>
        <v>1</v>
      </c>
      <c r="I102" s="1">
        <f>COUNTIFS(Table2[Sub-Sector],Table3[[#This Row],[Sub-Sector]],Table2[Relative Volume],"&gt;=1")/Table3[[#This Row],[Count]]</f>
        <v>0</v>
      </c>
      <c r="J102" s="1">
        <f>COUNTIFS(Table2[Sub-Sector],Table3[[#This Row],[Sub-Sector]],Table2[% Away From Day Low],"&gt;=0.05")/Table3[[#This Row],[Count]]</f>
        <v>0</v>
      </c>
      <c r="K102" s="1">
        <f>COUNTIFS(Table2[Sub-Sector],Table3[[#This Row],[Sub-Sector]],Table2[% Away From Day High],"&lt;=0.05")/Table3[[#This Row],[Count]]</f>
        <v>0</v>
      </c>
      <c r="L102" s="1">
        <f>COUNTIFS(Table2[Sub-Sector],Table3[[#This Row],[Sub-Sector]],Table2[% Away From Current Week Low],"&gt;=0.05")/Table3[[#This Row],[Count]]</f>
        <v>0</v>
      </c>
      <c r="M102" s="1">
        <f>COUNTIFS(Table2[Sub-Sector],Table3[[#This Row],[Sub-Sector]],Table2[% Away From Current Week High],"&lt;=0.05")/Table3[[#This Row],[Count]]</f>
        <v>0</v>
      </c>
      <c r="N102" s="1">
        <f>COUNTIFS(Table2[Sub-Sector],Table3[[#This Row],[Sub-Sector]],Table2[% Away From Current Month Low],"&gt;=0.05")/Table3[[#This Row],[Count]]</f>
        <v>0</v>
      </c>
      <c r="O102" s="1">
        <f>COUNTIFS(Table2[Sub-Sector],Table3[[#This Row],[Sub-Sector]],Table2[% Away From Current Month High],"&lt;=0.05")/Table3[[#This Row],[Count]]</f>
        <v>0</v>
      </c>
      <c r="P102" s="1">
        <f>COUNTIFS(Table2[Sub-Sector],Table3[[#This Row],[Sub-Sector]],Table2[% Away From 52W High],"&lt;=10")/Table3[[#This Row],[Count]]</f>
        <v>0</v>
      </c>
      <c r="Q102" s="1">
        <f>COUNTIFS(Table2[Sub-Sector],Table3[[#This Row],[Sub-Sector]],Table2[% Away From 52W Low],"&gt;=10")/Table3[[#This Row],[Count]]</f>
        <v>1</v>
      </c>
      <c r="R102" s="1">
        <f>COUNTIFS(Table2[Sub-Sector],Table3[[#This Row],[Sub-Sector]],Table2[% Price above 20 EMA],"&gt;=0")/Table3[[#This Row],[Count]]</f>
        <v>0</v>
      </c>
      <c r="S102" s="1">
        <f>COUNTIFS(Table2[Sub-Sector],Table3[[#This Row],[Sub-Sector]],Table2[% Price above 50 EMA],"&gt;=0")/Table3[[#This Row],[Count]]</f>
        <v>0</v>
      </c>
      <c r="T102" s="1">
        <f>COUNTIFS(Table2[Sub-Sector],Table3[[#This Row],[Sub-Sector]],Table2[% Price above 200 EMA],"&gt;=0")/Table3[[#This Row],[Count]]</f>
        <v>1</v>
      </c>
      <c r="U102" s="1">
        <f>COUNTIFS(Table2[Sub-Sector],Table3[[#This Row],[Sub-Sector]],Table2[Rate of Change - Zone],"Positive")/Table3[[#This Row],[Count]]</f>
        <v>1</v>
      </c>
      <c r="V102" s="1">
        <f>COUNTIFS(Table2[Sub-Sector],Table3[[#This Row],[Sub-Sector]],Table2[Sharpe Ratio],"&gt;=0.10")/Table3[[#This Row],[Count]]</f>
        <v>0</v>
      </c>
      <c r="W10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633.5</v>
      </c>
      <c r="X102">
        <f>_xlfn.RANK.AVG(Table3[[#This Row],[Score]],Table3[Score],1)</f>
        <v>115.5</v>
      </c>
      <c r="Y10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321</v>
      </c>
      <c r="Z102">
        <f>_xlfn.RANK.AVG(Table3[[#This Row],[Score 2 ]],Table3[[Score 2 ]],1)</f>
        <v>100.5</v>
      </c>
    </row>
    <row r="103" spans="1:26" x14ac:dyDescent="0.3">
      <c r="A103" t="s">
        <v>94</v>
      </c>
      <c r="B103">
        <f>COUNTIFS(Table2[Sub-Sector],Table3[[#This Row],[Sub-Sector]])</f>
        <v>4</v>
      </c>
      <c r="C103" s="1">
        <f>COUNTIFS(Table2[Sub-Sector],Table3[[#This Row],[Sub-Sector]],Table2[Uptrend],"Uptrend")/Table3[[#This Row],[Count]]</f>
        <v>0.25</v>
      </c>
      <c r="D103" s="1">
        <f>COUNTIFS(Table2[Sub-Sector],Table3[[#This Row],[Sub-Sector]],Table2[1W Return vs Nifty],"&gt;=5")/Table3[[#This Row],[Count]]</f>
        <v>0.25</v>
      </c>
      <c r="E103" s="1">
        <f>COUNTIFS(Table2[Sub-Sector],Table3[[#This Row],[Sub-Sector]],Table2[1M Return vs Nifty],"&gt;=5")/Table3[[#This Row],[Count]]</f>
        <v>0.25</v>
      </c>
      <c r="F103" s="1">
        <f>COUNTIFS(Table2[Sub-Sector],Table3[[#This Row],[Sub-Sector]],Table2[6M Return vs Nifty],"&gt;=10")/Table3[[#This Row],[Count]]</f>
        <v>0.25</v>
      </c>
      <c r="G103" s="1">
        <f>COUNTIFS(Table2[Sub-Sector],Table3[[#This Row],[Sub-Sector]],Table2[1Y Return vs Nifty],"&gt;=10")/Table3[[#This Row],[Count]]</f>
        <v>0</v>
      </c>
      <c r="H103" s="1">
        <f>COUNTIFS(Table2[Sub-Sector],Table3[[#This Row],[Sub-Sector]],Table2[RSI Exponential â€“ 14D],"&gt;=50")/Table3[[#This Row],[Count]]</f>
        <v>0.5</v>
      </c>
      <c r="I103" s="1">
        <f>COUNTIFS(Table2[Sub-Sector],Table3[[#This Row],[Sub-Sector]],Table2[Relative Volume],"&gt;=1")/Table3[[#This Row],[Count]]</f>
        <v>0</v>
      </c>
      <c r="J103" s="1">
        <f>COUNTIFS(Table2[Sub-Sector],Table3[[#This Row],[Sub-Sector]],Table2[% Away From Day Low],"&gt;=0.05")/Table3[[#This Row],[Count]]</f>
        <v>0</v>
      </c>
      <c r="K103" s="1">
        <f>COUNTIFS(Table2[Sub-Sector],Table3[[#This Row],[Sub-Sector]],Table2[% Away From Day High],"&lt;=0.05")/Table3[[#This Row],[Count]]</f>
        <v>1</v>
      </c>
      <c r="L103" s="1">
        <f>COUNTIFS(Table2[Sub-Sector],Table3[[#This Row],[Sub-Sector]],Table2[% Away From Current Week Low],"&gt;=0.05")/Table3[[#This Row],[Count]]</f>
        <v>0</v>
      </c>
      <c r="M103" s="1">
        <f>COUNTIFS(Table2[Sub-Sector],Table3[[#This Row],[Sub-Sector]],Table2[% Away From Current Week High],"&lt;=0.05")/Table3[[#This Row],[Count]]</f>
        <v>1</v>
      </c>
      <c r="N103" s="1">
        <f>COUNTIFS(Table2[Sub-Sector],Table3[[#This Row],[Sub-Sector]],Table2[% Away From Current Month Low],"&gt;=0.05")/Table3[[#This Row],[Count]]</f>
        <v>0</v>
      </c>
      <c r="O103" s="1">
        <f>COUNTIFS(Table2[Sub-Sector],Table3[[#This Row],[Sub-Sector]],Table2[% Away From Current Month High],"&lt;=0.05")/Table3[[#This Row],[Count]]</f>
        <v>1</v>
      </c>
      <c r="P103" s="1">
        <f>COUNTIFS(Table2[Sub-Sector],Table3[[#This Row],[Sub-Sector]],Table2[% Away From 52W High],"&lt;=10")/Table3[[#This Row],[Count]]</f>
        <v>0.25</v>
      </c>
      <c r="Q103" s="1">
        <f>COUNTIFS(Table2[Sub-Sector],Table3[[#This Row],[Sub-Sector]],Table2[% Away From 52W Low],"&gt;=10")/Table3[[#This Row],[Count]]</f>
        <v>0.75</v>
      </c>
      <c r="R103" s="1">
        <f>COUNTIFS(Table2[Sub-Sector],Table3[[#This Row],[Sub-Sector]],Table2[% Price above 20 EMA],"&gt;=0")/Table3[[#This Row],[Count]]</f>
        <v>0.25</v>
      </c>
      <c r="S103" s="1">
        <f>COUNTIFS(Table2[Sub-Sector],Table3[[#This Row],[Sub-Sector]],Table2[% Price above 50 EMA],"&gt;=0")/Table3[[#This Row],[Count]]</f>
        <v>0.25</v>
      </c>
      <c r="T103" s="1">
        <f>COUNTIFS(Table2[Sub-Sector],Table3[[#This Row],[Sub-Sector]],Table2[% Price above 200 EMA],"&gt;=0")/Table3[[#This Row],[Count]]</f>
        <v>0.25</v>
      </c>
      <c r="U103" s="1">
        <f>COUNTIFS(Table2[Sub-Sector],Table3[[#This Row],[Sub-Sector]],Table2[Rate of Change - Zone],"Positive")/Table3[[#This Row],[Count]]</f>
        <v>0.25</v>
      </c>
      <c r="V103" s="1">
        <f>COUNTIFS(Table2[Sub-Sector],Table3[[#This Row],[Sub-Sector]],Table2[Sharpe Ratio],"&gt;=0.10")/Table3[[#This Row],[Count]]</f>
        <v>0</v>
      </c>
      <c r="W10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534</v>
      </c>
      <c r="X103">
        <f>_xlfn.RANK.AVG(Table3[[#This Row],[Score]],Table3[Score],1)</f>
        <v>93</v>
      </c>
      <c r="Y10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323.5</v>
      </c>
      <c r="Z103">
        <f>_xlfn.RANK.AVG(Table3[[#This Row],[Score 2 ]],Table3[[Score 2 ]],1)</f>
        <v>102</v>
      </c>
    </row>
    <row r="104" spans="1:26" x14ac:dyDescent="0.3">
      <c r="A104" t="s">
        <v>548</v>
      </c>
      <c r="B104">
        <f>COUNTIFS(Table2[Sub-Sector],Table3[[#This Row],[Sub-Sector]])</f>
        <v>5</v>
      </c>
      <c r="C104" s="1">
        <f>COUNTIFS(Table2[Sub-Sector],Table3[[#This Row],[Sub-Sector]],Table2[Uptrend],"Uptrend")/Table3[[#This Row],[Count]]</f>
        <v>0</v>
      </c>
      <c r="D104" s="1">
        <f>COUNTIFS(Table2[Sub-Sector],Table3[[#This Row],[Sub-Sector]],Table2[1W Return vs Nifty],"&gt;=5")/Table3[[#This Row],[Count]]</f>
        <v>0.6</v>
      </c>
      <c r="E104" s="1">
        <f>COUNTIFS(Table2[Sub-Sector],Table3[[#This Row],[Sub-Sector]],Table2[1M Return vs Nifty],"&gt;=5")/Table3[[#This Row],[Count]]</f>
        <v>0.2</v>
      </c>
      <c r="F104" s="1">
        <f>COUNTIFS(Table2[Sub-Sector],Table3[[#This Row],[Sub-Sector]],Table2[6M Return vs Nifty],"&gt;=10")/Table3[[#This Row],[Count]]</f>
        <v>0</v>
      </c>
      <c r="G104" s="1">
        <f>COUNTIFS(Table2[Sub-Sector],Table3[[#This Row],[Sub-Sector]],Table2[1Y Return vs Nifty],"&gt;=10")/Table3[[#This Row],[Count]]</f>
        <v>0.2</v>
      </c>
      <c r="H104" s="1">
        <f>COUNTIFS(Table2[Sub-Sector],Table3[[#This Row],[Sub-Sector]],Table2[RSI Exponential â€“ 14D],"&gt;=50")/Table3[[#This Row],[Count]]</f>
        <v>0.6</v>
      </c>
      <c r="I104" s="1">
        <f>COUNTIFS(Table2[Sub-Sector],Table3[[#This Row],[Sub-Sector]],Table2[Relative Volume],"&gt;=1")/Table3[[#This Row],[Count]]</f>
        <v>0</v>
      </c>
      <c r="J104" s="1">
        <f>COUNTIFS(Table2[Sub-Sector],Table3[[#This Row],[Sub-Sector]],Table2[% Away From Day Low],"&gt;=0.05")/Table3[[#This Row],[Count]]</f>
        <v>0</v>
      </c>
      <c r="K104" s="1">
        <f>COUNTIFS(Table2[Sub-Sector],Table3[[#This Row],[Sub-Sector]],Table2[% Away From Day High],"&lt;=0.05")/Table3[[#This Row],[Count]]</f>
        <v>0.8</v>
      </c>
      <c r="L104" s="1">
        <f>COUNTIFS(Table2[Sub-Sector],Table3[[#This Row],[Sub-Sector]],Table2[% Away From Current Week Low],"&gt;=0.05")/Table3[[#This Row],[Count]]</f>
        <v>0</v>
      </c>
      <c r="M104" s="1">
        <f>COUNTIFS(Table2[Sub-Sector],Table3[[#This Row],[Sub-Sector]],Table2[% Away From Current Week High],"&lt;=0.05")/Table3[[#This Row],[Count]]</f>
        <v>0.8</v>
      </c>
      <c r="N104" s="1">
        <f>COUNTIFS(Table2[Sub-Sector],Table3[[#This Row],[Sub-Sector]],Table2[% Away From Current Month Low],"&gt;=0.05")/Table3[[#This Row],[Count]]</f>
        <v>0</v>
      </c>
      <c r="O104" s="1">
        <f>COUNTIFS(Table2[Sub-Sector],Table3[[#This Row],[Sub-Sector]],Table2[% Away From Current Month High],"&lt;=0.05")/Table3[[#This Row],[Count]]</f>
        <v>0.6</v>
      </c>
      <c r="P104" s="1">
        <f>COUNTIFS(Table2[Sub-Sector],Table3[[#This Row],[Sub-Sector]],Table2[% Away From 52W High],"&lt;=10")/Table3[[#This Row],[Count]]</f>
        <v>0</v>
      </c>
      <c r="Q104" s="1">
        <f>COUNTIFS(Table2[Sub-Sector],Table3[[#This Row],[Sub-Sector]],Table2[% Away From 52W Low],"&gt;=10")/Table3[[#This Row],[Count]]</f>
        <v>1</v>
      </c>
      <c r="R104" s="1">
        <f>COUNTIFS(Table2[Sub-Sector],Table3[[#This Row],[Sub-Sector]],Table2[% Price above 20 EMA],"&gt;=0")/Table3[[#This Row],[Count]]</f>
        <v>0.4</v>
      </c>
      <c r="S104" s="1">
        <f>COUNTIFS(Table2[Sub-Sector],Table3[[#This Row],[Sub-Sector]],Table2[% Price above 50 EMA],"&gt;=0")/Table3[[#This Row],[Count]]</f>
        <v>0.2</v>
      </c>
      <c r="T104" s="1">
        <f>COUNTIFS(Table2[Sub-Sector],Table3[[#This Row],[Sub-Sector]],Table2[% Price above 200 EMA],"&gt;=0")/Table3[[#This Row],[Count]]</f>
        <v>0.4</v>
      </c>
      <c r="U104" s="1">
        <f>COUNTIFS(Table2[Sub-Sector],Table3[[#This Row],[Sub-Sector]],Table2[Rate of Change - Zone],"Positive")/Table3[[#This Row],[Count]]</f>
        <v>0.4</v>
      </c>
      <c r="V104" s="1">
        <f>COUNTIFS(Table2[Sub-Sector],Table3[[#This Row],[Sub-Sector]],Table2[Sharpe Ratio],"&gt;=0.10")/Table3[[#This Row],[Count]]</f>
        <v>0.4</v>
      </c>
      <c r="W10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553</v>
      </c>
      <c r="X104">
        <f>_xlfn.RANK.AVG(Table3[[#This Row],[Score]],Table3[Score],1)</f>
        <v>101</v>
      </c>
      <c r="Y10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325.5</v>
      </c>
      <c r="Z104">
        <f>_xlfn.RANK.AVG(Table3[[#This Row],[Score 2 ]],Table3[[Score 2 ]],1)</f>
        <v>103</v>
      </c>
    </row>
    <row r="105" spans="1:26" x14ac:dyDescent="0.3">
      <c r="A105" t="s">
        <v>37</v>
      </c>
      <c r="B105">
        <f>COUNTIFS(Table2[Sub-Sector],Table3[[#This Row],[Sub-Sector]])</f>
        <v>3</v>
      </c>
      <c r="C105" s="1">
        <f>COUNTIFS(Table2[Sub-Sector],Table3[[#This Row],[Sub-Sector]],Table2[Uptrend],"Uptrend")/Table3[[#This Row],[Count]]</f>
        <v>0.33333333333333331</v>
      </c>
      <c r="D105" s="1">
        <f>COUNTIFS(Table2[Sub-Sector],Table3[[#This Row],[Sub-Sector]],Table2[1W Return vs Nifty],"&gt;=5")/Table3[[#This Row],[Count]]</f>
        <v>0.66666666666666663</v>
      </c>
      <c r="E105" s="1">
        <f>COUNTIFS(Table2[Sub-Sector],Table3[[#This Row],[Sub-Sector]],Table2[1M Return vs Nifty],"&gt;=5")/Table3[[#This Row],[Count]]</f>
        <v>0</v>
      </c>
      <c r="F105" s="1">
        <f>COUNTIFS(Table2[Sub-Sector],Table3[[#This Row],[Sub-Sector]],Table2[6M Return vs Nifty],"&gt;=10")/Table3[[#This Row],[Count]]</f>
        <v>0.33333333333333331</v>
      </c>
      <c r="G105" s="1">
        <f>COUNTIFS(Table2[Sub-Sector],Table3[[#This Row],[Sub-Sector]],Table2[1Y Return vs Nifty],"&gt;=10")/Table3[[#This Row],[Count]]</f>
        <v>0.33333333333333331</v>
      </c>
      <c r="H105" s="1">
        <f>COUNTIFS(Table2[Sub-Sector],Table3[[#This Row],[Sub-Sector]],Table2[RSI Exponential â€“ 14D],"&gt;=50")/Table3[[#This Row],[Count]]</f>
        <v>0.33333333333333331</v>
      </c>
      <c r="I105" s="1">
        <f>COUNTIFS(Table2[Sub-Sector],Table3[[#This Row],[Sub-Sector]],Table2[Relative Volume],"&gt;=1")/Table3[[#This Row],[Count]]</f>
        <v>0</v>
      </c>
      <c r="J105" s="1">
        <f>COUNTIFS(Table2[Sub-Sector],Table3[[#This Row],[Sub-Sector]],Table2[% Away From Day Low],"&gt;=0.05")/Table3[[#This Row],[Count]]</f>
        <v>0</v>
      </c>
      <c r="K105" s="1">
        <f>COUNTIFS(Table2[Sub-Sector],Table3[[#This Row],[Sub-Sector]],Table2[% Away From Day High],"&lt;=0.05")/Table3[[#This Row],[Count]]</f>
        <v>1</v>
      </c>
      <c r="L105" s="1">
        <f>COUNTIFS(Table2[Sub-Sector],Table3[[#This Row],[Sub-Sector]],Table2[% Away From Current Week Low],"&gt;=0.05")/Table3[[#This Row],[Count]]</f>
        <v>0</v>
      </c>
      <c r="M105" s="1">
        <f>COUNTIFS(Table2[Sub-Sector],Table3[[#This Row],[Sub-Sector]],Table2[% Away From Current Week High],"&lt;=0.05")/Table3[[#This Row],[Count]]</f>
        <v>1</v>
      </c>
      <c r="N105" s="1">
        <f>COUNTIFS(Table2[Sub-Sector],Table3[[#This Row],[Sub-Sector]],Table2[% Away From Current Month Low],"&gt;=0.05")/Table3[[#This Row],[Count]]</f>
        <v>0</v>
      </c>
      <c r="O105" s="1">
        <f>COUNTIFS(Table2[Sub-Sector],Table3[[#This Row],[Sub-Sector]],Table2[% Away From Current Month High],"&lt;=0.05")/Table3[[#This Row],[Count]]</f>
        <v>1</v>
      </c>
      <c r="P105" s="1">
        <f>COUNTIFS(Table2[Sub-Sector],Table3[[#This Row],[Sub-Sector]],Table2[% Away From 52W High],"&lt;=10")/Table3[[#This Row],[Count]]</f>
        <v>0.33333333333333331</v>
      </c>
      <c r="Q105" s="1">
        <f>COUNTIFS(Table2[Sub-Sector],Table3[[#This Row],[Sub-Sector]],Table2[% Away From 52W Low],"&gt;=10")/Table3[[#This Row],[Count]]</f>
        <v>1</v>
      </c>
      <c r="R105" s="1">
        <f>COUNTIFS(Table2[Sub-Sector],Table3[[#This Row],[Sub-Sector]],Table2[% Price above 20 EMA],"&gt;=0")/Table3[[#This Row],[Count]]</f>
        <v>0.33333333333333331</v>
      </c>
      <c r="S105" s="1">
        <f>COUNTIFS(Table2[Sub-Sector],Table3[[#This Row],[Sub-Sector]],Table2[% Price above 50 EMA],"&gt;=0")/Table3[[#This Row],[Count]]</f>
        <v>0.33333333333333331</v>
      </c>
      <c r="T105" s="1">
        <f>COUNTIFS(Table2[Sub-Sector],Table3[[#This Row],[Sub-Sector]],Table2[% Price above 200 EMA],"&gt;=0")/Table3[[#This Row],[Count]]</f>
        <v>0.66666666666666663</v>
      </c>
      <c r="U105" s="1">
        <f>COUNTIFS(Table2[Sub-Sector],Table3[[#This Row],[Sub-Sector]],Table2[Rate of Change - Zone],"Positive")/Table3[[#This Row],[Count]]</f>
        <v>0</v>
      </c>
      <c r="V105" s="1">
        <f>COUNTIFS(Table2[Sub-Sector],Table3[[#This Row],[Sub-Sector]],Table2[Sharpe Ratio],"&gt;=0.10")/Table3[[#This Row],[Count]]</f>
        <v>0.66666666666666663</v>
      </c>
      <c r="W10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527</v>
      </c>
      <c r="X105">
        <f>_xlfn.RANK.AVG(Table3[[#This Row],[Score]],Table3[Score],1)</f>
        <v>84</v>
      </c>
      <c r="Y10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335</v>
      </c>
      <c r="Z105">
        <f>_xlfn.RANK.AVG(Table3[[#This Row],[Score 2 ]],Table3[[Score 2 ]],1)</f>
        <v>104</v>
      </c>
    </row>
    <row r="106" spans="1:26" x14ac:dyDescent="0.3">
      <c r="A106" t="s">
        <v>889</v>
      </c>
      <c r="B106">
        <f>COUNTIFS(Table2[Sub-Sector],Table3[[#This Row],[Sub-Sector]])</f>
        <v>2</v>
      </c>
      <c r="C106" s="1">
        <f>COUNTIFS(Table2[Sub-Sector],Table3[[#This Row],[Sub-Sector]],Table2[Uptrend],"Uptrend")/Table3[[#This Row],[Count]]</f>
        <v>0</v>
      </c>
      <c r="D106" s="1">
        <f>COUNTIFS(Table2[Sub-Sector],Table3[[#This Row],[Sub-Sector]],Table2[1W Return vs Nifty],"&gt;=5")/Table3[[#This Row],[Count]]</f>
        <v>1</v>
      </c>
      <c r="E106" s="1">
        <f>COUNTIFS(Table2[Sub-Sector],Table3[[#This Row],[Sub-Sector]],Table2[1M Return vs Nifty],"&gt;=5")/Table3[[#This Row],[Count]]</f>
        <v>0</v>
      </c>
      <c r="F106" s="1">
        <f>COUNTIFS(Table2[Sub-Sector],Table3[[#This Row],[Sub-Sector]],Table2[6M Return vs Nifty],"&gt;=10")/Table3[[#This Row],[Count]]</f>
        <v>0</v>
      </c>
      <c r="G106" s="1">
        <f>COUNTIFS(Table2[Sub-Sector],Table3[[#This Row],[Sub-Sector]],Table2[1Y Return vs Nifty],"&gt;=10")/Table3[[#This Row],[Count]]</f>
        <v>0</v>
      </c>
      <c r="H106" s="1">
        <f>COUNTIFS(Table2[Sub-Sector],Table3[[#This Row],[Sub-Sector]],Table2[RSI Exponential â€“ 14D],"&gt;=50")/Table3[[#This Row],[Count]]</f>
        <v>1</v>
      </c>
      <c r="I106" s="1">
        <f>COUNTIFS(Table2[Sub-Sector],Table3[[#This Row],[Sub-Sector]],Table2[Relative Volume],"&gt;=1")/Table3[[#This Row],[Count]]</f>
        <v>0</v>
      </c>
      <c r="J106" s="1">
        <f>COUNTIFS(Table2[Sub-Sector],Table3[[#This Row],[Sub-Sector]],Table2[% Away From Day Low],"&gt;=0.05")/Table3[[#This Row],[Count]]</f>
        <v>0</v>
      </c>
      <c r="K106" s="1">
        <f>COUNTIFS(Table2[Sub-Sector],Table3[[#This Row],[Sub-Sector]],Table2[% Away From Day High],"&lt;=0.05")/Table3[[#This Row],[Count]]</f>
        <v>1</v>
      </c>
      <c r="L106" s="1">
        <f>COUNTIFS(Table2[Sub-Sector],Table3[[#This Row],[Sub-Sector]],Table2[% Away From Current Week Low],"&gt;=0.05")/Table3[[#This Row],[Count]]</f>
        <v>0</v>
      </c>
      <c r="M106" s="1">
        <f>COUNTIFS(Table2[Sub-Sector],Table3[[#This Row],[Sub-Sector]],Table2[% Away From Current Week High],"&lt;=0.05")/Table3[[#This Row],[Count]]</f>
        <v>1</v>
      </c>
      <c r="N106" s="1">
        <f>COUNTIFS(Table2[Sub-Sector],Table3[[#This Row],[Sub-Sector]],Table2[% Away From Current Month Low],"&gt;=0.05")/Table3[[#This Row],[Count]]</f>
        <v>0</v>
      </c>
      <c r="O106" s="1">
        <f>COUNTIFS(Table2[Sub-Sector],Table3[[#This Row],[Sub-Sector]],Table2[% Away From Current Month High],"&lt;=0.05")/Table3[[#This Row],[Count]]</f>
        <v>1</v>
      </c>
      <c r="P106" s="1">
        <f>COUNTIFS(Table2[Sub-Sector],Table3[[#This Row],[Sub-Sector]],Table2[% Away From 52W High],"&lt;=10")/Table3[[#This Row],[Count]]</f>
        <v>0</v>
      </c>
      <c r="Q106" s="1">
        <f>COUNTIFS(Table2[Sub-Sector],Table3[[#This Row],[Sub-Sector]],Table2[% Away From 52W Low],"&gt;=10")/Table3[[#This Row],[Count]]</f>
        <v>1</v>
      </c>
      <c r="R106" s="1">
        <f>COUNTIFS(Table2[Sub-Sector],Table3[[#This Row],[Sub-Sector]],Table2[% Price above 20 EMA],"&gt;=0")/Table3[[#This Row],[Count]]</f>
        <v>0.5</v>
      </c>
      <c r="S106" s="1">
        <f>COUNTIFS(Table2[Sub-Sector],Table3[[#This Row],[Sub-Sector]],Table2[% Price above 50 EMA],"&gt;=0")/Table3[[#This Row],[Count]]</f>
        <v>0</v>
      </c>
      <c r="T106" s="1">
        <f>COUNTIFS(Table2[Sub-Sector],Table3[[#This Row],[Sub-Sector]],Table2[% Price above 200 EMA],"&gt;=0")/Table3[[#This Row],[Count]]</f>
        <v>0</v>
      </c>
      <c r="U106" s="1">
        <f>COUNTIFS(Table2[Sub-Sector],Table3[[#This Row],[Sub-Sector]],Table2[Rate of Change - Zone],"Positive")/Table3[[#This Row],[Count]]</f>
        <v>0.5</v>
      </c>
      <c r="V106" s="1">
        <f>COUNTIFS(Table2[Sub-Sector],Table3[[#This Row],[Sub-Sector]],Table2[Sharpe Ratio],"&gt;=0.10")/Table3[[#This Row],[Count]]</f>
        <v>0.5</v>
      </c>
      <c r="W10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549</v>
      </c>
      <c r="X106">
        <f>_xlfn.RANK.AVG(Table3[[#This Row],[Score]],Table3[Score],1)</f>
        <v>99</v>
      </c>
      <c r="Y10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336.5</v>
      </c>
      <c r="Z106">
        <f>_xlfn.RANK.AVG(Table3[[#This Row],[Score 2 ]],Table3[[Score 2 ]],1)</f>
        <v>105</v>
      </c>
    </row>
    <row r="107" spans="1:26" x14ac:dyDescent="0.3">
      <c r="A107" t="s">
        <v>1252</v>
      </c>
      <c r="B107">
        <f>COUNTIFS(Table2[Sub-Sector],Table3[[#This Row],[Sub-Sector]])</f>
        <v>2</v>
      </c>
      <c r="C107" s="1">
        <f>COUNTIFS(Table2[Sub-Sector],Table3[[#This Row],[Sub-Sector]],Table2[Uptrend],"Uptrend")/Table3[[#This Row],[Count]]</f>
        <v>0</v>
      </c>
      <c r="D107" s="1">
        <f>COUNTIFS(Table2[Sub-Sector],Table3[[#This Row],[Sub-Sector]],Table2[1W Return vs Nifty],"&gt;=5")/Table3[[#This Row],[Count]]</f>
        <v>1</v>
      </c>
      <c r="E107" s="1">
        <f>COUNTIFS(Table2[Sub-Sector],Table3[[#This Row],[Sub-Sector]],Table2[1M Return vs Nifty],"&gt;=5")/Table3[[#This Row],[Count]]</f>
        <v>0.5</v>
      </c>
      <c r="F107" s="1">
        <f>COUNTIFS(Table2[Sub-Sector],Table3[[#This Row],[Sub-Sector]],Table2[6M Return vs Nifty],"&gt;=10")/Table3[[#This Row],[Count]]</f>
        <v>0</v>
      </c>
      <c r="G107" s="1">
        <f>COUNTIFS(Table2[Sub-Sector],Table3[[#This Row],[Sub-Sector]],Table2[1Y Return vs Nifty],"&gt;=10")/Table3[[#This Row],[Count]]</f>
        <v>0</v>
      </c>
      <c r="H107" s="1">
        <f>COUNTIFS(Table2[Sub-Sector],Table3[[#This Row],[Sub-Sector]],Table2[RSI Exponential â€“ 14D],"&gt;=50")/Table3[[#This Row],[Count]]</f>
        <v>0</v>
      </c>
      <c r="I107" s="1">
        <f>COUNTIFS(Table2[Sub-Sector],Table3[[#This Row],[Sub-Sector]],Table2[Relative Volume],"&gt;=1")/Table3[[#This Row],[Count]]</f>
        <v>0.5</v>
      </c>
      <c r="J107" s="1">
        <f>COUNTIFS(Table2[Sub-Sector],Table3[[#This Row],[Sub-Sector]],Table2[% Away From Day Low],"&gt;=0.05")/Table3[[#This Row],[Count]]</f>
        <v>0</v>
      </c>
      <c r="K107" s="1">
        <f>COUNTIFS(Table2[Sub-Sector],Table3[[#This Row],[Sub-Sector]],Table2[% Away From Day High],"&lt;=0.05")/Table3[[#This Row],[Count]]</f>
        <v>1</v>
      </c>
      <c r="L107" s="1">
        <f>COUNTIFS(Table2[Sub-Sector],Table3[[#This Row],[Sub-Sector]],Table2[% Away From Current Week Low],"&gt;=0.05")/Table3[[#This Row],[Count]]</f>
        <v>0</v>
      </c>
      <c r="M107" s="1">
        <f>COUNTIFS(Table2[Sub-Sector],Table3[[#This Row],[Sub-Sector]],Table2[% Away From Current Week High],"&lt;=0.05")/Table3[[#This Row],[Count]]</f>
        <v>1</v>
      </c>
      <c r="N107" s="1">
        <f>COUNTIFS(Table2[Sub-Sector],Table3[[#This Row],[Sub-Sector]],Table2[% Away From Current Month Low],"&gt;=0.05")/Table3[[#This Row],[Count]]</f>
        <v>0</v>
      </c>
      <c r="O107" s="1">
        <f>COUNTIFS(Table2[Sub-Sector],Table3[[#This Row],[Sub-Sector]],Table2[% Away From Current Month High],"&lt;=0.05")/Table3[[#This Row],[Count]]</f>
        <v>1</v>
      </c>
      <c r="P107" s="1">
        <f>COUNTIFS(Table2[Sub-Sector],Table3[[#This Row],[Sub-Sector]],Table2[% Away From 52W High],"&lt;=10")/Table3[[#This Row],[Count]]</f>
        <v>0</v>
      </c>
      <c r="Q107" s="1">
        <f>COUNTIFS(Table2[Sub-Sector],Table3[[#This Row],[Sub-Sector]],Table2[% Away From 52W Low],"&gt;=10")/Table3[[#This Row],[Count]]</f>
        <v>0.5</v>
      </c>
      <c r="R107" s="1">
        <f>COUNTIFS(Table2[Sub-Sector],Table3[[#This Row],[Sub-Sector]],Table2[% Price above 20 EMA],"&gt;=0")/Table3[[#This Row],[Count]]</f>
        <v>0</v>
      </c>
      <c r="S107" s="1">
        <f>COUNTIFS(Table2[Sub-Sector],Table3[[#This Row],[Sub-Sector]],Table2[% Price above 50 EMA],"&gt;=0")/Table3[[#This Row],[Count]]</f>
        <v>0</v>
      </c>
      <c r="T107" s="1">
        <f>COUNTIFS(Table2[Sub-Sector],Table3[[#This Row],[Sub-Sector]],Table2[% Price above 200 EMA],"&gt;=0")/Table3[[#This Row],[Count]]</f>
        <v>0</v>
      </c>
      <c r="U107" s="1">
        <f>COUNTIFS(Table2[Sub-Sector],Table3[[#This Row],[Sub-Sector]],Table2[Rate of Change - Zone],"Positive")/Table3[[#This Row],[Count]]</f>
        <v>0</v>
      </c>
      <c r="V107" s="1">
        <f>COUNTIFS(Table2[Sub-Sector],Table3[[#This Row],[Sub-Sector]],Table2[Sharpe Ratio],"&gt;=0.10")/Table3[[#This Row],[Count]]</f>
        <v>0</v>
      </c>
      <c r="W10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475</v>
      </c>
      <c r="X107">
        <f>_xlfn.RANK.AVG(Table3[[#This Row],[Score]],Table3[Score],1)</f>
        <v>75</v>
      </c>
      <c r="Y10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337</v>
      </c>
      <c r="Z107">
        <f>_xlfn.RANK.AVG(Table3[[#This Row],[Score 2 ]],Table3[[Score 2 ]],1)</f>
        <v>106</v>
      </c>
    </row>
    <row r="108" spans="1:26" x14ac:dyDescent="0.3">
      <c r="A108" t="s">
        <v>72</v>
      </c>
      <c r="B108">
        <f>COUNTIFS(Table2[Sub-Sector],Table3[[#This Row],[Sub-Sector]])</f>
        <v>3</v>
      </c>
      <c r="C108" s="1">
        <f>COUNTIFS(Table2[Sub-Sector],Table3[[#This Row],[Sub-Sector]],Table2[Uptrend],"Uptrend")/Table3[[#This Row],[Count]]</f>
        <v>0</v>
      </c>
      <c r="D108" s="1">
        <f>COUNTIFS(Table2[Sub-Sector],Table3[[#This Row],[Sub-Sector]],Table2[1W Return vs Nifty],"&gt;=5")/Table3[[#This Row],[Count]]</f>
        <v>0.66666666666666663</v>
      </c>
      <c r="E108" s="1">
        <f>COUNTIFS(Table2[Sub-Sector],Table3[[#This Row],[Sub-Sector]],Table2[1M Return vs Nifty],"&gt;=5")/Table3[[#This Row],[Count]]</f>
        <v>0</v>
      </c>
      <c r="F108" s="1">
        <f>COUNTIFS(Table2[Sub-Sector],Table3[[#This Row],[Sub-Sector]],Table2[6M Return vs Nifty],"&gt;=10")/Table3[[#This Row],[Count]]</f>
        <v>0</v>
      </c>
      <c r="G108" s="1">
        <f>COUNTIFS(Table2[Sub-Sector],Table3[[#This Row],[Sub-Sector]],Table2[1Y Return vs Nifty],"&gt;=10")/Table3[[#This Row],[Count]]</f>
        <v>0.66666666666666663</v>
      </c>
      <c r="H108" s="1">
        <f>COUNTIFS(Table2[Sub-Sector],Table3[[#This Row],[Sub-Sector]],Table2[RSI Exponential â€“ 14D],"&gt;=50")/Table3[[#This Row],[Count]]</f>
        <v>0</v>
      </c>
      <c r="I108" s="1">
        <f>COUNTIFS(Table2[Sub-Sector],Table3[[#This Row],[Sub-Sector]],Table2[Relative Volume],"&gt;=1")/Table3[[#This Row],[Count]]</f>
        <v>0</v>
      </c>
      <c r="J108" s="1">
        <f>COUNTIFS(Table2[Sub-Sector],Table3[[#This Row],[Sub-Sector]],Table2[% Away From Day Low],"&gt;=0.05")/Table3[[#This Row],[Count]]</f>
        <v>0</v>
      </c>
      <c r="K108" s="1">
        <f>COUNTIFS(Table2[Sub-Sector],Table3[[#This Row],[Sub-Sector]],Table2[% Away From Day High],"&lt;=0.05")/Table3[[#This Row],[Count]]</f>
        <v>1</v>
      </c>
      <c r="L108" s="1">
        <f>COUNTIFS(Table2[Sub-Sector],Table3[[#This Row],[Sub-Sector]],Table2[% Away From Current Week Low],"&gt;=0.05")/Table3[[#This Row],[Count]]</f>
        <v>0</v>
      </c>
      <c r="M108" s="1">
        <f>COUNTIFS(Table2[Sub-Sector],Table3[[#This Row],[Sub-Sector]],Table2[% Away From Current Week High],"&lt;=0.05")/Table3[[#This Row],[Count]]</f>
        <v>1</v>
      </c>
      <c r="N108" s="1">
        <f>COUNTIFS(Table2[Sub-Sector],Table3[[#This Row],[Sub-Sector]],Table2[% Away From Current Month Low],"&gt;=0.05")/Table3[[#This Row],[Count]]</f>
        <v>0</v>
      </c>
      <c r="O108" s="1">
        <f>COUNTIFS(Table2[Sub-Sector],Table3[[#This Row],[Sub-Sector]],Table2[% Away From Current Month High],"&lt;=0.05")/Table3[[#This Row],[Count]]</f>
        <v>1</v>
      </c>
      <c r="P108" s="1">
        <f>COUNTIFS(Table2[Sub-Sector],Table3[[#This Row],[Sub-Sector]],Table2[% Away From 52W High],"&lt;=10")/Table3[[#This Row],[Count]]</f>
        <v>0</v>
      </c>
      <c r="Q108" s="1">
        <f>COUNTIFS(Table2[Sub-Sector],Table3[[#This Row],[Sub-Sector]],Table2[% Away From 52W Low],"&gt;=10")/Table3[[#This Row],[Count]]</f>
        <v>1</v>
      </c>
      <c r="R108" s="1">
        <f>COUNTIFS(Table2[Sub-Sector],Table3[[#This Row],[Sub-Sector]],Table2[% Price above 20 EMA],"&gt;=0")/Table3[[#This Row],[Count]]</f>
        <v>0</v>
      </c>
      <c r="S108" s="1">
        <f>COUNTIFS(Table2[Sub-Sector],Table3[[#This Row],[Sub-Sector]],Table2[% Price above 50 EMA],"&gt;=0")/Table3[[#This Row],[Count]]</f>
        <v>0</v>
      </c>
      <c r="T108" s="1">
        <f>COUNTIFS(Table2[Sub-Sector],Table3[[#This Row],[Sub-Sector]],Table2[% Price above 200 EMA],"&gt;=0")/Table3[[#This Row],[Count]]</f>
        <v>0</v>
      </c>
      <c r="U108" s="1">
        <f>COUNTIFS(Table2[Sub-Sector],Table3[[#This Row],[Sub-Sector]],Table2[Rate of Change - Zone],"Positive")/Table3[[#This Row],[Count]]</f>
        <v>0</v>
      </c>
      <c r="V108" s="1">
        <f>COUNTIFS(Table2[Sub-Sector],Table3[[#This Row],[Sub-Sector]],Table2[Sharpe Ratio],"&gt;=0.10")/Table3[[#This Row],[Count]]</f>
        <v>0.33333333333333331</v>
      </c>
      <c r="W10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590</v>
      </c>
      <c r="X108">
        <f>_xlfn.RANK.AVG(Table3[[#This Row],[Score]],Table3[Score],1)</f>
        <v>107</v>
      </c>
      <c r="Y10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341</v>
      </c>
      <c r="Z108">
        <f>_xlfn.RANK.AVG(Table3[[#This Row],[Score 2 ]],Table3[[Score 2 ]],1)</f>
        <v>108</v>
      </c>
    </row>
    <row r="109" spans="1:26" x14ac:dyDescent="0.3">
      <c r="A109" t="s">
        <v>149</v>
      </c>
      <c r="B109">
        <f>COUNTIFS(Table2[Sub-Sector],Table3[[#This Row],[Sub-Sector]])</f>
        <v>3</v>
      </c>
      <c r="C109" s="1">
        <f>COUNTIFS(Table2[Sub-Sector],Table3[[#This Row],[Sub-Sector]],Table2[Uptrend],"Uptrend")/Table3[[#This Row],[Count]]</f>
        <v>0.33333333333333331</v>
      </c>
      <c r="D109" s="1">
        <f>COUNTIFS(Table2[Sub-Sector],Table3[[#This Row],[Sub-Sector]],Table2[1W Return vs Nifty],"&gt;=5")/Table3[[#This Row],[Count]]</f>
        <v>0.66666666666666663</v>
      </c>
      <c r="E109" s="1">
        <f>COUNTIFS(Table2[Sub-Sector],Table3[[#This Row],[Sub-Sector]],Table2[1M Return vs Nifty],"&gt;=5")/Table3[[#This Row],[Count]]</f>
        <v>0</v>
      </c>
      <c r="F109" s="1">
        <f>COUNTIFS(Table2[Sub-Sector],Table3[[#This Row],[Sub-Sector]],Table2[6M Return vs Nifty],"&gt;=10")/Table3[[#This Row],[Count]]</f>
        <v>0</v>
      </c>
      <c r="G109" s="1">
        <f>COUNTIFS(Table2[Sub-Sector],Table3[[#This Row],[Sub-Sector]],Table2[1Y Return vs Nifty],"&gt;=10")/Table3[[#This Row],[Count]]</f>
        <v>0.66666666666666663</v>
      </c>
      <c r="H109" s="1">
        <f>COUNTIFS(Table2[Sub-Sector],Table3[[#This Row],[Sub-Sector]],Table2[RSI Exponential â€“ 14D],"&gt;=50")/Table3[[#This Row],[Count]]</f>
        <v>0</v>
      </c>
      <c r="I109" s="1">
        <f>COUNTIFS(Table2[Sub-Sector],Table3[[#This Row],[Sub-Sector]],Table2[Relative Volume],"&gt;=1")/Table3[[#This Row],[Count]]</f>
        <v>0</v>
      </c>
      <c r="J109" s="1">
        <f>COUNTIFS(Table2[Sub-Sector],Table3[[#This Row],[Sub-Sector]],Table2[% Away From Day Low],"&gt;=0.05")/Table3[[#This Row],[Count]]</f>
        <v>0</v>
      </c>
      <c r="K109" s="1">
        <f>COUNTIFS(Table2[Sub-Sector],Table3[[#This Row],[Sub-Sector]],Table2[% Away From Day High],"&lt;=0.05")/Table3[[#This Row],[Count]]</f>
        <v>1</v>
      </c>
      <c r="L109" s="1">
        <f>COUNTIFS(Table2[Sub-Sector],Table3[[#This Row],[Sub-Sector]],Table2[% Away From Current Week Low],"&gt;=0.05")/Table3[[#This Row],[Count]]</f>
        <v>0</v>
      </c>
      <c r="M109" s="1">
        <f>COUNTIFS(Table2[Sub-Sector],Table3[[#This Row],[Sub-Sector]],Table2[% Away From Current Week High],"&lt;=0.05")/Table3[[#This Row],[Count]]</f>
        <v>1</v>
      </c>
      <c r="N109" s="1">
        <f>COUNTIFS(Table2[Sub-Sector],Table3[[#This Row],[Sub-Sector]],Table2[% Away From Current Month Low],"&gt;=0.05")/Table3[[#This Row],[Count]]</f>
        <v>0</v>
      </c>
      <c r="O109" s="1">
        <f>COUNTIFS(Table2[Sub-Sector],Table3[[#This Row],[Sub-Sector]],Table2[% Away From Current Month High],"&lt;=0.05")/Table3[[#This Row],[Count]]</f>
        <v>1</v>
      </c>
      <c r="P109" s="1">
        <f>COUNTIFS(Table2[Sub-Sector],Table3[[#This Row],[Sub-Sector]],Table2[% Away From 52W High],"&lt;=10")/Table3[[#This Row],[Count]]</f>
        <v>0</v>
      </c>
      <c r="Q109" s="1">
        <f>COUNTIFS(Table2[Sub-Sector],Table3[[#This Row],[Sub-Sector]],Table2[% Away From 52W Low],"&gt;=10")/Table3[[#This Row],[Count]]</f>
        <v>0.66666666666666663</v>
      </c>
      <c r="R109" s="1">
        <f>COUNTIFS(Table2[Sub-Sector],Table3[[#This Row],[Sub-Sector]],Table2[% Price above 20 EMA],"&gt;=0")/Table3[[#This Row],[Count]]</f>
        <v>0</v>
      </c>
      <c r="S109" s="1">
        <f>COUNTIFS(Table2[Sub-Sector],Table3[[#This Row],[Sub-Sector]],Table2[% Price above 50 EMA],"&gt;=0")/Table3[[#This Row],[Count]]</f>
        <v>0</v>
      </c>
      <c r="T109" s="1">
        <f>COUNTIFS(Table2[Sub-Sector],Table3[[#This Row],[Sub-Sector]],Table2[% Price above 200 EMA],"&gt;=0")/Table3[[#This Row],[Count]]</f>
        <v>0.66666666666666663</v>
      </c>
      <c r="U109" s="1">
        <f>COUNTIFS(Table2[Sub-Sector],Table3[[#This Row],[Sub-Sector]],Table2[Rate of Change - Zone],"Positive")/Table3[[#This Row],[Count]]</f>
        <v>0</v>
      </c>
      <c r="V109" s="1">
        <f>COUNTIFS(Table2[Sub-Sector],Table3[[#This Row],[Sub-Sector]],Table2[Sharpe Ratio],"&gt;=0.10")/Table3[[#This Row],[Count]]</f>
        <v>0.33333333333333331</v>
      </c>
      <c r="W10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533</v>
      </c>
      <c r="X109">
        <f>_xlfn.RANK.AVG(Table3[[#This Row],[Score]],Table3[Score],1)</f>
        <v>91.5</v>
      </c>
      <c r="Y10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341</v>
      </c>
      <c r="Z109">
        <f>_xlfn.RANK.AVG(Table3[[#This Row],[Score 2 ]],Table3[[Score 2 ]],1)</f>
        <v>108</v>
      </c>
    </row>
    <row r="110" spans="1:26" x14ac:dyDescent="0.3">
      <c r="A110" t="s">
        <v>69</v>
      </c>
      <c r="B110">
        <f>COUNTIFS(Table2[Sub-Sector],Table3[[#This Row],[Sub-Sector]])</f>
        <v>3</v>
      </c>
      <c r="C110" s="1">
        <f>COUNTIFS(Table2[Sub-Sector],Table3[[#This Row],[Sub-Sector]],Table2[Uptrend],"Uptrend")/Table3[[#This Row],[Count]]</f>
        <v>0</v>
      </c>
      <c r="D110" s="1">
        <f>COUNTIFS(Table2[Sub-Sector],Table3[[#This Row],[Sub-Sector]],Table2[1W Return vs Nifty],"&gt;=5")/Table3[[#This Row],[Count]]</f>
        <v>0.66666666666666663</v>
      </c>
      <c r="E110" s="1">
        <f>COUNTIFS(Table2[Sub-Sector],Table3[[#This Row],[Sub-Sector]],Table2[1M Return vs Nifty],"&gt;=5")/Table3[[#This Row],[Count]]</f>
        <v>0.33333333333333331</v>
      </c>
      <c r="F110" s="1">
        <f>COUNTIFS(Table2[Sub-Sector],Table3[[#This Row],[Sub-Sector]],Table2[6M Return vs Nifty],"&gt;=10")/Table3[[#This Row],[Count]]</f>
        <v>0</v>
      </c>
      <c r="G110" s="1">
        <f>COUNTIFS(Table2[Sub-Sector],Table3[[#This Row],[Sub-Sector]],Table2[1Y Return vs Nifty],"&gt;=10")/Table3[[#This Row],[Count]]</f>
        <v>0.66666666666666663</v>
      </c>
      <c r="H110" s="1">
        <f>COUNTIFS(Table2[Sub-Sector],Table3[[#This Row],[Sub-Sector]],Table2[RSI Exponential â€“ 14D],"&gt;=50")/Table3[[#This Row],[Count]]</f>
        <v>0</v>
      </c>
      <c r="I110" s="1">
        <f>COUNTIFS(Table2[Sub-Sector],Table3[[#This Row],[Sub-Sector]],Table2[Relative Volume],"&gt;=1")/Table3[[#This Row],[Count]]</f>
        <v>0</v>
      </c>
      <c r="J110" s="1">
        <f>COUNTIFS(Table2[Sub-Sector],Table3[[#This Row],[Sub-Sector]],Table2[% Away From Day Low],"&gt;=0.05")/Table3[[#This Row],[Count]]</f>
        <v>0</v>
      </c>
      <c r="K110" s="1">
        <f>COUNTIFS(Table2[Sub-Sector],Table3[[#This Row],[Sub-Sector]],Table2[% Away From Day High],"&lt;=0.05")/Table3[[#This Row],[Count]]</f>
        <v>1</v>
      </c>
      <c r="L110" s="1">
        <f>COUNTIFS(Table2[Sub-Sector],Table3[[#This Row],[Sub-Sector]],Table2[% Away From Current Week Low],"&gt;=0.05")/Table3[[#This Row],[Count]]</f>
        <v>0</v>
      </c>
      <c r="M110" s="1">
        <f>COUNTIFS(Table2[Sub-Sector],Table3[[#This Row],[Sub-Sector]],Table2[% Away From Current Week High],"&lt;=0.05")/Table3[[#This Row],[Count]]</f>
        <v>1</v>
      </c>
      <c r="N110" s="1">
        <f>COUNTIFS(Table2[Sub-Sector],Table3[[#This Row],[Sub-Sector]],Table2[% Away From Current Month Low],"&gt;=0.05")/Table3[[#This Row],[Count]]</f>
        <v>0</v>
      </c>
      <c r="O110" s="1">
        <f>COUNTIFS(Table2[Sub-Sector],Table3[[#This Row],[Sub-Sector]],Table2[% Away From Current Month High],"&lt;=0.05")/Table3[[#This Row],[Count]]</f>
        <v>1</v>
      </c>
      <c r="P110" s="1">
        <f>COUNTIFS(Table2[Sub-Sector],Table3[[#This Row],[Sub-Sector]],Table2[% Away From 52W High],"&lt;=10")/Table3[[#This Row],[Count]]</f>
        <v>0</v>
      </c>
      <c r="Q110" s="1">
        <f>COUNTIFS(Table2[Sub-Sector],Table3[[#This Row],[Sub-Sector]],Table2[% Away From 52W Low],"&gt;=10")/Table3[[#This Row],[Count]]</f>
        <v>1</v>
      </c>
      <c r="R110" s="1">
        <f>COUNTIFS(Table2[Sub-Sector],Table3[[#This Row],[Sub-Sector]],Table2[% Price above 20 EMA],"&gt;=0")/Table3[[#This Row],[Count]]</f>
        <v>0</v>
      </c>
      <c r="S110" s="1">
        <f>COUNTIFS(Table2[Sub-Sector],Table3[[#This Row],[Sub-Sector]],Table2[% Price above 50 EMA],"&gt;=0")/Table3[[#This Row],[Count]]</f>
        <v>0</v>
      </c>
      <c r="T110" s="1">
        <f>COUNTIFS(Table2[Sub-Sector],Table3[[#This Row],[Sub-Sector]],Table2[% Price above 200 EMA],"&gt;=0")/Table3[[#This Row],[Count]]</f>
        <v>0</v>
      </c>
      <c r="U110" s="1">
        <f>COUNTIFS(Table2[Sub-Sector],Table3[[#This Row],[Sub-Sector]],Table2[Rate of Change - Zone],"Positive")/Table3[[#This Row],[Count]]</f>
        <v>0</v>
      </c>
      <c r="V110" s="1">
        <f>COUNTIFS(Table2[Sub-Sector],Table3[[#This Row],[Sub-Sector]],Table2[Sharpe Ratio],"&gt;=0.10")/Table3[[#This Row],[Count]]</f>
        <v>0</v>
      </c>
      <c r="W1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532.5</v>
      </c>
      <c r="X110">
        <f>_xlfn.RANK.AVG(Table3[[#This Row],[Score]],Table3[Score],1)</f>
        <v>88.5</v>
      </c>
      <c r="Y1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341</v>
      </c>
      <c r="Z110">
        <f>_xlfn.RANK.AVG(Table3[[#This Row],[Score 2 ]],Table3[[Score 2 ]],1)</f>
        <v>108</v>
      </c>
    </row>
    <row r="111" spans="1:26" x14ac:dyDescent="0.3">
      <c r="A111" t="s">
        <v>1405</v>
      </c>
      <c r="B111">
        <f>COUNTIFS(Table2[Sub-Sector],Table3[[#This Row],[Sub-Sector]])</f>
        <v>2</v>
      </c>
      <c r="C111" s="1">
        <f>COUNTIFS(Table2[Sub-Sector],Table3[[#This Row],[Sub-Sector]],Table2[Uptrend],"Uptrend")/Table3[[#This Row],[Count]]</f>
        <v>0</v>
      </c>
      <c r="D111" s="1">
        <f>COUNTIFS(Table2[Sub-Sector],Table3[[#This Row],[Sub-Sector]],Table2[1W Return vs Nifty],"&gt;=5")/Table3[[#This Row],[Count]]</f>
        <v>1</v>
      </c>
      <c r="E111" s="1">
        <f>COUNTIFS(Table2[Sub-Sector],Table3[[#This Row],[Sub-Sector]],Table2[1M Return vs Nifty],"&gt;=5")/Table3[[#This Row],[Count]]</f>
        <v>0</v>
      </c>
      <c r="F111" s="1">
        <f>COUNTIFS(Table2[Sub-Sector],Table3[[#This Row],[Sub-Sector]],Table2[6M Return vs Nifty],"&gt;=10")/Table3[[#This Row],[Count]]</f>
        <v>0.5</v>
      </c>
      <c r="G111" s="1">
        <f>COUNTIFS(Table2[Sub-Sector],Table3[[#This Row],[Sub-Sector]],Table2[1Y Return vs Nifty],"&gt;=10")/Table3[[#This Row],[Count]]</f>
        <v>0</v>
      </c>
      <c r="H111" s="1">
        <f>COUNTIFS(Table2[Sub-Sector],Table3[[#This Row],[Sub-Sector]],Table2[RSI Exponential â€“ 14D],"&gt;=50")/Table3[[#This Row],[Count]]</f>
        <v>0</v>
      </c>
      <c r="I111" s="1">
        <f>COUNTIFS(Table2[Sub-Sector],Table3[[#This Row],[Sub-Sector]],Table2[Relative Volume],"&gt;=1")/Table3[[#This Row],[Count]]</f>
        <v>0</v>
      </c>
      <c r="J111" s="1">
        <f>COUNTIFS(Table2[Sub-Sector],Table3[[#This Row],[Sub-Sector]],Table2[% Away From Day Low],"&gt;=0.05")/Table3[[#This Row],[Count]]</f>
        <v>0</v>
      </c>
      <c r="K111" s="1">
        <f>COUNTIFS(Table2[Sub-Sector],Table3[[#This Row],[Sub-Sector]],Table2[% Away From Day High],"&lt;=0.05")/Table3[[#This Row],[Count]]</f>
        <v>1</v>
      </c>
      <c r="L111" s="1">
        <f>COUNTIFS(Table2[Sub-Sector],Table3[[#This Row],[Sub-Sector]],Table2[% Away From Current Week Low],"&gt;=0.05")/Table3[[#This Row],[Count]]</f>
        <v>0</v>
      </c>
      <c r="M111" s="1">
        <f>COUNTIFS(Table2[Sub-Sector],Table3[[#This Row],[Sub-Sector]],Table2[% Away From Current Week High],"&lt;=0.05")/Table3[[#This Row],[Count]]</f>
        <v>1</v>
      </c>
      <c r="N111" s="1">
        <f>COUNTIFS(Table2[Sub-Sector],Table3[[#This Row],[Sub-Sector]],Table2[% Away From Current Month Low],"&gt;=0.05")/Table3[[#This Row],[Count]]</f>
        <v>0</v>
      </c>
      <c r="O111" s="1">
        <f>COUNTIFS(Table2[Sub-Sector],Table3[[#This Row],[Sub-Sector]],Table2[% Away From Current Month High],"&lt;=0.05")/Table3[[#This Row],[Count]]</f>
        <v>1</v>
      </c>
      <c r="P111" s="1">
        <f>COUNTIFS(Table2[Sub-Sector],Table3[[#This Row],[Sub-Sector]],Table2[% Away From 52W High],"&lt;=10")/Table3[[#This Row],[Count]]</f>
        <v>0</v>
      </c>
      <c r="Q111" s="1">
        <f>COUNTIFS(Table2[Sub-Sector],Table3[[#This Row],[Sub-Sector]],Table2[% Away From 52W Low],"&gt;=10")/Table3[[#This Row],[Count]]</f>
        <v>0.5</v>
      </c>
      <c r="R111" s="1">
        <f>COUNTIFS(Table2[Sub-Sector],Table3[[#This Row],[Sub-Sector]],Table2[% Price above 20 EMA],"&gt;=0")/Table3[[#This Row],[Count]]</f>
        <v>0</v>
      </c>
      <c r="S111" s="1">
        <f>COUNTIFS(Table2[Sub-Sector],Table3[[#This Row],[Sub-Sector]],Table2[% Price above 50 EMA],"&gt;=0")/Table3[[#This Row],[Count]]</f>
        <v>0</v>
      </c>
      <c r="T111" s="1">
        <f>COUNTIFS(Table2[Sub-Sector],Table3[[#This Row],[Sub-Sector]],Table2[% Price above 200 EMA],"&gt;=0")/Table3[[#This Row],[Count]]</f>
        <v>0.5</v>
      </c>
      <c r="U111" s="1">
        <f>COUNTIFS(Table2[Sub-Sector],Table3[[#This Row],[Sub-Sector]],Table2[Rate of Change - Zone],"Positive")/Table3[[#This Row],[Count]]</f>
        <v>0</v>
      </c>
      <c r="V111" s="1">
        <f>COUNTIFS(Table2[Sub-Sector],Table3[[#This Row],[Sub-Sector]],Table2[Sharpe Ratio],"&gt;=0.10")/Table3[[#This Row],[Count]]</f>
        <v>0</v>
      </c>
      <c r="W1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557.5</v>
      </c>
      <c r="X111">
        <f>_xlfn.RANK.AVG(Table3[[#This Row],[Score]],Table3[Score],1)</f>
        <v>102</v>
      </c>
      <c r="Y1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345</v>
      </c>
      <c r="Z111">
        <f>_xlfn.RANK.AVG(Table3[[#This Row],[Score 2 ]],Table3[[Score 2 ]],1)</f>
        <v>110</v>
      </c>
    </row>
    <row r="112" spans="1:26" x14ac:dyDescent="0.3">
      <c r="A112" t="s">
        <v>944</v>
      </c>
      <c r="B112">
        <f>COUNTIFS(Table2[Sub-Sector],Table3[[#This Row],[Sub-Sector]])</f>
        <v>3</v>
      </c>
      <c r="C112" s="1">
        <f>COUNTIFS(Table2[Sub-Sector],Table3[[#This Row],[Sub-Sector]],Table2[Uptrend],"Uptrend")/Table3[[#This Row],[Count]]</f>
        <v>0</v>
      </c>
      <c r="D112" s="1">
        <f>COUNTIFS(Table2[Sub-Sector],Table3[[#This Row],[Sub-Sector]],Table2[1W Return vs Nifty],"&gt;=5")/Table3[[#This Row],[Count]]</f>
        <v>0.66666666666666663</v>
      </c>
      <c r="E112" s="1">
        <f>COUNTIFS(Table2[Sub-Sector],Table3[[#This Row],[Sub-Sector]],Table2[1M Return vs Nifty],"&gt;=5")/Table3[[#This Row],[Count]]</f>
        <v>0.33333333333333331</v>
      </c>
      <c r="F112" s="1">
        <f>COUNTIFS(Table2[Sub-Sector],Table3[[#This Row],[Sub-Sector]],Table2[6M Return vs Nifty],"&gt;=10")/Table3[[#This Row],[Count]]</f>
        <v>0</v>
      </c>
      <c r="G112" s="1">
        <f>COUNTIFS(Table2[Sub-Sector],Table3[[#This Row],[Sub-Sector]],Table2[1Y Return vs Nifty],"&gt;=10")/Table3[[#This Row],[Count]]</f>
        <v>0</v>
      </c>
      <c r="H112" s="1">
        <f>COUNTIFS(Table2[Sub-Sector],Table3[[#This Row],[Sub-Sector]],Table2[RSI Exponential â€“ 14D],"&gt;=50")/Table3[[#This Row],[Count]]</f>
        <v>0.33333333333333331</v>
      </c>
      <c r="I112" s="1">
        <f>COUNTIFS(Table2[Sub-Sector],Table3[[#This Row],[Sub-Sector]],Table2[Relative Volume],"&gt;=1")/Table3[[#This Row],[Count]]</f>
        <v>0</v>
      </c>
      <c r="J112" s="1">
        <f>COUNTIFS(Table2[Sub-Sector],Table3[[#This Row],[Sub-Sector]],Table2[% Away From Day Low],"&gt;=0.05")/Table3[[#This Row],[Count]]</f>
        <v>0</v>
      </c>
      <c r="K112" s="1">
        <f>COUNTIFS(Table2[Sub-Sector],Table3[[#This Row],[Sub-Sector]],Table2[% Away From Day High],"&lt;=0.05")/Table3[[#This Row],[Count]]</f>
        <v>1</v>
      </c>
      <c r="L112" s="1">
        <f>COUNTIFS(Table2[Sub-Sector],Table3[[#This Row],[Sub-Sector]],Table2[% Away From Current Week Low],"&gt;=0.05")/Table3[[#This Row],[Count]]</f>
        <v>0</v>
      </c>
      <c r="M112" s="1">
        <f>COUNTIFS(Table2[Sub-Sector],Table3[[#This Row],[Sub-Sector]],Table2[% Away From Current Week High],"&lt;=0.05")/Table3[[#This Row],[Count]]</f>
        <v>1</v>
      </c>
      <c r="N112" s="1">
        <f>COUNTIFS(Table2[Sub-Sector],Table3[[#This Row],[Sub-Sector]],Table2[% Away From Current Month Low],"&gt;=0.05")/Table3[[#This Row],[Count]]</f>
        <v>0</v>
      </c>
      <c r="O112" s="1">
        <f>COUNTIFS(Table2[Sub-Sector],Table3[[#This Row],[Sub-Sector]],Table2[% Away From Current Month High],"&lt;=0.05")/Table3[[#This Row],[Count]]</f>
        <v>0.66666666666666663</v>
      </c>
      <c r="P112" s="1">
        <f>COUNTIFS(Table2[Sub-Sector],Table3[[#This Row],[Sub-Sector]],Table2[% Away From 52W High],"&lt;=10")/Table3[[#This Row],[Count]]</f>
        <v>0</v>
      </c>
      <c r="Q112" s="1">
        <f>COUNTIFS(Table2[Sub-Sector],Table3[[#This Row],[Sub-Sector]],Table2[% Away From 52W Low],"&gt;=10")/Table3[[#This Row],[Count]]</f>
        <v>1</v>
      </c>
      <c r="R112" s="1">
        <f>COUNTIFS(Table2[Sub-Sector],Table3[[#This Row],[Sub-Sector]],Table2[% Price above 20 EMA],"&gt;=0")/Table3[[#This Row],[Count]]</f>
        <v>0.33333333333333331</v>
      </c>
      <c r="S112" s="1">
        <f>COUNTIFS(Table2[Sub-Sector],Table3[[#This Row],[Sub-Sector]],Table2[% Price above 50 EMA],"&gt;=0")/Table3[[#This Row],[Count]]</f>
        <v>0</v>
      </c>
      <c r="T112" s="1">
        <f>COUNTIFS(Table2[Sub-Sector],Table3[[#This Row],[Sub-Sector]],Table2[% Price above 200 EMA],"&gt;=0")/Table3[[#This Row],[Count]]</f>
        <v>0</v>
      </c>
      <c r="U112" s="1">
        <f>COUNTIFS(Table2[Sub-Sector],Table3[[#This Row],[Sub-Sector]],Table2[Rate of Change - Zone],"Positive")/Table3[[#This Row],[Count]]</f>
        <v>0.33333333333333331</v>
      </c>
      <c r="V112" s="1">
        <f>COUNTIFS(Table2[Sub-Sector],Table3[[#This Row],[Sub-Sector]],Table2[Sharpe Ratio],"&gt;=0.10")/Table3[[#This Row],[Count]]</f>
        <v>0</v>
      </c>
      <c r="W1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541.5</v>
      </c>
      <c r="X112">
        <f>_xlfn.RANK.AVG(Table3[[#This Row],[Score]],Table3[Score],1)</f>
        <v>98</v>
      </c>
      <c r="Y1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350</v>
      </c>
      <c r="Z112">
        <f>_xlfn.RANK.AVG(Table3[[#This Row],[Score 2 ]],Table3[[Score 2 ]],1)</f>
        <v>111</v>
      </c>
    </row>
    <row r="113" spans="1:26" x14ac:dyDescent="0.3">
      <c r="A113" t="s">
        <v>27</v>
      </c>
      <c r="B113">
        <f>COUNTIFS(Table2[Sub-Sector],Table3[[#This Row],[Sub-Sector]])</f>
        <v>4</v>
      </c>
      <c r="C113" s="1">
        <f>COUNTIFS(Table2[Sub-Sector],Table3[[#This Row],[Sub-Sector]],Table2[Uptrend],"Uptrend")/Table3[[#This Row],[Count]]</f>
        <v>0.25</v>
      </c>
      <c r="D113" s="1">
        <f>COUNTIFS(Table2[Sub-Sector],Table3[[#This Row],[Sub-Sector]],Table2[1W Return vs Nifty],"&gt;=5")/Table3[[#This Row],[Count]]</f>
        <v>0.5</v>
      </c>
      <c r="E113" s="1">
        <f>COUNTIFS(Table2[Sub-Sector],Table3[[#This Row],[Sub-Sector]],Table2[1M Return vs Nifty],"&gt;=5")/Table3[[#This Row],[Count]]</f>
        <v>0</v>
      </c>
      <c r="F113" s="1">
        <f>COUNTIFS(Table2[Sub-Sector],Table3[[#This Row],[Sub-Sector]],Table2[6M Return vs Nifty],"&gt;=10")/Table3[[#This Row],[Count]]</f>
        <v>0.25</v>
      </c>
      <c r="G113" s="1">
        <f>COUNTIFS(Table2[Sub-Sector],Table3[[#This Row],[Sub-Sector]],Table2[1Y Return vs Nifty],"&gt;=10")/Table3[[#This Row],[Count]]</f>
        <v>0.25</v>
      </c>
      <c r="H113" s="1">
        <f>COUNTIFS(Table2[Sub-Sector],Table3[[#This Row],[Sub-Sector]],Table2[RSI Exponential â€“ 14D],"&gt;=50")/Table3[[#This Row],[Count]]</f>
        <v>0</v>
      </c>
      <c r="I113" s="1">
        <f>COUNTIFS(Table2[Sub-Sector],Table3[[#This Row],[Sub-Sector]],Table2[Relative Volume],"&gt;=1")/Table3[[#This Row],[Count]]</f>
        <v>0</v>
      </c>
      <c r="J113" s="1">
        <f>COUNTIFS(Table2[Sub-Sector],Table3[[#This Row],[Sub-Sector]],Table2[% Away From Day Low],"&gt;=0.05")/Table3[[#This Row],[Count]]</f>
        <v>0</v>
      </c>
      <c r="K113" s="1">
        <f>COUNTIFS(Table2[Sub-Sector],Table3[[#This Row],[Sub-Sector]],Table2[% Away From Day High],"&lt;=0.05")/Table3[[#This Row],[Count]]</f>
        <v>0.5</v>
      </c>
      <c r="L113" s="1">
        <f>COUNTIFS(Table2[Sub-Sector],Table3[[#This Row],[Sub-Sector]],Table2[% Away From Current Week Low],"&gt;=0.05")/Table3[[#This Row],[Count]]</f>
        <v>0</v>
      </c>
      <c r="M113" s="1">
        <f>COUNTIFS(Table2[Sub-Sector],Table3[[#This Row],[Sub-Sector]],Table2[% Away From Current Week High],"&lt;=0.05")/Table3[[#This Row],[Count]]</f>
        <v>0.5</v>
      </c>
      <c r="N113" s="1">
        <f>COUNTIFS(Table2[Sub-Sector],Table3[[#This Row],[Sub-Sector]],Table2[% Away From Current Month Low],"&gt;=0.05")/Table3[[#This Row],[Count]]</f>
        <v>0</v>
      </c>
      <c r="O113" s="1">
        <f>COUNTIFS(Table2[Sub-Sector],Table3[[#This Row],[Sub-Sector]],Table2[% Away From Current Month High],"&lt;=0.05")/Table3[[#This Row],[Count]]</f>
        <v>0.5</v>
      </c>
      <c r="P113" s="1">
        <f>COUNTIFS(Table2[Sub-Sector],Table3[[#This Row],[Sub-Sector]],Table2[% Away From 52W High],"&lt;=10")/Table3[[#This Row],[Count]]</f>
        <v>0</v>
      </c>
      <c r="Q113" s="1">
        <f>COUNTIFS(Table2[Sub-Sector],Table3[[#This Row],[Sub-Sector]],Table2[% Away From 52W Low],"&gt;=10")/Table3[[#This Row],[Count]]</f>
        <v>0.75</v>
      </c>
      <c r="R113" s="1">
        <f>COUNTIFS(Table2[Sub-Sector],Table3[[#This Row],[Sub-Sector]],Table2[% Price above 20 EMA],"&gt;=0")/Table3[[#This Row],[Count]]</f>
        <v>0</v>
      </c>
      <c r="S113" s="1">
        <f>COUNTIFS(Table2[Sub-Sector],Table3[[#This Row],[Sub-Sector]],Table2[% Price above 50 EMA],"&gt;=0")/Table3[[#This Row],[Count]]</f>
        <v>0</v>
      </c>
      <c r="T113" s="1">
        <f>COUNTIFS(Table2[Sub-Sector],Table3[[#This Row],[Sub-Sector]],Table2[% Price above 200 EMA],"&gt;=0")/Table3[[#This Row],[Count]]</f>
        <v>0.25</v>
      </c>
      <c r="U113" s="1">
        <f>COUNTIFS(Table2[Sub-Sector],Table3[[#This Row],[Sub-Sector]],Table2[Rate of Change - Zone],"Positive")/Table3[[#This Row],[Count]]</f>
        <v>0</v>
      </c>
      <c r="V113" s="1">
        <f>COUNTIFS(Table2[Sub-Sector],Table3[[#This Row],[Sub-Sector]],Table2[Sharpe Ratio],"&gt;=0.10")/Table3[[#This Row],[Count]]</f>
        <v>0.25</v>
      </c>
      <c r="W1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588.5</v>
      </c>
      <c r="X113">
        <f>_xlfn.RANK.AVG(Table3[[#This Row],[Score]],Table3[Score],1)</f>
        <v>105</v>
      </c>
      <c r="Y1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354.5</v>
      </c>
      <c r="Z113">
        <f>_xlfn.RANK.AVG(Table3[[#This Row],[Score 2 ]],Table3[[Score 2 ]],1)</f>
        <v>112</v>
      </c>
    </row>
    <row r="114" spans="1:26" x14ac:dyDescent="0.3">
      <c r="A114" t="s">
        <v>202</v>
      </c>
      <c r="B114">
        <f>COUNTIFS(Table2[Sub-Sector],Table3[[#This Row],[Sub-Sector]])</f>
        <v>6</v>
      </c>
      <c r="C114" s="1">
        <f>COUNTIFS(Table2[Sub-Sector],Table3[[#This Row],[Sub-Sector]],Table2[Uptrend],"Uptrend")/Table3[[#This Row],[Count]]</f>
        <v>0.16666666666666666</v>
      </c>
      <c r="D114" s="1">
        <f>COUNTIFS(Table2[Sub-Sector],Table3[[#This Row],[Sub-Sector]],Table2[1W Return vs Nifty],"&gt;=5")/Table3[[#This Row],[Count]]</f>
        <v>0</v>
      </c>
      <c r="E114" s="1">
        <f>COUNTIFS(Table2[Sub-Sector],Table3[[#This Row],[Sub-Sector]],Table2[1M Return vs Nifty],"&gt;=5")/Table3[[#This Row],[Count]]</f>
        <v>0</v>
      </c>
      <c r="F114" s="1">
        <f>COUNTIFS(Table2[Sub-Sector],Table3[[#This Row],[Sub-Sector]],Table2[6M Return vs Nifty],"&gt;=10")/Table3[[#This Row],[Count]]</f>
        <v>0.16666666666666666</v>
      </c>
      <c r="G114" s="1">
        <f>COUNTIFS(Table2[Sub-Sector],Table3[[#This Row],[Sub-Sector]],Table2[1Y Return vs Nifty],"&gt;=10")/Table3[[#This Row],[Count]]</f>
        <v>0.33333333333333331</v>
      </c>
      <c r="H114" s="1">
        <f>COUNTIFS(Table2[Sub-Sector],Table3[[#This Row],[Sub-Sector]],Table2[RSI Exponential â€“ 14D],"&gt;=50")/Table3[[#This Row],[Count]]</f>
        <v>0</v>
      </c>
      <c r="I114" s="1">
        <f>COUNTIFS(Table2[Sub-Sector],Table3[[#This Row],[Sub-Sector]],Table2[Relative Volume],"&gt;=1")/Table3[[#This Row],[Count]]</f>
        <v>0</v>
      </c>
      <c r="J114" s="1">
        <f>COUNTIFS(Table2[Sub-Sector],Table3[[#This Row],[Sub-Sector]],Table2[% Away From Day Low],"&gt;=0.05")/Table3[[#This Row],[Count]]</f>
        <v>0</v>
      </c>
      <c r="K114" s="1">
        <f>COUNTIFS(Table2[Sub-Sector],Table3[[#This Row],[Sub-Sector]],Table2[% Away From Day High],"&lt;=0.05")/Table3[[#This Row],[Count]]</f>
        <v>1</v>
      </c>
      <c r="L114" s="1">
        <f>COUNTIFS(Table2[Sub-Sector],Table3[[#This Row],[Sub-Sector]],Table2[% Away From Current Week Low],"&gt;=0.05")/Table3[[#This Row],[Count]]</f>
        <v>0</v>
      </c>
      <c r="M114" s="1">
        <f>COUNTIFS(Table2[Sub-Sector],Table3[[#This Row],[Sub-Sector]],Table2[% Away From Current Week High],"&lt;=0.05")/Table3[[#This Row],[Count]]</f>
        <v>1</v>
      </c>
      <c r="N114" s="1">
        <f>COUNTIFS(Table2[Sub-Sector],Table3[[#This Row],[Sub-Sector]],Table2[% Away From Current Month Low],"&gt;=0.05")/Table3[[#This Row],[Count]]</f>
        <v>0</v>
      </c>
      <c r="O114" s="1">
        <f>COUNTIFS(Table2[Sub-Sector],Table3[[#This Row],[Sub-Sector]],Table2[% Away From Current Month High],"&lt;=0.05")/Table3[[#This Row],[Count]]</f>
        <v>1</v>
      </c>
      <c r="P114" s="1">
        <f>COUNTIFS(Table2[Sub-Sector],Table3[[#This Row],[Sub-Sector]],Table2[% Away From 52W High],"&lt;=10")/Table3[[#This Row],[Count]]</f>
        <v>0</v>
      </c>
      <c r="Q114" s="1">
        <f>COUNTIFS(Table2[Sub-Sector],Table3[[#This Row],[Sub-Sector]],Table2[% Away From 52W Low],"&gt;=10")/Table3[[#This Row],[Count]]</f>
        <v>0.83333333333333337</v>
      </c>
      <c r="R114" s="1">
        <f>COUNTIFS(Table2[Sub-Sector],Table3[[#This Row],[Sub-Sector]],Table2[% Price above 20 EMA],"&gt;=0")/Table3[[#This Row],[Count]]</f>
        <v>0</v>
      </c>
      <c r="S114" s="1">
        <f>COUNTIFS(Table2[Sub-Sector],Table3[[#This Row],[Sub-Sector]],Table2[% Price above 50 EMA],"&gt;=0")/Table3[[#This Row],[Count]]</f>
        <v>0</v>
      </c>
      <c r="T114" s="1">
        <f>COUNTIFS(Table2[Sub-Sector],Table3[[#This Row],[Sub-Sector]],Table2[% Price above 200 EMA],"&gt;=0")/Table3[[#This Row],[Count]]</f>
        <v>0.16666666666666666</v>
      </c>
      <c r="U114" s="1">
        <f>COUNTIFS(Table2[Sub-Sector],Table3[[#This Row],[Sub-Sector]],Table2[Rate of Change - Zone],"Positive")/Table3[[#This Row],[Count]]</f>
        <v>0</v>
      </c>
      <c r="V114" s="1">
        <f>COUNTIFS(Table2[Sub-Sector],Table3[[#This Row],[Sub-Sector]],Table2[Sharpe Ratio],"&gt;=0.10")/Table3[[#This Row],[Count]]</f>
        <v>0</v>
      </c>
      <c r="W1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635</v>
      </c>
      <c r="X114">
        <f>_xlfn.RANK.AVG(Table3[[#This Row],[Score]],Table3[Score],1)</f>
        <v>117</v>
      </c>
      <c r="Y1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355</v>
      </c>
      <c r="Z114">
        <f>_xlfn.RANK.AVG(Table3[[#This Row],[Score 2 ]],Table3[[Score 2 ]],1)</f>
        <v>113</v>
      </c>
    </row>
    <row r="115" spans="1:26" x14ac:dyDescent="0.3">
      <c r="A115" t="s">
        <v>1156</v>
      </c>
      <c r="B115">
        <f>COUNTIFS(Table2[Sub-Sector],Table3[[#This Row],[Sub-Sector]])</f>
        <v>2</v>
      </c>
      <c r="C115" s="1">
        <f>COUNTIFS(Table2[Sub-Sector],Table3[[#This Row],[Sub-Sector]],Table2[Uptrend],"Uptrend")/Table3[[#This Row],[Count]]</f>
        <v>0</v>
      </c>
      <c r="D115" s="1">
        <f>COUNTIFS(Table2[Sub-Sector],Table3[[#This Row],[Sub-Sector]],Table2[1W Return vs Nifty],"&gt;=5")/Table3[[#This Row],[Count]]</f>
        <v>0.5</v>
      </c>
      <c r="E115" s="1">
        <f>COUNTIFS(Table2[Sub-Sector],Table3[[#This Row],[Sub-Sector]],Table2[1M Return vs Nifty],"&gt;=5")/Table3[[#This Row],[Count]]</f>
        <v>0</v>
      </c>
      <c r="F115" s="1">
        <f>COUNTIFS(Table2[Sub-Sector],Table3[[#This Row],[Sub-Sector]],Table2[6M Return vs Nifty],"&gt;=10")/Table3[[#This Row],[Count]]</f>
        <v>0</v>
      </c>
      <c r="G115" s="1">
        <f>COUNTIFS(Table2[Sub-Sector],Table3[[#This Row],[Sub-Sector]],Table2[1Y Return vs Nifty],"&gt;=10")/Table3[[#This Row],[Count]]</f>
        <v>0.5</v>
      </c>
      <c r="H115" s="1">
        <f>COUNTIFS(Table2[Sub-Sector],Table3[[#This Row],[Sub-Sector]],Table2[RSI Exponential â€“ 14D],"&gt;=50")/Table3[[#This Row],[Count]]</f>
        <v>0</v>
      </c>
      <c r="I115" s="1">
        <f>COUNTIFS(Table2[Sub-Sector],Table3[[#This Row],[Sub-Sector]],Table2[Relative Volume],"&gt;=1")/Table3[[#This Row],[Count]]</f>
        <v>0</v>
      </c>
      <c r="J115" s="1">
        <f>COUNTIFS(Table2[Sub-Sector],Table3[[#This Row],[Sub-Sector]],Table2[% Away From Day Low],"&gt;=0.05")/Table3[[#This Row],[Count]]</f>
        <v>0</v>
      </c>
      <c r="K115" s="1">
        <f>COUNTIFS(Table2[Sub-Sector],Table3[[#This Row],[Sub-Sector]],Table2[% Away From Day High],"&lt;=0.05")/Table3[[#This Row],[Count]]</f>
        <v>1</v>
      </c>
      <c r="L115" s="1">
        <f>COUNTIFS(Table2[Sub-Sector],Table3[[#This Row],[Sub-Sector]],Table2[% Away From Current Week Low],"&gt;=0.05")/Table3[[#This Row],[Count]]</f>
        <v>0</v>
      </c>
      <c r="M115" s="1">
        <f>COUNTIFS(Table2[Sub-Sector],Table3[[#This Row],[Sub-Sector]],Table2[% Away From Current Week High],"&lt;=0.05")/Table3[[#This Row],[Count]]</f>
        <v>1</v>
      </c>
      <c r="N115" s="1">
        <f>COUNTIFS(Table2[Sub-Sector],Table3[[#This Row],[Sub-Sector]],Table2[% Away From Current Month Low],"&gt;=0.05")/Table3[[#This Row],[Count]]</f>
        <v>0</v>
      </c>
      <c r="O115" s="1">
        <f>COUNTIFS(Table2[Sub-Sector],Table3[[#This Row],[Sub-Sector]],Table2[% Away From Current Month High],"&lt;=0.05")/Table3[[#This Row],[Count]]</f>
        <v>1</v>
      </c>
      <c r="P115" s="1">
        <f>COUNTIFS(Table2[Sub-Sector],Table3[[#This Row],[Sub-Sector]],Table2[% Away From 52W High],"&lt;=10")/Table3[[#This Row],[Count]]</f>
        <v>0</v>
      </c>
      <c r="Q115" s="1">
        <f>COUNTIFS(Table2[Sub-Sector],Table3[[#This Row],[Sub-Sector]],Table2[% Away From 52W Low],"&gt;=10")/Table3[[#This Row],[Count]]</f>
        <v>1</v>
      </c>
      <c r="R115" s="1">
        <f>COUNTIFS(Table2[Sub-Sector],Table3[[#This Row],[Sub-Sector]],Table2[% Price above 20 EMA],"&gt;=0")/Table3[[#This Row],[Count]]</f>
        <v>0</v>
      </c>
      <c r="S115" s="1">
        <f>COUNTIFS(Table2[Sub-Sector],Table3[[#This Row],[Sub-Sector]],Table2[% Price above 50 EMA],"&gt;=0")/Table3[[#This Row],[Count]]</f>
        <v>0</v>
      </c>
      <c r="T115" s="1">
        <f>COUNTIFS(Table2[Sub-Sector],Table3[[#This Row],[Sub-Sector]],Table2[% Price above 200 EMA],"&gt;=0")/Table3[[#This Row],[Count]]</f>
        <v>0.5</v>
      </c>
      <c r="U115" s="1">
        <f>COUNTIFS(Table2[Sub-Sector],Table3[[#This Row],[Sub-Sector]],Table2[Rate of Change - Zone],"Positive")/Table3[[#This Row],[Count]]</f>
        <v>0</v>
      </c>
      <c r="V115" s="1">
        <f>COUNTIFS(Table2[Sub-Sector],Table3[[#This Row],[Sub-Sector]],Table2[Sharpe Ratio],"&gt;=0.10")/Table3[[#This Row],[Count]]</f>
        <v>0</v>
      </c>
      <c r="W1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636.5</v>
      </c>
      <c r="X115">
        <f>_xlfn.RANK.AVG(Table3[[#This Row],[Score]],Table3[Score],1)</f>
        <v>118</v>
      </c>
      <c r="Y1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361.5</v>
      </c>
      <c r="Z115">
        <f>_xlfn.RANK.AVG(Table3[[#This Row],[Score 2 ]],Table3[[Score 2 ]],1)</f>
        <v>114.5</v>
      </c>
    </row>
    <row r="116" spans="1:26" x14ac:dyDescent="0.3">
      <c r="A116" t="s">
        <v>1448</v>
      </c>
      <c r="B116">
        <f>COUNTIFS(Table2[Sub-Sector],Table3[[#This Row],[Sub-Sector]])</f>
        <v>2</v>
      </c>
      <c r="C116" s="1">
        <f>COUNTIFS(Table2[Sub-Sector],Table3[[#This Row],[Sub-Sector]],Table2[Uptrend],"Uptrend")/Table3[[#This Row],[Count]]</f>
        <v>0</v>
      </c>
      <c r="D116" s="1">
        <f>COUNTIFS(Table2[Sub-Sector],Table3[[#This Row],[Sub-Sector]],Table2[1W Return vs Nifty],"&gt;=5")/Table3[[#This Row],[Count]]</f>
        <v>1</v>
      </c>
      <c r="E116" s="1">
        <f>COUNTIFS(Table2[Sub-Sector],Table3[[#This Row],[Sub-Sector]],Table2[1M Return vs Nifty],"&gt;=5")/Table3[[#This Row],[Count]]</f>
        <v>0</v>
      </c>
      <c r="F116" s="1">
        <f>COUNTIFS(Table2[Sub-Sector],Table3[[#This Row],[Sub-Sector]],Table2[6M Return vs Nifty],"&gt;=10")/Table3[[#This Row],[Count]]</f>
        <v>0</v>
      </c>
      <c r="G116" s="1">
        <f>COUNTIFS(Table2[Sub-Sector],Table3[[#This Row],[Sub-Sector]],Table2[1Y Return vs Nifty],"&gt;=10")/Table3[[#This Row],[Count]]</f>
        <v>0.5</v>
      </c>
      <c r="H116" s="1">
        <f>COUNTIFS(Table2[Sub-Sector],Table3[[#This Row],[Sub-Sector]],Table2[RSI Exponential â€“ 14D],"&gt;=50")/Table3[[#This Row],[Count]]</f>
        <v>0</v>
      </c>
      <c r="I116" s="1">
        <f>COUNTIFS(Table2[Sub-Sector],Table3[[#This Row],[Sub-Sector]],Table2[Relative Volume],"&gt;=1")/Table3[[#This Row],[Count]]</f>
        <v>0</v>
      </c>
      <c r="J116" s="1">
        <f>COUNTIFS(Table2[Sub-Sector],Table3[[#This Row],[Sub-Sector]],Table2[% Away From Day Low],"&gt;=0.05")/Table3[[#This Row],[Count]]</f>
        <v>0</v>
      </c>
      <c r="K116" s="1">
        <f>COUNTIFS(Table2[Sub-Sector],Table3[[#This Row],[Sub-Sector]],Table2[% Away From Day High],"&lt;=0.05")/Table3[[#This Row],[Count]]</f>
        <v>1</v>
      </c>
      <c r="L116" s="1">
        <f>COUNTIFS(Table2[Sub-Sector],Table3[[#This Row],[Sub-Sector]],Table2[% Away From Current Week Low],"&gt;=0.05")/Table3[[#This Row],[Count]]</f>
        <v>0</v>
      </c>
      <c r="M116" s="1">
        <f>COUNTIFS(Table2[Sub-Sector],Table3[[#This Row],[Sub-Sector]],Table2[% Away From Current Week High],"&lt;=0.05")/Table3[[#This Row],[Count]]</f>
        <v>1</v>
      </c>
      <c r="N116" s="1">
        <f>COUNTIFS(Table2[Sub-Sector],Table3[[#This Row],[Sub-Sector]],Table2[% Away From Current Month Low],"&gt;=0.05")/Table3[[#This Row],[Count]]</f>
        <v>0</v>
      </c>
      <c r="O116" s="1">
        <f>COUNTIFS(Table2[Sub-Sector],Table3[[#This Row],[Sub-Sector]],Table2[% Away From Current Month High],"&lt;=0.05")/Table3[[#This Row],[Count]]</f>
        <v>0.5</v>
      </c>
      <c r="P116" s="1">
        <f>COUNTIFS(Table2[Sub-Sector],Table3[[#This Row],[Sub-Sector]],Table2[% Away From 52W High],"&lt;=10")/Table3[[#This Row],[Count]]</f>
        <v>0</v>
      </c>
      <c r="Q116" s="1">
        <f>COUNTIFS(Table2[Sub-Sector],Table3[[#This Row],[Sub-Sector]],Table2[% Away From 52W Low],"&gt;=10")/Table3[[#This Row],[Count]]</f>
        <v>1</v>
      </c>
      <c r="R116" s="1">
        <f>COUNTIFS(Table2[Sub-Sector],Table3[[#This Row],[Sub-Sector]],Table2[% Price above 20 EMA],"&gt;=0")/Table3[[#This Row],[Count]]</f>
        <v>0</v>
      </c>
      <c r="S116" s="1">
        <f>COUNTIFS(Table2[Sub-Sector],Table3[[#This Row],[Sub-Sector]],Table2[% Price above 50 EMA],"&gt;=0")/Table3[[#This Row],[Count]]</f>
        <v>0</v>
      </c>
      <c r="T116" s="1">
        <f>COUNTIFS(Table2[Sub-Sector],Table3[[#This Row],[Sub-Sector]],Table2[% Price above 200 EMA],"&gt;=0")/Table3[[#This Row],[Count]]</f>
        <v>0</v>
      </c>
      <c r="U116" s="1">
        <f>COUNTIFS(Table2[Sub-Sector],Table3[[#This Row],[Sub-Sector]],Table2[Rate of Change - Zone],"Positive")/Table3[[#This Row],[Count]]</f>
        <v>0</v>
      </c>
      <c r="V116" s="1">
        <f>COUNTIFS(Table2[Sub-Sector],Table3[[#This Row],[Sub-Sector]],Table2[Sharpe Ratio],"&gt;=0.10")/Table3[[#This Row],[Count]]</f>
        <v>0</v>
      </c>
      <c r="W1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574</v>
      </c>
      <c r="X116">
        <f>_xlfn.RANK.AVG(Table3[[#This Row],[Score]],Table3[Score],1)</f>
        <v>104</v>
      </c>
      <c r="Y1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361.5</v>
      </c>
      <c r="Z116">
        <f>_xlfn.RANK.AVG(Table3[[#This Row],[Score 2 ]],Table3[[Score 2 ]],1)</f>
        <v>114.5</v>
      </c>
    </row>
    <row r="117" spans="1:26" x14ac:dyDescent="0.3">
      <c r="A117" t="s">
        <v>540</v>
      </c>
      <c r="B117">
        <f>COUNTIFS(Table2[Sub-Sector],Table3[[#This Row],[Sub-Sector]])</f>
        <v>5</v>
      </c>
      <c r="C117" s="1">
        <f>COUNTIFS(Table2[Sub-Sector],Table3[[#This Row],[Sub-Sector]],Table2[Uptrend],"Uptrend")/Table3[[#This Row],[Count]]</f>
        <v>0</v>
      </c>
      <c r="D117" s="1">
        <f>COUNTIFS(Table2[Sub-Sector],Table3[[#This Row],[Sub-Sector]],Table2[1W Return vs Nifty],"&gt;=5")/Table3[[#This Row],[Count]]</f>
        <v>0.2</v>
      </c>
      <c r="E117" s="1">
        <f>COUNTIFS(Table2[Sub-Sector],Table3[[#This Row],[Sub-Sector]],Table2[1M Return vs Nifty],"&gt;=5")/Table3[[#This Row],[Count]]</f>
        <v>0</v>
      </c>
      <c r="F117" s="1">
        <f>COUNTIFS(Table2[Sub-Sector],Table3[[#This Row],[Sub-Sector]],Table2[6M Return vs Nifty],"&gt;=10")/Table3[[#This Row],[Count]]</f>
        <v>0.2</v>
      </c>
      <c r="G117" s="1">
        <f>COUNTIFS(Table2[Sub-Sector],Table3[[#This Row],[Sub-Sector]],Table2[1Y Return vs Nifty],"&gt;=10")/Table3[[#This Row],[Count]]</f>
        <v>0</v>
      </c>
      <c r="H117" s="1">
        <f>COUNTIFS(Table2[Sub-Sector],Table3[[#This Row],[Sub-Sector]],Table2[RSI Exponential â€“ 14D],"&gt;=50")/Table3[[#This Row],[Count]]</f>
        <v>0</v>
      </c>
      <c r="I117" s="1">
        <f>COUNTIFS(Table2[Sub-Sector],Table3[[#This Row],[Sub-Sector]],Table2[Relative Volume],"&gt;=1")/Table3[[#This Row],[Count]]</f>
        <v>0</v>
      </c>
      <c r="J117" s="1">
        <f>COUNTIFS(Table2[Sub-Sector],Table3[[#This Row],[Sub-Sector]],Table2[% Away From Day Low],"&gt;=0.05")/Table3[[#This Row],[Count]]</f>
        <v>0</v>
      </c>
      <c r="K117" s="1">
        <f>COUNTIFS(Table2[Sub-Sector],Table3[[#This Row],[Sub-Sector]],Table2[% Away From Day High],"&lt;=0.05")/Table3[[#This Row],[Count]]</f>
        <v>1</v>
      </c>
      <c r="L117" s="1">
        <f>COUNTIFS(Table2[Sub-Sector],Table3[[#This Row],[Sub-Sector]],Table2[% Away From Current Week Low],"&gt;=0.05")/Table3[[#This Row],[Count]]</f>
        <v>0</v>
      </c>
      <c r="M117" s="1">
        <f>COUNTIFS(Table2[Sub-Sector],Table3[[#This Row],[Sub-Sector]],Table2[% Away From Current Week High],"&lt;=0.05")/Table3[[#This Row],[Count]]</f>
        <v>1</v>
      </c>
      <c r="N117" s="1">
        <f>COUNTIFS(Table2[Sub-Sector],Table3[[#This Row],[Sub-Sector]],Table2[% Away From Current Month Low],"&gt;=0.05")/Table3[[#This Row],[Count]]</f>
        <v>0</v>
      </c>
      <c r="O117" s="1">
        <f>COUNTIFS(Table2[Sub-Sector],Table3[[#This Row],[Sub-Sector]],Table2[% Away From Current Month High],"&lt;=0.05")/Table3[[#This Row],[Count]]</f>
        <v>1</v>
      </c>
      <c r="P117" s="1">
        <f>COUNTIFS(Table2[Sub-Sector],Table3[[#This Row],[Sub-Sector]],Table2[% Away From 52W High],"&lt;=10")/Table3[[#This Row],[Count]]</f>
        <v>0</v>
      </c>
      <c r="Q117" s="1">
        <f>COUNTIFS(Table2[Sub-Sector],Table3[[#This Row],[Sub-Sector]],Table2[% Away From 52W Low],"&gt;=10")/Table3[[#This Row],[Count]]</f>
        <v>0.8</v>
      </c>
      <c r="R117" s="1">
        <f>COUNTIFS(Table2[Sub-Sector],Table3[[#This Row],[Sub-Sector]],Table2[% Price above 20 EMA],"&gt;=0")/Table3[[#This Row],[Count]]</f>
        <v>0</v>
      </c>
      <c r="S117" s="1">
        <f>COUNTIFS(Table2[Sub-Sector],Table3[[#This Row],[Sub-Sector]],Table2[% Price above 50 EMA],"&gt;=0")/Table3[[#This Row],[Count]]</f>
        <v>0</v>
      </c>
      <c r="T117" s="1">
        <f>COUNTIFS(Table2[Sub-Sector],Table3[[#This Row],[Sub-Sector]],Table2[% Price above 200 EMA],"&gt;=0")/Table3[[#This Row],[Count]]</f>
        <v>0</v>
      </c>
      <c r="U117" s="1">
        <f>COUNTIFS(Table2[Sub-Sector],Table3[[#This Row],[Sub-Sector]],Table2[Rate of Change - Zone],"Positive")/Table3[[#This Row],[Count]]</f>
        <v>0</v>
      </c>
      <c r="V117" s="1">
        <f>COUNTIFS(Table2[Sub-Sector],Table3[[#This Row],[Sub-Sector]],Table2[Sharpe Ratio],"&gt;=0.10")/Table3[[#This Row],[Count]]</f>
        <v>0</v>
      </c>
      <c r="W1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686.5</v>
      </c>
      <c r="X117">
        <f>_xlfn.RANK.AVG(Table3[[#This Row],[Score]],Table3[Score],1)</f>
        <v>119</v>
      </c>
      <c r="Y1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385.5</v>
      </c>
      <c r="Z117">
        <f>_xlfn.RANK.AVG(Table3[[#This Row],[Score 2 ]],Table3[[Score 2 ]],1)</f>
        <v>116</v>
      </c>
    </row>
    <row r="118" spans="1:26" x14ac:dyDescent="0.3">
      <c r="A118" t="s">
        <v>594</v>
      </c>
      <c r="B118">
        <f>COUNTIFS(Table2[Sub-Sector],Table3[[#This Row],[Sub-Sector]])</f>
        <v>2</v>
      </c>
      <c r="C118" s="1">
        <f>COUNTIFS(Table2[Sub-Sector],Table3[[#This Row],[Sub-Sector]],Table2[Uptrend],"Uptrend")/Table3[[#This Row],[Count]]</f>
        <v>0</v>
      </c>
      <c r="D118" s="1">
        <f>COUNTIFS(Table2[Sub-Sector],Table3[[#This Row],[Sub-Sector]],Table2[1W Return vs Nifty],"&gt;=5")/Table3[[#This Row],[Count]]</f>
        <v>0</v>
      </c>
      <c r="E118" s="1">
        <f>COUNTIFS(Table2[Sub-Sector],Table3[[#This Row],[Sub-Sector]],Table2[1M Return vs Nifty],"&gt;=5")/Table3[[#This Row],[Count]]</f>
        <v>0</v>
      </c>
      <c r="F118" s="1">
        <f>COUNTIFS(Table2[Sub-Sector],Table3[[#This Row],[Sub-Sector]],Table2[6M Return vs Nifty],"&gt;=10")/Table3[[#This Row],[Count]]</f>
        <v>0</v>
      </c>
      <c r="G118" s="1">
        <f>COUNTIFS(Table2[Sub-Sector],Table3[[#This Row],[Sub-Sector]],Table2[1Y Return vs Nifty],"&gt;=10")/Table3[[#This Row],[Count]]</f>
        <v>0</v>
      </c>
      <c r="H118" s="1">
        <f>COUNTIFS(Table2[Sub-Sector],Table3[[#This Row],[Sub-Sector]],Table2[RSI Exponential â€“ 14D],"&gt;=50")/Table3[[#This Row],[Count]]</f>
        <v>0.5</v>
      </c>
      <c r="I118" s="1">
        <f>COUNTIFS(Table2[Sub-Sector],Table3[[#This Row],[Sub-Sector]],Table2[Relative Volume],"&gt;=1")/Table3[[#This Row],[Count]]</f>
        <v>0</v>
      </c>
      <c r="J118" s="1">
        <f>COUNTIFS(Table2[Sub-Sector],Table3[[#This Row],[Sub-Sector]],Table2[% Away From Day Low],"&gt;=0.05")/Table3[[#This Row],[Count]]</f>
        <v>0</v>
      </c>
      <c r="K118" s="1">
        <f>COUNTIFS(Table2[Sub-Sector],Table3[[#This Row],[Sub-Sector]],Table2[% Away From Day High],"&lt;=0.05")/Table3[[#This Row],[Count]]</f>
        <v>1</v>
      </c>
      <c r="L118" s="1">
        <f>COUNTIFS(Table2[Sub-Sector],Table3[[#This Row],[Sub-Sector]],Table2[% Away From Current Week Low],"&gt;=0.05")/Table3[[#This Row],[Count]]</f>
        <v>0</v>
      </c>
      <c r="M118" s="1">
        <f>COUNTIFS(Table2[Sub-Sector],Table3[[#This Row],[Sub-Sector]],Table2[% Away From Current Week High],"&lt;=0.05")/Table3[[#This Row],[Count]]</f>
        <v>1</v>
      </c>
      <c r="N118" s="1">
        <f>COUNTIFS(Table2[Sub-Sector],Table3[[#This Row],[Sub-Sector]],Table2[% Away From Current Month Low],"&gt;=0.05")/Table3[[#This Row],[Count]]</f>
        <v>0</v>
      </c>
      <c r="O118" s="1">
        <f>COUNTIFS(Table2[Sub-Sector],Table3[[#This Row],[Sub-Sector]],Table2[% Away From Current Month High],"&lt;=0.05")/Table3[[#This Row],[Count]]</f>
        <v>1</v>
      </c>
      <c r="P118" s="1">
        <f>COUNTIFS(Table2[Sub-Sector],Table3[[#This Row],[Sub-Sector]],Table2[% Away From 52W High],"&lt;=10")/Table3[[#This Row],[Count]]</f>
        <v>0</v>
      </c>
      <c r="Q118" s="1">
        <f>COUNTIFS(Table2[Sub-Sector],Table3[[#This Row],[Sub-Sector]],Table2[% Away From 52W Low],"&gt;=10")/Table3[[#This Row],[Count]]</f>
        <v>0.5</v>
      </c>
      <c r="R118" s="1">
        <f>COUNTIFS(Table2[Sub-Sector],Table3[[#This Row],[Sub-Sector]],Table2[% Price above 20 EMA],"&gt;=0")/Table3[[#This Row],[Count]]</f>
        <v>0.5</v>
      </c>
      <c r="S118" s="1">
        <f>COUNTIFS(Table2[Sub-Sector],Table3[[#This Row],[Sub-Sector]],Table2[% Price above 50 EMA],"&gt;=0")/Table3[[#This Row],[Count]]</f>
        <v>0</v>
      </c>
      <c r="T118" s="1">
        <f>COUNTIFS(Table2[Sub-Sector],Table3[[#This Row],[Sub-Sector]],Table2[% Price above 200 EMA],"&gt;=0")/Table3[[#This Row],[Count]]</f>
        <v>0.5</v>
      </c>
      <c r="U118" s="1">
        <f>COUNTIFS(Table2[Sub-Sector],Table3[[#This Row],[Sub-Sector]],Table2[Rate of Change - Zone],"Positive")/Table3[[#This Row],[Count]]</f>
        <v>0</v>
      </c>
      <c r="V118" s="1">
        <f>COUNTIFS(Table2[Sub-Sector],Table3[[#This Row],[Sub-Sector]],Table2[Sharpe Ratio],"&gt;=0.10")/Table3[[#This Row],[Count]]</f>
        <v>0.5</v>
      </c>
      <c r="W1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726</v>
      </c>
      <c r="X118">
        <f>_xlfn.RANK.AVG(Table3[[#This Row],[Score]],Table3[Score],1)</f>
        <v>123</v>
      </c>
      <c r="Y1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413.5</v>
      </c>
      <c r="Z118">
        <f>_xlfn.RANK.AVG(Table3[[#This Row],[Score 2 ]],Table3[[Score 2 ]],1)</f>
        <v>121</v>
      </c>
    </row>
    <row r="119" spans="1:26" x14ac:dyDescent="0.3">
      <c r="A119" t="s">
        <v>630</v>
      </c>
      <c r="B119">
        <f>COUNTIFS(Table2[Sub-Sector],Table3[[#This Row],[Sub-Sector]])</f>
        <v>2</v>
      </c>
      <c r="C119" s="1">
        <f>COUNTIFS(Table2[Sub-Sector],Table3[[#This Row],[Sub-Sector]],Table2[Uptrend],"Uptrend")/Table3[[#This Row],[Count]]</f>
        <v>0</v>
      </c>
      <c r="D119" s="1">
        <f>COUNTIFS(Table2[Sub-Sector],Table3[[#This Row],[Sub-Sector]],Table2[1W Return vs Nifty],"&gt;=5")/Table3[[#This Row],[Count]]</f>
        <v>0.5</v>
      </c>
      <c r="E119" s="1">
        <f>COUNTIFS(Table2[Sub-Sector],Table3[[#This Row],[Sub-Sector]],Table2[1M Return vs Nifty],"&gt;=5")/Table3[[#This Row],[Count]]</f>
        <v>0</v>
      </c>
      <c r="F119" s="1">
        <f>COUNTIFS(Table2[Sub-Sector],Table3[[#This Row],[Sub-Sector]],Table2[6M Return vs Nifty],"&gt;=10")/Table3[[#This Row],[Count]]</f>
        <v>0</v>
      </c>
      <c r="G119" s="1">
        <f>COUNTIFS(Table2[Sub-Sector],Table3[[#This Row],[Sub-Sector]],Table2[1Y Return vs Nifty],"&gt;=10")/Table3[[#This Row],[Count]]</f>
        <v>0</v>
      </c>
      <c r="H119" s="1">
        <f>COUNTIFS(Table2[Sub-Sector],Table3[[#This Row],[Sub-Sector]],Table2[RSI Exponential â€“ 14D],"&gt;=50")/Table3[[#This Row],[Count]]</f>
        <v>0</v>
      </c>
      <c r="I119" s="1">
        <f>COUNTIFS(Table2[Sub-Sector],Table3[[#This Row],[Sub-Sector]],Table2[Relative Volume],"&gt;=1")/Table3[[#This Row],[Count]]</f>
        <v>0</v>
      </c>
      <c r="J119" s="1">
        <f>COUNTIFS(Table2[Sub-Sector],Table3[[#This Row],[Sub-Sector]],Table2[% Away From Day Low],"&gt;=0.05")/Table3[[#This Row],[Count]]</f>
        <v>0</v>
      </c>
      <c r="K119" s="1">
        <f>COUNTIFS(Table2[Sub-Sector],Table3[[#This Row],[Sub-Sector]],Table2[% Away From Day High],"&lt;=0.05")/Table3[[#This Row],[Count]]</f>
        <v>1</v>
      </c>
      <c r="L119" s="1">
        <f>COUNTIFS(Table2[Sub-Sector],Table3[[#This Row],[Sub-Sector]],Table2[% Away From Current Week Low],"&gt;=0.05")/Table3[[#This Row],[Count]]</f>
        <v>0</v>
      </c>
      <c r="M119" s="1">
        <f>COUNTIFS(Table2[Sub-Sector],Table3[[#This Row],[Sub-Sector]],Table2[% Away From Current Week High],"&lt;=0.05")/Table3[[#This Row],[Count]]</f>
        <v>1</v>
      </c>
      <c r="N119" s="1">
        <f>COUNTIFS(Table2[Sub-Sector],Table3[[#This Row],[Sub-Sector]],Table2[% Away From Current Month Low],"&gt;=0.05")/Table3[[#This Row],[Count]]</f>
        <v>0</v>
      </c>
      <c r="O119" s="1">
        <f>COUNTIFS(Table2[Sub-Sector],Table3[[#This Row],[Sub-Sector]],Table2[% Away From Current Month High],"&lt;=0.05")/Table3[[#This Row],[Count]]</f>
        <v>1</v>
      </c>
      <c r="P119" s="1">
        <f>COUNTIFS(Table2[Sub-Sector],Table3[[#This Row],[Sub-Sector]],Table2[% Away From 52W High],"&lt;=10")/Table3[[#This Row],[Count]]</f>
        <v>0</v>
      </c>
      <c r="Q119" s="1">
        <f>COUNTIFS(Table2[Sub-Sector],Table3[[#This Row],[Sub-Sector]],Table2[% Away From 52W Low],"&gt;=10")/Table3[[#This Row],[Count]]</f>
        <v>0.5</v>
      </c>
      <c r="R119" s="1">
        <f>COUNTIFS(Table2[Sub-Sector],Table3[[#This Row],[Sub-Sector]],Table2[% Price above 20 EMA],"&gt;=0")/Table3[[#This Row],[Count]]</f>
        <v>0</v>
      </c>
      <c r="S119" s="1">
        <f>COUNTIFS(Table2[Sub-Sector],Table3[[#This Row],[Sub-Sector]],Table2[% Price above 50 EMA],"&gt;=0")/Table3[[#This Row],[Count]]</f>
        <v>0</v>
      </c>
      <c r="T119" s="1">
        <f>COUNTIFS(Table2[Sub-Sector],Table3[[#This Row],[Sub-Sector]],Table2[% Price above 200 EMA],"&gt;=0")/Table3[[#This Row],[Count]]</f>
        <v>0.5</v>
      </c>
      <c r="U119" s="1">
        <f>COUNTIFS(Table2[Sub-Sector],Table3[[#This Row],[Sub-Sector]],Table2[Rate of Change - Zone],"Positive")/Table3[[#This Row],[Count]]</f>
        <v>0</v>
      </c>
      <c r="V119" s="1">
        <f>COUNTIFS(Table2[Sub-Sector],Table3[[#This Row],[Sub-Sector]],Table2[Sharpe Ratio],"&gt;=0.10")/Table3[[#This Row],[Count]]</f>
        <v>0</v>
      </c>
      <c r="W1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688.5</v>
      </c>
      <c r="X119">
        <f>_xlfn.RANK.AVG(Table3[[#This Row],[Score]],Table3[Score],1)</f>
        <v>120</v>
      </c>
      <c r="Y1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413.5</v>
      </c>
      <c r="Z119">
        <f>_xlfn.RANK.AVG(Table3[[#This Row],[Score 2 ]],Table3[[Score 2 ]],1)</f>
        <v>121</v>
      </c>
    </row>
    <row r="120" spans="1:26" x14ac:dyDescent="0.3">
      <c r="A120" t="s">
        <v>431</v>
      </c>
      <c r="B120">
        <f>COUNTIFS(Table2[Sub-Sector],Table3[[#This Row],[Sub-Sector]])</f>
        <v>1</v>
      </c>
      <c r="C120" s="1">
        <f>COUNTIFS(Table2[Sub-Sector],Table3[[#This Row],[Sub-Sector]],Table2[Uptrend],"Uptrend")/Table3[[#This Row],[Count]]</f>
        <v>0</v>
      </c>
      <c r="D120" s="1">
        <f>COUNTIFS(Table2[Sub-Sector],Table3[[#This Row],[Sub-Sector]],Table2[1W Return vs Nifty],"&gt;=5")/Table3[[#This Row],[Count]]</f>
        <v>1</v>
      </c>
      <c r="E120" s="1">
        <f>COUNTIFS(Table2[Sub-Sector],Table3[[#This Row],[Sub-Sector]],Table2[1M Return vs Nifty],"&gt;=5")/Table3[[#This Row],[Count]]</f>
        <v>0</v>
      </c>
      <c r="F120" s="1">
        <f>COUNTIFS(Table2[Sub-Sector],Table3[[#This Row],[Sub-Sector]],Table2[6M Return vs Nifty],"&gt;=10")/Table3[[#This Row],[Count]]</f>
        <v>0</v>
      </c>
      <c r="G120" s="1">
        <f>COUNTIFS(Table2[Sub-Sector],Table3[[#This Row],[Sub-Sector]],Table2[1Y Return vs Nifty],"&gt;=10")/Table3[[#This Row],[Count]]</f>
        <v>0</v>
      </c>
      <c r="H120" s="1">
        <f>COUNTIFS(Table2[Sub-Sector],Table3[[#This Row],[Sub-Sector]],Table2[RSI Exponential â€“ 14D],"&gt;=50")/Table3[[#This Row],[Count]]</f>
        <v>0</v>
      </c>
      <c r="I120" s="1">
        <f>COUNTIFS(Table2[Sub-Sector],Table3[[#This Row],[Sub-Sector]],Table2[Relative Volume],"&gt;=1")/Table3[[#This Row],[Count]]</f>
        <v>0</v>
      </c>
      <c r="J120" s="1">
        <f>COUNTIFS(Table2[Sub-Sector],Table3[[#This Row],[Sub-Sector]],Table2[% Away From Day Low],"&gt;=0.05")/Table3[[#This Row],[Count]]</f>
        <v>0</v>
      </c>
      <c r="K120" s="1">
        <f>COUNTIFS(Table2[Sub-Sector],Table3[[#This Row],[Sub-Sector]],Table2[% Away From Day High],"&lt;=0.05")/Table3[[#This Row],[Count]]</f>
        <v>1</v>
      </c>
      <c r="L120" s="1">
        <f>COUNTIFS(Table2[Sub-Sector],Table3[[#This Row],[Sub-Sector]],Table2[% Away From Current Week Low],"&gt;=0.05")/Table3[[#This Row],[Count]]</f>
        <v>0</v>
      </c>
      <c r="M120" s="1">
        <f>COUNTIFS(Table2[Sub-Sector],Table3[[#This Row],[Sub-Sector]],Table2[% Away From Current Week High],"&lt;=0.05")/Table3[[#This Row],[Count]]</f>
        <v>1</v>
      </c>
      <c r="N120" s="1">
        <f>COUNTIFS(Table2[Sub-Sector],Table3[[#This Row],[Sub-Sector]],Table2[% Away From Current Month Low],"&gt;=0.05")/Table3[[#This Row],[Count]]</f>
        <v>0</v>
      </c>
      <c r="O120" s="1">
        <f>COUNTIFS(Table2[Sub-Sector],Table3[[#This Row],[Sub-Sector]],Table2[% Away From Current Month High],"&lt;=0.05")/Table3[[#This Row],[Count]]</f>
        <v>1</v>
      </c>
      <c r="P120" s="1">
        <f>COUNTIFS(Table2[Sub-Sector],Table3[[#This Row],[Sub-Sector]],Table2[% Away From 52W High],"&lt;=10")/Table3[[#This Row],[Count]]</f>
        <v>0</v>
      </c>
      <c r="Q120" s="1">
        <f>COUNTIFS(Table2[Sub-Sector],Table3[[#This Row],[Sub-Sector]],Table2[% Away From 52W Low],"&gt;=10")/Table3[[#This Row],[Count]]</f>
        <v>1</v>
      </c>
      <c r="R120" s="1">
        <f>COUNTIFS(Table2[Sub-Sector],Table3[[#This Row],[Sub-Sector]],Table2[% Price above 20 EMA],"&gt;=0")/Table3[[#This Row],[Count]]</f>
        <v>0</v>
      </c>
      <c r="S120" s="1">
        <f>COUNTIFS(Table2[Sub-Sector],Table3[[#This Row],[Sub-Sector]],Table2[% Price above 50 EMA],"&gt;=0")/Table3[[#This Row],[Count]]</f>
        <v>0</v>
      </c>
      <c r="T120" s="1">
        <f>COUNTIFS(Table2[Sub-Sector],Table3[[#This Row],[Sub-Sector]],Table2[% Price above 200 EMA],"&gt;=0")/Table3[[#This Row],[Count]]</f>
        <v>1</v>
      </c>
      <c r="U120" s="1">
        <f>COUNTIFS(Table2[Sub-Sector],Table3[[#This Row],[Sub-Sector]],Table2[Rate of Change - Zone],"Positive")/Table3[[#This Row],[Count]]</f>
        <v>0</v>
      </c>
      <c r="V120" s="1">
        <f>COUNTIFS(Table2[Sub-Sector],Table3[[#This Row],[Sub-Sector]],Table2[Sharpe Ratio],"&gt;=0.10")/Table3[[#This Row],[Count]]</f>
        <v>0</v>
      </c>
      <c r="W1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626</v>
      </c>
      <c r="X120">
        <f>_xlfn.RANK.AVG(Table3[[#This Row],[Score]],Table3[Score],1)</f>
        <v>109.5</v>
      </c>
      <c r="Y1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413.5</v>
      </c>
      <c r="Z120">
        <f>_xlfn.RANK.AVG(Table3[[#This Row],[Score 2 ]],Table3[[Score 2 ]],1)</f>
        <v>121</v>
      </c>
    </row>
    <row r="121" spans="1:26" x14ac:dyDescent="0.3">
      <c r="A121" t="s">
        <v>805</v>
      </c>
      <c r="B121">
        <f>COUNTIFS(Table2[Sub-Sector],Table3[[#This Row],[Sub-Sector]])</f>
        <v>2</v>
      </c>
      <c r="C121" s="1">
        <f>COUNTIFS(Table2[Sub-Sector],Table3[[#This Row],[Sub-Sector]],Table2[Uptrend],"Uptrend")/Table3[[#This Row],[Count]]</f>
        <v>0</v>
      </c>
      <c r="D121" s="1">
        <f>COUNTIFS(Table2[Sub-Sector],Table3[[#This Row],[Sub-Sector]],Table2[1W Return vs Nifty],"&gt;=5")/Table3[[#This Row],[Count]]</f>
        <v>0</v>
      </c>
      <c r="E121" s="1">
        <f>COUNTIFS(Table2[Sub-Sector],Table3[[#This Row],[Sub-Sector]],Table2[1M Return vs Nifty],"&gt;=5")/Table3[[#This Row],[Count]]</f>
        <v>0</v>
      </c>
      <c r="F121" s="1">
        <f>COUNTIFS(Table2[Sub-Sector],Table3[[#This Row],[Sub-Sector]],Table2[6M Return vs Nifty],"&gt;=10")/Table3[[#This Row],[Count]]</f>
        <v>0</v>
      </c>
      <c r="G121" s="1">
        <f>COUNTIFS(Table2[Sub-Sector],Table3[[#This Row],[Sub-Sector]],Table2[1Y Return vs Nifty],"&gt;=10")/Table3[[#This Row],[Count]]</f>
        <v>0</v>
      </c>
      <c r="H121" s="1">
        <f>COUNTIFS(Table2[Sub-Sector],Table3[[#This Row],[Sub-Sector]],Table2[RSI Exponential â€“ 14D],"&gt;=50")/Table3[[#This Row],[Count]]</f>
        <v>0</v>
      </c>
      <c r="I121" s="1">
        <f>COUNTIFS(Table2[Sub-Sector],Table3[[#This Row],[Sub-Sector]],Table2[Relative Volume],"&gt;=1")/Table3[[#This Row],[Count]]</f>
        <v>0</v>
      </c>
      <c r="J121" s="1">
        <f>COUNTIFS(Table2[Sub-Sector],Table3[[#This Row],[Sub-Sector]],Table2[% Away From Day Low],"&gt;=0.05")/Table3[[#This Row],[Count]]</f>
        <v>0</v>
      </c>
      <c r="K121" s="1">
        <f>COUNTIFS(Table2[Sub-Sector],Table3[[#This Row],[Sub-Sector]],Table2[% Away From Day High],"&lt;=0.05")/Table3[[#This Row],[Count]]</f>
        <v>1</v>
      </c>
      <c r="L121" s="1">
        <f>COUNTIFS(Table2[Sub-Sector],Table3[[#This Row],[Sub-Sector]],Table2[% Away From Current Week Low],"&gt;=0.05")/Table3[[#This Row],[Count]]</f>
        <v>0</v>
      </c>
      <c r="M121" s="1">
        <f>COUNTIFS(Table2[Sub-Sector],Table3[[#This Row],[Sub-Sector]],Table2[% Away From Current Week High],"&lt;=0.05")/Table3[[#This Row],[Count]]</f>
        <v>1</v>
      </c>
      <c r="N121" s="1">
        <f>COUNTIFS(Table2[Sub-Sector],Table3[[#This Row],[Sub-Sector]],Table2[% Away From Current Month Low],"&gt;=0.05")/Table3[[#This Row],[Count]]</f>
        <v>0</v>
      </c>
      <c r="O121" s="1">
        <f>COUNTIFS(Table2[Sub-Sector],Table3[[#This Row],[Sub-Sector]],Table2[% Away From Current Month High],"&lt;=0.05")/Table3[[#This Row],[Count]]</f>
        <v>1</v>
      </c>
      <c r="P121" s="1">
        <f>COUNTIFS(Table2[Sub-Sector],Table3[[#This Row],[Sub-Sector]],Table2[% Away From 52W High],"&lt;=10")/Table3[[#This Row],[Count]]</f>
        <v>0</v>
      </c>
      <c r="Q121" s="1">
        <f>COUNTIFS(Table2[Sub-Sector],Table3[[#This Row],[Sub-Sector]],Table2[% Away From 52W Low],"&gt;=10")/Table3[[#This Row],[Count]]</f>
        <v>0</v>
      </c>
      <c r="R121" s="1">
        <f>COUNTIFS(Table2[Sub-Sector],Table3[[#This Row],[Sub-Sector]],Table2[% Price above 20 EMA],"&gt;=0")/Table3[[#This Row],[Count]]</f>
        <v>0</v>
      </c>
      <c r="S121" s="1">
        <f>COUNTIFS(Table2[Sub-Sector],Table3[[#This Row],[Sub-Sector]],Table2[% Price above 50 EMA],"&gt;=0")/Table3[[#This Row],[Count]]</f>
        <v>0</v>
      </c>
      <c r="T121" s="1">
        <f>COUNTIFS(Table2[Sub-Sector],Table3[[#This Row],[Sub-Sector]],Table2[% Price above 200 EMA],"&gt;=0")/Table3[[#This Row],[Count]]</f>
        <v>0</v>
      </c>
      <c r="U121" s="1">
        <f>COUNTIFS(Table2[Sub-Sector],Table3[[#This Row],[Sub-Sector]],Table2[Rate of Change - Zone],"Positive")/Table3[[#This Row],[Count]]</f>
        <v>0</v>
      </c>
      <c r="V121" s="1">
        <f>COUNTIFS(Table2[Sub-Sector],Table3[[#This Row],[Sub-Sector]],Table2[Sharpe Ratio],"&gt;=0.10")/Table3[[#This Row],[Count]]</f>
        <v>0</v>
      </c>
      <c r="W12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726</v>
      </c>
      <c r="X121">
        <f>_xlfn.RANK.AVG(Table3[[#This Row],[Score]],Table3[Score],1)</f>
        <v>123</v>
      </c>
      <c r="Y12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413.5</v>
      </c>
      <c r="Z121">
        <f>_xlfn.RANK.AVG(Table3[[#This Row],[Score 2 ]],Table3[[Score 2 ]],1)</f>
        <v>121</v>
      </c>
    </row>
    <row r="122" spans="1:26" x14ac:dyDescent="0.3">
      <c r="A122" t="s">
        <v>1470</v>
      </c>
      <c r="B122">
        <f>COUNTIFS(Table2[Sub-Sector],Table3[[#This Row],[Sub-Sector]])</f>
        <v>1</v>
      </c>
      <c r="C122" s="1">
        <f>COUNTIFS(Table2[Sub-Sector],Table3[[#This Row],[Sub-Sector]],Table2[Uptrend],"Uptrend")/Table3[[#This Row],[Count]]</f>
        <v>0</v>
      </c>
      <c r="D122" s="1">
        <f>COUNTIFS(Table2[Sub-Sector],Table3[[#This Row],[Sub-Sector]],Table2[1W Return vs Nifty],"&gt;=5")/Table3[[#This Row],[Count]]</f>
        <v>0</v>
      </c>
      <c r="E122" s="1">
        <f>COUNTIFS(Table2[Sub-Sector],Table3[[#This Row],[Sub-Sector]],Table2[1M Return vs Nifty],"&gt;=5")/Table3[[#This Row],[Count]]</f>
        <v>0</v>
      </c>
      <c r="F122" s="1">
        <f>COUNTIFS(Table2[Sub-Sector],Table3[[#This Row],[Sub-Sector]],Table2[6M Return vs Nifty],"&gt;=10")/Table3[[#This Row],[Count]]</f>
        <v>0</v>
      </c>
      <c r="G122" s="1">
        <f>COUNTIFS(Table2[Sub-Sector],Table3[[#This Row],[Sub-Sector]],Table2[1Y Return vs Nifty],"&gt;=10")/Table3[[#This Row],[Count]]</f>
        <v>0</v>
      </c>
      <c r="H122" s="1">
        <f>COUNTIFS(Table2[Sub-Sector],Table3[[#This Row],[Sub-Sector]],Table2[RSI Exponential â€“ 14D],"&gt;=50")/Table3[[#This Row],[Count]]</f>
        <v>0</v>
      </c>
      <c r="I122" s="1">
        <f>COUNTIFS(Table2[Sub-Sector],Table3[[#This Row],[Sub-Sector]],Table2[Relative Volume],"&gt;=1")/Table3[[#This Row],[Count]]</f>
        <v>0</v>
      </c>
      <c r="J122" s="1">
        <f>COUNTIFS(Table2[Sub-Sector],Table3[[#This Row],[Sub-Sector]],Table2[% Away From Day Low],"&gt;=0.05")/Table3[[#This Row],[Count]]</f>
        <v>0</v>
      </c>
      <c r="K122" s="1">
        <f>COUNTIFS(Table2[Sub-Sector],Table3[[#This Row],[Sub-Sector]],Table2[% Away From Day High],"&lt;=0.05")/Table3[[#This Row],[Count]]</f>
        <v>1</v>
      </c>
      <c r="L122" s="1">
        <f>COUNTIFS(Table2[Sub-Sector],Table3[[#This Row],[Sub-Sector]],Table2[% Away From Current Week Low],"&gt;=0.05")/Table3[[#This Row],[Count]]</f>
        <v>0</v>
      </c>
      <c r="M122" s="1">
        <f>COUNTIFS(Table2[Sub-Sector],Table3[[#This Row],[Sub-Sector]],Table2[% Away From Current Week High],"&lt;=0.05")/Table3[[#This Row],[Count]]</f>
        <v>1</v>
      </c>
      <c r="N122" s="1">
        <f>COUNTIFS(Table2[Sub-Sector],Table3[[#This Row],[Sub-Sector]],Table2[% Away From Current Month Low],"&gt;=0.05")/Table3[[#This Row],[Count]]</f>
        <v>0</v>
      </c>
      <c r="O122" s="1">
        <f>COUNTIFS(Table2[Sub-Sector],Table3[[#This Row],[Sub-Sector]],Table2[% Away From Current Month High],"&lt;=0.05")/Table3[[#This Row],[Count]]</f>
        <v>1</v>
      </c>
      <c r="P122" s="1">
        <f>COUNTIFS(Table2[Sub-Sector],Table3[[#This Row],[Sub-Sector]],Table2[% Away From 52W High],"&lt;=10")/Table3[[#This Row],[Count]]</f>
        <v>0</v>
      </c>
      <c r="Q122" s="1">
        <f>COUNTIFS(Table2[Sub-Sector],Table3[[#This Row],[Sub-Sector]],Table2[% Away From 52W Low],"&gt;=10")/Table3[[#This Row],[Count]]</f>
        <v>0</v>
      </c>
      <c r="R122" s="1">
        <f>COUNTIFS(Table2[Sub-Sector],Table3[[#This Row],[Sub-Sector]],Table2[% Price above 20 EMA],"&gt;=0")/Table3[[#This Row],[Count]]</f>
        <v>0</v>
      </c>
      <c r="S122" s="1">
        <f>COUNTIFS(Table2[Sub-Sector],Table3[[#This Row],[Sub-Sector]],Table2[% Price above 50 EMA],"&gt;=0")/Table3[[#This Row],[Count]]</f>
        <v>0</v>
      </c>
      <c r="T122" s="1">
        <f>COUNTIFS(Table2[Sub-Sector],Table3[[#This Row],[Sub-Sector]],Table2[% Price above 200 EMA],"&gt;=0")/Table3[[#This Row],[Count]]</f>
        <v>0</v>
      </c>
      <c r="U122" s="1">
        <f>COUNTIFS(Table2[Sub-Sector],Table3[[#This Row],[Sub-Sector]],Table2[Rate of Change - Zone],"Positive")/Table3[[#This Row],[Count]]</f>
        <v>0</v>
      </c>
      <c r="V122" s="1">
        <f>COUNTIFS(Table2[Sub-Sector],Table3[[#This Row],[Sub-Sector]],Table2[Sharpe Ratio],"&gt;=0.10")/Table3[[#This Row],[Count]]</f>
        <v>0</v>
      </c>
      <c r="W12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726</v>
      </c>
      <c r="X122">
        <f>_xlfn.RANK.AVG(Table3[[#This Row],[Score]],Table3[Score],1)</f>
        <v>123</v>
      </c>
      <c r="Y12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413.5</v>
      </c>
      <c r="Z122">
        <f>_xlfn.RANK.AVG(Table3[[#This Row],[Score 2 ]],Table3[[Score 2 ]],1)</f>
        <v>121</v>
      </c>
    </row>
    <row r="123" spans="1:26" x14ac:dyDescent="0.3">
      <c r="A123" t="s">
        <v>1184</v>
      </c>
      <c r="B123">
        <f>COUNTIFS(Table2[Sub-Sector],Table3[[#This Row],[Sub-Sector]])</f>
        <v>1</v>
      </c>
      <c r="C123" s="1">
        <f>COUNTIFS(Table2[Sub-Sector],Table3[[#This Row],[Sub-Sector]],Table2[Uptrend],"Uptrend")/Table3[[#This Row],[Count]]</f>
        <v>0</v>
      </c>
      <c r="D123" s="1">
        <f>COUNTIFS(Table2[Sub-Sector],Table3[[#This Row],[Sub-Sector]],Table2[1W Return vs Nifty],"&gt;=5")/Table3[[#This Row],[Count]]</f>
        <v>1</v>
      </c>
      <c r="E123" s="1">
        <f>COUNTIFS(Table2[Sub-Sector],Table3[[#This Row],[Sub-Sector]],Table2[1M Return vs Nifty],"&gt;=5")/Table3[[#This Row],[Count]]</f>
        <v>1</v>
      </c>
      <c r="F123" s="1">
        <f>COUNTIFS(Table2[Sub-Sector],Table3[[#This Row],[Sub-Sector]],Table2[6M Return vs Nifty],"&gt;=10")/Table3[[#This Row],[Count]]</f>
        <v>0</v>
      </c>
      <c r="G123" s="1">
        <f>COUNTIFS(Table2[Sub-Sector],Table3[[#This Row],[Sub-Sector]],Table2[1Y Return vs Nifty],"&gt;=10")/Table3[[#This Row],[Count]]</f>
        <v>0</v>
      </c>
      <c r="H123" s="1">
        <f>COUNTIFS(Table2[Sub-Sector],Table3[[#This Row],[Sub-Sector]],Table2[RSI Exponential â€“ 14D],"&gt;=50")/Table3[[#This Row],[Count]]</f>
        <v>0</v>
      </c>
      <c r="I123" s="1">
        <f>COUNTIFS(Table2[Sub-Sector],Table3[[#This Row],[Sub-Sector]],Table2[Relative Volume],"&gt;=1")/Table3[[#This Row],[Count]]</f>
        <v>0</v>
      </c>
      <c r="J123" s="1">
        <f>COUNTIFS(Table2[Sub-Sector],Table3[[#This Row],[Sub-Sector]],Table2[% Away From Day Low],"&gt;=0.05")/Table3[[#This Row],[Count]]</f>
        <v>0</v>
      </c>
      <c r="K123" s="1">
        <f>COUNTIFS(Table2[Sub-Sector],Table3[[#This Row],[Sub-Sector]],Table2[% Away From Day High],"&lt;=0.05")/Table3[[#This Row],[Count]]</f>
        <v>1</v>
      </c>
      <c r="L123" s="1">
        <f>COUNTIFS(Table2[Sub-Sector],Table3[[#This Row],[Sub-Sector]],Table2[% Away From Current Week Low],"&gt;=0.05")/Table3[[#This Row],[Count]]</f>
        <v>0</v>
      </c>
      <c r="M123" s="1">
        <f>COUNTIFS(Table2[Sub-Sector],Table3[[#This Row],[Sub-Sector]],Table2[% Away From Current Week High],"&lt;=0.05")/Table3[[#This Row],[Count]]</f>
        <v>1</v>
      </c>
      <c r="N123" s="1">
        <f>COUNTIFS(Table2[Sub-Sector],Table3[[#This Row],[Sub-Sector]],Table2[% Away From Current Month Low],"&gt;=0.05")/Table3[[#This Row],[Count]]</f>
        <v>0</v>
      </c>
      <c r="O123" s="1">
        <f>COUNTIFS(Table2[Sub-Sector],Table3[[#This Row],[Sub-Sector]],Table2[% Away From Current Month High],"&lt;=0.05")/Table3[[#This Row],[Count]]</f>
        <v>1</v>
      </c>
      <c r="P123" s="1">
        <f>COUNTIFS(Table2[Sub-Sector],Table3[[#This Row],[Sub-Sector]],Table2[% Away From 52W High],"&lt;=10")/Table3[[#This Row],[Count]]</f>
        <v>0</v>
      </c>
      <c r="Q123" s="1">
        <f>COUNTIFS(Table2[Sub-Sector],Table3[[#This Row],[Sub-Sector]],Table2[% Away From 52W Low],"&gt;=10")/Table3[[#This Row],[Count]]</f>
        <v>1</v>
      </c>
      <c r="R123" s="1">
        <f>COUNTIFS(Table2[Sub-Sector],Table3[[#This Row],[Sub-Sector]],Table2[% Price above 20 EMA],"&gt;=0")/Table3[[#This Row],[Count]]</f>
        <v>0</v>
      </c>
      <c r="S123" s="1">
        <f>COUNTIFS(Table2[Sub-Sector],Table3[[#This Row],[Sub-Sector]],Table2[% Price above 50 EMA],"&gt;=0")/Table3[[#This Row],[Count]]</f>
        <v>0</v>
      </c>
      <c r="T123" s="1">
        <f>COUNTIFS(Table2[Sub-Sector],Table3[[#This Row],[Sub-Sector]],Table2[% Price above 200 EMA],"&gt;=0")/Table3[[#This Row],[Count]]</f>
        <v>0</v>
      </c>
      <c r="U123" s="1">
        <f>COUNTIFS(Table2[Sub-Sector],Table3[[#This Row],[Sub-Sector]],Table2[Rate of Change - Zone],"Positive")/Table3[[#This Row],[Count]]</f>
        <v>0</v>
      </c>
      <c r="V123" s="1">
        <f>COUNTIFS(Table2[Sub-Sector],Table3[[#This Row],[Sub-Sector]],Table2[Sharpe Ratio],"&gt;=0.10")/Table3[[#This Row],[Count]]</f>
        <v>0</v>
      </c>
      <c r="W12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532.5</v>
      </c>
      <c r="X123">
        <f>_xlfn.RANK.AVG(Table3[[#This Row],[Score]],Table3[Score],1)</f>
        <v>88.5</v>
      </c>
      <c r="Y12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413.5</v>
      </c>
      <c r="Z123">
        <f>_xlfn.RANK.AVG(Table3[[#This Row],[Score 2 ]],Table3[[Score 2 ]],1)</f>
        <v>121</v>
      </c>
    </row>
    <row r="124" spans="1:26" x14ac:dyDescent="0.3">
      <c r="A124" t="s">
        <v>1990</v>
      </c>
      <c r="B124">
        <f>COUNTIFS(Table2[Sub-Sector],Table3[[#This Row],[Sub-Sector]])</f>
        <v>3</v>
      </c>
      <c r="C124" s="1">
        <f>COUNTIFS(Table2[Sub-Sector],Table3[[#This Row],[Sub-Sector]],Table2[Uptrend],"Uptrend")/Table3[[#This Row],[Count]]</f>
        <v>0</v>
      </c>
      <c r="D124" s="1">
        <f>COUNTIFS(Table2[Sub-Sector],Table3[[#This Row],[Sub-Sector]],Table2[1W Return vs Nifty],"&gt;=5")/Table3[[#This Row],[Count]]</f>
        <v>1</v>
      </c>
      <c r="E124" s="1">
        <f>COUNTIFS(Table2[Sub-Sector],Table3[[#This Row],[Sub-Sector]],Table2[1M Return vs Nifty],"&gt;=5")/Table3[[#This Row],[Count]]</f>
        <v>0</v>
      </c>
      <c r="F124" s="1">
        <f>COUNTIFS(Table2[Sub-Sector],Table3[[#This Row],[Sub-Sector]],Table2[6M Return vs Nifty],"&gt;=10")/Table3[[#This Row],[Count]]</f>
        <v>0</v>
      </c>
      <c r="G124" s="1">
        <f>COUNTIFS(Table2[Sub-Sector],Table3[[#This Row],[Sub-Sector]],Table2[1Y Return vs Nifty],"&gt;=10")/Table3[[#This Row],[Count]]</f>
        <v>0</v>
      </c>
      <c r="H124" s="1">
        <f>COUNTIFS(Table2[Sub-Sector],Table3[[#This Row],[Sub-Sector]],Table2[RSI Exponential â€“ 14D],"&gt;=50")/Table3[[#This Row],[Count]]</f>
        <v>0.33333333333333331</v>
      </c>
      <c r="I124" s="1">
        <f>COUNTIFS(Table2[Sub-Sector],Table3[[#This Row],[Sub-Sector]],Table2[Relative Volume],"&gt;=1")/Table3[[#This Row],[Count]]</f>
        <v>0</v>
      </c>
      <c r="J124" s="1">
        <f>COUNTIFS(Table2[Sub-Sector],Table3[[#This Row],[Sub-Sector]],Table2[% Away From Day Low],"&gt;=0.05")/Table3[[#This Row],[Count]]</f>
        <v>0</v>
      </c>
      <c r="K124" s="1">
        <f>COUNTIFS(Table2[Sub-Sector],Table3[[#This Row],[Sub-Sector]],Table2[% Away From Day High],"&lt;=0.05")/Table3[[#This Row],[Count]]</f>
        <v>1</v>
      </c>
      <c r="L124" s="1">
        <f>COUNTIFS(Table2[Sub-Sector],Table3[[#This Row],[Sub-Sector]],Table2[% Away From Current Week Low],"&gt;=0.05")/Table3[[#This Row],[Count]]</f>
        <v>0</v>
      </c>
      <c r="M124" s="1">
        <f>COUNTIFS(Table2[Sub-Sector],Table3[[#This Row],[Sub-Sector]],Table2[% Away From Current Week High],"&lt;=0.05")/Table3[[#This Row],[Count]]</f>
        <v>1</v>
      </c>
      <c r="N124" s="1">
        <f>COUNTIFS(Table2[Sub-Sector],Table3[[#This Row],[Sub-Sector]],Table2[% Away From Current Month Low],"&gt;=0.05")/Table3[[#This Row],[Count]]</f>
        <v>0</v>
      </c>
      <c r="O124" s="1">
        <f>COUNTIFS(Table2[Sub-Sector],Table3[[#This Row],[Sub-Sector]],Table2[% Away From Current Month High],"&lt;=0.05")/Table3[[#This Row],[Count]]</f>
        <v>0.66666666666666663</v>
      </c>
      <c r="P124" s="1">
        <f>COUNTIFS(Table2[Sub-Sector],Table3[[#This Row],[Sub-Sector]],Table2[% Away From 52W High],"&lt;=10")/Table3[[#This Row],[Count]]</f>
        <v>0</v>
      </c>
      <c r="Q124" s="1">
        <f>COUNTIFS(Table2[Sub-Sector],Table3[[#This Row],[Sub-Sector]],Table2[% Away From 52W Low],"&gt;=10")/Table3[[#This Row],[Count]]</f>
        <v>0.33333333333333331</v>
      </c>
      <c r="R124" s="1">
        <f>COUNTIFS(Table2[Sub-Sector],Table3[[#This Row],[Sub-Sector]],Table2[% Price above 20 EMA],"&gt;=0")/Table3[[#This Row],[Count]]</f>
        <v>0</v>
      </c>
      <c r="S124" s="1">
        <f>COUNTIFS(Table2[Sub-Sector],Table3[[#This Row],[Sub-Sector]],Table2[% Price above 50 EMA],"&gt;=0")/Table3[[#This Row],[Count]]</f>
        <v>0</v>
      </c>
      <c r="T124" s="1">
        <f>COUNTIFS(Table2[Sub-Sector],Table3[[#This Row],[Sub-Sector]],Table2[% Price above 200 EMA],"&gt;=0")/Table3[[#This Row],[Count]]</f>
        <v>0</v>
      </c>
      <c r="U124" s="1">
        <f>COUNTIFS(Table2[Sub-Sector],Table3[[#This Row],[Sub-Sector]],Table2[Rate of Change - Zone],"Positive")/Table3[[#This Row],[Count]]</f>
        <v>0</v>
      </c>
      <c r="V124" s="1">
        <f>COUNTIFS(Table2[Sub-Sector],Table3[[#This Row],[Sub-Sector]],Table2[Sharpe Ratio],"&gt;=0.10")/Table3[[#This Row],[Count]]</f>
        <v>0</v>
      </c>
      <c r="W12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626</v>
      </c>
      <c r="X124">
        <f>_xlfn.RANK.AVG(Table3[[#This Row],[Score]],Table3[Score],1)</f>
        <v>109.5</v>
      </c>
      <c r="Y12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413.5</v>
      </c>
      <c r="Z124">
        <f>_xlfn.RANK.AVG(Table3[[#This Row],[Score 2 ]],Table3[[Score 2 ]],1)</f>
        <v>121</v>
      </c>
    </row>
    <row r="125" spans="1:26" x14ac:dyDescent="0.3">
      <c r="A125" t="s">
        <v>1639</v>
      </c>
      <c r="B125">
        <f>COUNTIFS(Table2[Sub-Sector],Table3[[#This Row],[Sub-Sector]])</f>
        <v>1</v>
      </c>
      <c r="C125" s="1">
        <f>COUNTIFS(Table2[Sub-Sector],Table3[[#This Row],[Sub-Sector]],Table2[Uptrend],"Uptrend")/Table3[[#This Row],[Count]]</f>
        <v>0</v>
      </c>
      <c r="D125" s="1">
        <f>COUNTIFS(Table2[Sub-Sector],Table3[[#This Row],[Sub-Sector]],Table2[1W Return vs Nifty],"&gt;=5")/Table3[[#This Row],[Count]]</f>
        <v>0</v>
      </c>
      <c r="E125" s="1">
        <f>COUNTIFS(Table2[Sub-Sector],Table3[[#This Row],[Sub-Sector]],Table2[1M Return vs Nifty],"&gt;=5")/Table3[[#This Row],[Count]]</f>
        <v>0</v>
      </c>
      <c r="F125" s="1">
        <f>COUNTIFS(Table2[Sub-Sector],Table3[[#This Row],[Sub-Sector]],Table2[6M Return vs Nifty],"&gt;=10")/Table3[[#This Row],[Count]]</f>
        <v>0</v>
      </c>
      <c r="G125" s="1">
        <f>COUNTIFS(Table2[Sub-Sector],Table3[[#This Row],[Sub-Sector]],Table2[1Y Return vs Nifty],"&gt;=10")/Table3[[#This Row],[Count]]</f>
        <v>0</v>
      </c>
      <c r="H125" s="1">
        <f>COUNTIFS(Table2[Sub-Sector],Table3[[#This Row],[Sub-Sector]],Table2[RSI Exponential â€“ 14D],"&gt;=50")/Table3[[#This Row],[Count]]</f>
        <v>1</v>
      </c>
      <c r="I125" s="1">
        <f>COUNTIFS(Table2[Sub-Sector],Table3[[#This Row],[Sub-Sector]],Table2[Relative Volume],"&gt;=1")/Table3[[#This Row],[Count]]</f>
        <v>0</v>
      </c>
      <c r="J125" s="1">
        <f>COUNTIFS(Table2[Sub-Sector],Table3[[#This Row],[Sub-Sector]],Table2[% Away From Day Low],"&gt;=0.05")/Table3[[#This Row],[Count]]</f>
        <v>0</v>
      </c>
      <c r="K125" s="1">
        <f>COUNTIFS(Table2[Sub-Sector],Table3[[#This Row],[Sub-Sector]],Table2[% Away From Day High],"&lt;=0.05")/Table3[[#This Row],[Count]]</f>
        <v>1</v>
      </c>
      <c r="L125" s="1">
        <f>COUNTIFS(Table2[Sub-Sector],Table3[[#This Row],[Sub-Sector]],Table2[% Away From Current Week Low],"&gt;=0.05")/Table3[[#This Row],[Count]]</f>
        <v>0</v>
      </c>
      <c r="M125" s="1">
        <f>COUNTIFS(Table2[Sub-Sector],Table3[[#This Row],[Sub-Sector]],Table2[% Away From Current Week High],"&lt;=0.05")/Table3[[#This Row],[Count]]</f>
        <v>1</v>
      </c>
      <c r="N125" s="1">
        <f>COUNTIFS(Table2[Sub-Sector],Table3[[#This Row],[Sub-Sector]],Table2[% Away From Current Month Low],"&gt;=0.05")/Table3[[#This Row],[Count]]</f>
        <v>0</v>
      </c>
      <c r="O125" s="1">
        <f>COUNTIFS(Table2[Sub-Sector],Table3[[#This Row],[Sub-Sector]],Table2[% Away From Current Month High],"&lt;=0.05")/Table3[[#This Row],[Count]]</f>
        <v>1</v>
      </c>
      <c r="P125" s="1">
        <f>COUNTIFS(Table2[Sub-Sector],Table3[[#This Row],[Sub-Sector]],Table2[% Away From 52W High],"&lt;=10")/Table3[[#This Row],[Count]]</f>
        <v>0</v>
      </c>
      <c r="Q125" s="1">
        <f>COUNTIFS(Table2[Sub-Sector],Table3[[#This Row],[Sub-Sector]],Table2[% Away From 52W Low],"&gt;=10")/Table3[[#This Row],[Count]]</f>
        <v>1</v>
      </c>
      <c r="R125" s="1">
        <f>COUNTIFS(Table2[Sub-Sector],Table3[[#This Row],[Sub-Sector]],Table2[% Price above 20 EMA],"&gt;=0")/Table3[[#This Row],[Count]]</f>
        <v>1</v>
      </c>
      <c r="S125" s="1">
        <f>COUNTIFS(Table2[Sub-Sector],Table3[[#This Row],[Sub-Sector]],Table2[% Price above 50 EMA],"&gt;=0")/Table3[[#This Row],[Count]]</f>
        <v>0</v>
      </c>
      <c r="T125" s="1">
        <f>COUNTIFS(Table2[Sub-Sector],Table3[[#This Row],[Sub-Sector]],Table2[% Price above 200 EMA],"&gt;=0")/Table3[[#This Row],[Count]]</f>
        <v>0</v>
      </c>
      <c r="U125" s="1">
        <f>COUNTIFS(Table2[Sub-Sector],Table3[[#This Row],[Sub-Sector]],Table2[Rate of Change - Zone],"Positive")/Table3[[#This Row],[Count]]</f>
        <v>0</v>
      </c>
      <c r="V125" s="1">
        <f>COUNTIFS(Table2[Sub-Sector],Table3[[#This Row],[Sub-Sector]],Table2[Sharpe Ratio],"&gt;=0.10")/Table3[[#This Row],[Count]]</f>
        <v>0</v>
      </c>
      <c r="W12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726</v>
      </c>
      <c r="X125">
        <f>_xlfn.RANK.AVG(Table3[[#This Row],[Score]],Table3[Score],1)</f>
        <v>123</v>
      </c>
      <c r="Y12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413.5</v>
      </c>
      <c r="Z125">
        <f>_xlfn.RANK.AVG(Table3[[#This Row],[Score 2 ]],Table3[[Score 2 ]],1)</f>
        <v>121</v>
      </c>
    </row>
    <row r="126" spans="1:26" x14ac:dyDescent="0.3">
      <c r="A126" t="s">
        <v>1979</v>
      </c>
      <c r="B126">
        <f>COUNTIFS(Table2[Sub-Sector],Table3[[#This Row],[Sub-Sector]])</f>
        <v>1</v>
      </c>
      <c r="C126" s="1">
        <f>COUNTIFS(Table2[Sub-Sector],Table3[[#This Row],[Sub-Sector]],Table2[Uptrend],"Uptrend")/Table3[[#This Row],[Count]]</f>
        <v>0</v>
      </c>
      <c r="D126" s="1">
        <f>COUNTIFS(Table2[Sub-Sector],Table3[[#This Row],[Sub-Sector]],Table2[1W Return vs Nifty],"&gt;=5")/Table3[[#This Row],[Count]]</f>
        <v>0</v>
      </c>
      <c r="E126" s="1">
        <f>COUNTIFS(Table2[Sub-Sector],Table3[[#This Row],[Sub-Sector]],Table2[1M Return vs Nifty],"&gt;=5")/Table3[[#This Row],[Count]]</f>
        <v>0</v>
      </c>
      <c r="F126" s="1">
        <f>COUNTIFS(Table2[Sub-Sector],Table3[[#This Row],[Sub-Sector]],Table2[6M Return vs Nifty],"&gt;=10")/Table3[[#This Row],[Count]]</f>
        <v>0</v>
      </c>
      <c r="G126" s="1">
        <f>COUNTIFS(Table2[Sub-Sector],Table3[[#This Row],[Sub-Sector]],Table2[1Y Return vs Nifty],"&gt;=10")/Table3[[#This Row],[Count]]</f>
        <v>0</v>
      </c>
      <c r="H126" s="1">
        <f>COUNTIFS(Table2[Sub-Sector],Table3[[#This Row],[Sub-Sector]],Table2[RSI Exponential â€“ 14D],"&gt;=50")/Table3[[#This Row],[Count]]</f>
        <v>0</v>
      </c>
      <c r="I126" s="1">
        <f>COUNTIFS(Table2[Sub-Sector],Table3[[#This Row],[Sub-Sector]],Table2[Relative Volume],"&gt;=1")/Table3[[#This Row],[Count]]</f>
        <v>0</v>
      </c>
      <c r="J126" s="1">
        <f>COUNTIFS(Table2[Sub-Sector],Table3[[#This Row],[Sub-Sector]],Table2[% Away From Day Low],"&gt;=0.05")/Table3[[#This Row],[Count]]</f>
        <v>0</v>
      </c>
      <c r="K126" s="1">
        <f>COUNTIFS(Table2[Sub-Sector],Table3[[#This Row],[Sub-Sector]],Table2[% Away From Day High],"&lt;=0.05")/Table3[[#This Row],[Count]]</f>
        <v>1</v>
      </c>
      <c r="L126" s="1">
        <f>COUNTIFS(Table2[Sub-Sector],Table3[[#This Row],[Sub-Sector]],Table2[% Away From Current Week Low],"&gt;=0.05")/Table3[[#This Row],[Count]]</f>
        <v>0</v>
      </c>
      <c r="M126" s="1">
        <f>COUNTIFS(Table2[Sub-Sector],Table3[[#This Row],[Sub-Sector]],Table2[% Away From Current Week High],"&lt;=0.05")/Table3[[#This Row],[Count]]</f>
        <v>1</v>
      </c>
      <c r="N126" s="1">
        <f>COUNTIFS(Table2[Sub-Sector],Table3[[#This Row],[Sub-Sector]],Table2[% Away From Current Month Low],"&gt;=0.05")/Table3[[#This Row],[Count]]</f>
        <v>0</v>
      </c>
      <c r="O126" s="1">
        <f>COUNTIFS(Table2[Sub-Sector],Table3[[#This Row],[Sub-Sector]],Table2[% Away From Current Month High],"&lt;=0.05")/Table3[[#This Row],[Count]]</f>
        <v>1</v>
      </c>
      <c r="P126" s="1">
        <f>COUNTIFS(Table2[Sub-Sector],Table3[[#This Row],[Sub-Sector]],Table2[% Away From 52W High],"&lt;=10")/Table3[[#This Row],[Count]]</f>
        <v>0</v>
      </c>
      <c r="Q126" s="1">
        <f>COUNTIFS(Table2[Sub-Sector],Table3[[#This Row],[Sub-Sector]],Table2[% Away From 52W Low],"&gt;=10")/Table3[[#This Row],[Count]]</f>
        <v>0</v>
      </c>
      <c r="R126" s="1">
        <f>COUNTIFS(Table2[Sub-Sector],Table3[[#This Row],[Sub-Sector]],Table2[% Price above 20 EMA],"&gt;=0")/Table3[[#This Row],[Count]]</f>
        <v>0</v>
      </c>
      <c r="S126" s="1">
        <f>COUNTIFS(Table2[Sub-Sector],Table3[[#This Row],[Sub-Sector]],Table2[% Price above 50 EMA],"&gt;=0")/Table3[[#This Row],[Count]]</f>
        <v>0</v>
      </c>
      <c r="T126" s="1">
        <f>COUNTIFS(Table2[Sub-Sector],Table3[[#This Row],[Sub-Sector]],Table2[% Price above 200 EMA],"&gt;=0")/Table3[[#This Row],[Count]]</f>
        <v>0</v>
      </c>
      <c r="U126" s="1">
        <f>COUNTIFS(Table2[Sub-Sector],Table3[[#This Row],[Sub-Sector]],Table2[Rate of Change - Zone],"Positive")/Table3[[#This Row],[Count]]</f>
        <v>0</v>
      </c>
      <c r="V126" s="1">
        <f>COUNTIFS(Table2[Sub-Sector],Table3[[#This Row],[Sub-Sector]],Table2[Sharpe Ratio],"&gt;=0.10")/Table3[[#This Row],[Count]]</f>
        <v>0</v>
      </c>
      <c r="W12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726</v>
      </c>
      <c r="X126">
        <f>_xlfn.RANK.AVG(Table3[[#This Row],[Score]],Table3[Score],1)</f>
        <v>123</v>
      </c>
      <c r="Y12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413.5</v>
      </c>
      <c r="Z126">
        <f>_xlfn.RANK.AVG(Table3[[#This Row],[Score 2 ]],Table3[[Score 2 ]],1)</f>
        <v>121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65734-AB38-4752-AF8D-25793A30EA11}">
  <dimension ref="A1:AV734"/>
  <sheetViews>
    <sheetView topLeftCell="AK1" workbookViewId="0">
      <selection activeCell="AV2" sqref="AV2"/>
    </sheetView>
  </sheetViews>
  <sheetFormatPr defaultRowHeight="14.4" x14ac:dyDescent="0.3"/>
  <cols>
    <col min="1" max="1" width="48.5546875" bestFit="1" customWidth="1"/>
    <col min="2" max="2" width="14.109375" bestFit="1" customWidth="1"/>
    <col min="3" max="3" width="31.88671875" bestFit="1" customWidth="1"/>
    <col min="4" max="4" width="37.109375" bestFit="1" customWidth="1"/>
    <col min="5" max="5" width="12" bestFit="1" customWidth="1"/>
    <col min="6" max="6" width="10.44140625" bestFit="1" customWidth="1"/>
    <col min="7" max="7" width="16.33203125" bestFit="1" customWidth="1"/>
    <col min="8" max="8" width="23.44140625" bestFit="1" customWidth="1"/>
    <col min="9" max="9" width="17.21875" bestFit="1" customWidth="1"/>
    <col min="10" max="10" width="24.109375" bestFit="1" customWidth="1"/>
    <col min="11" max="11" width="17.21875" bestFit="1" customWidth="1"/>
    <col min="12" max="12" width="24.109375" bestFit="1" customWidth="1"/>
    <col min="13" max="13" width="17.33203125" bestFit="1" customWidth="1"/>
    <col min="14" max="14" width="24.33203125" bestFit="1" customWidth="1"/>
    <col min="15" max="15" width="10" bestFit="1" customWidth="1"/>
    <col min="16" max="17" width="12" bestFit="1" customWidth="1"/>
    <col min="18" max="18" width="21.6640625" bestFit="1" customWidth="1"/>
    <col min="19" max="20" width="20" bestFit="1" customWidth="1"/>
    <col min="21" max="21" width="21.109375" bestFit="1" customWidth="1"/>
    <col min="22" max="22" width="15.44140625" bestFit="1" customWidth="1"/>
    <col min="23" max="24" width="9" bestFit="1" customWidth="1"/>
    <col min="25" max="25" width="17.21875" bestFit="1" customWidth="1"/>
    <col min="26" max="26" width="17.6640625" bestFit="1" customWidth="1"/>
    <col min="27" max="27" width="17.88671875" bestFit="1" customWidth="1"/>
    <col min="28" max="28" width="18.33203125" bestFit="1" customWidth="1"/>
    <col min="29" max="29" width="20.21875" bestFit="1" customWidth="1"/>
    <col min="30" max="30" width="20.77734375" bestFit="1" customWidth="1"/>
    <col min="31" max="31" width="29.5546875" bestFit="1" customWidth="1"/>
    <col min="32" max="32" width="30" bestFit="1" customWidth="1"/>
    <col min="33" max="33" width="30.21875" bestFit="1" customWidth="1"/>
    <col min="34" max="34" width="30.6640625" bestFit="1" customWidth="1"/>
    <col min="35" max="35" width="21.5546875" bestFit="1" customWidth="1"/>
    <col min="36" max="36" width="21.109375" bestFit="1" customWidth="1"/>
    <col min="37" max="37" width="19.33203125" bestFit="1" customWidth="1"/>
    <col min="38" max="38" width="27.44140625" bestFit="1" customWidth="1"/>
    <col min="39" max="39" width="33.5546875" bestFit="1" customWidth="1"/>
    <col min="40" max="40" width="14" bestFit="1" customWidth="1"/>
    <col min="41" max="41" width="20" bestFit="1" customWidth="1"/>
    <col min="42" max="42" width="12.6640625" bestFit="1" customWidth="1"/>
    <col min="43" max="43" width="18.88671875" bestFit="1" customWidth="1"/>
    <col min="44" max="44" width="12.6640625" bestFit="1" customWidth="1"/>
    <col min="45" max="45" width="7.6640625" bestFit="1" customWidth="1"/>
    <col min="46" max="46" width="8.44140625" bestFit="1" customWidth="1"/>
    <col min="47" max="47" width="11.5546875" bestFit="1" customWidth="1"/>
    <col min="48" max="48" width="12" bestFit="1" customWidth="1"/>
  </cols>
  <sheetData>
    <row r="1" spans="1:48" x14ac:dyDescent="0.3">
      <c r="A1" t="s">
        <v>0</v>
      </c>
      <c r="B1" t="s">
        <v>1</v>
      </c>
      <c r="C1" t="s">
        <v>3120</v>
      </c>
      <c r="D1" t="s">
        <v>2</v>
      </c>
      <c r="E1" t="s">
        <v>3</v>
      </c>
      <c r="F1" t="s">
        <v>4</v>
      </c>
      <c r="G1" t="s">
        <v>5</v>
      </c>
      <c r="H1" t="s">
        <v>3143</v>
      </c>
      <c r="I1" t="s">
        <v>6</v>
      </c>
      <c r="J1" t="s">
        <v>3144</v>
      </c>
      <c r="K1" t="s">
        <v>7</v>
      </c>
      <c r="L1" t="s">
        <v>3145</v>
      </c>
      <c r="M1" t="s">
        <v>8</v>
      </c>
      <c r="N1" t="s">
        <v>3146</v>
      </c>
      <c r="O1" t="s">
        <v>3147</v>
      </c>
      <c r="P1" t="s">
        <v>9</v>
      </c>
      <c r="Q1" t="s">
        <v>10</v>
      </c>
      <c r="R1" t="s">
        <v>11</v>
      </c>
      <c r="S1" s="1" t="s">
        <v>3148</v>
      </c>
      <c r="T1" s="1" t="s">
        <v>3149</v>
      </c>
      <c r="U1" s="1" t="s">
        <v>3150</v>
      </c>
      <c r="V1" t="s">
        <v>12</v>
      </c>
      <c r="W1" t="s">
        <v>3151</v>
      </c>
      <c r="X1" t="s">
        <v>3152</v>
      </c>
      <c r="Y1" t="s">
        <v>3153</v>
      </c>
      <c r="Z1" t="s">
        <v>3154</v>
      </c>
      <c r="AA1" t="s">
        <v>3155</v>
      </c>
      <c r="AB1" t="s">
        <v>3156</v>
      </c>
      <c r="AC1" s="1" t="s">
        <v>3157</v>
      </c>
      <c r="AD1" s="1" t="s">
        <v>3158</v>
      </c>
      <c r="AE1" s="1" t="s">
        <v>3159</v>
      </c>
      <c r="AF1" s="1" t="s">
        <v>3160</v>
      </c>
      <c r="AG1" s="1" t="s">
        <v>3161</v>
      </c>
      <c r="AH1" s="1" t="s">
        <v>3162</v>
      </c>
      <c r="AI1" t="s">
        <v>13</v>
      </c>
      <c r="AJ1" t="s">
        <v>14</v>
      </c>
      <c r="AK1" t="s">
        <v>3163</v>
      </c>
      <c r="AL1" t="s">
        <v>3164</v>
      </c>
      <c r="AM1" t="s">
        <v>3165</v>
      </c>
      <c r="AN1" t="s">
        <v>3166</v>
      </c>
      <c r="AO1" t="s">
        <v>3167</v>
      </c>
      <c r="AP1" t="s">
        <v>15</v>
      </c>
      <c r="AQ1" s="2" t="s">
        <v>3171</v>
      </c>
      <c r="AR1" s="2" t="s">
        <v>3172</v>
      </c>
      <c r="AS1" s="2" t="s">
        <v>3173</v>
      </c>
      <c r="AT1" s="2" t="s">
        <v>3174</v>
      </c>
      <c r="AU1" s="2" t="s">
        <v>3175</v>
      </c>
      <c r="AV1" s="2" t="s">
        <v>3176</v>
      </c>
    </row>
    <row r="2" spans="1:48" x14ac:dyDescent="0.3">
      <c r="A2" t="s">
        <v>917</v>
      </c>
      <c r="B2" t="s">
        <v>918</v>
      </c>
      <c r="C2" t="s">
        <v>3133</v>
      </c>
      <c r="D2" t="s">
        <v>131</v>
      </c>
      <c r="E2">
        <v>16336.7666294399</v>
      </c>
      <c r="F2">
        <v>625.6</v>
      </c>
      <c r="G2">
        <v>188.35970383162899</v>
      </c>
      <c r="H2">
        <f>(Table2[[#This Row],[1Y Return vs Nifty]]-AVERAGE(Table2[1Y Return vs Nifty]))/_xlfn.STDEV.P(Table2[1Y Return vs Nifty])</f>
        <v>2.9659667830270915</v>
      </c>
      <c r="I2">
        <v>9.8749504546770392</v>
      </c>
      <c r="J2">
        <f>(Table2[[#This Row],[1M Return vs Nifty]]-AVERAGE(Table2[1M Return vs Nifty]))/_xlfn.STDEV.P(Table2[1M Return vs Nifty])</f>
        <v>0.96700532675466588</v>
      </c>
      <c r="K2">
        <v>187.26582379853201</v>
      </c>
      <c r="L2">
        <f>(Table2[[#This Row],[6M Return vs Nifty]]-AVERAGE(Table2[6M Return vs Nifty]))/_xlfn.STDEV.P(Table2[6M Return vs Nifty])</f>
        <v>6.2371690428535214</v>
      </c>
      <c r="M2">
        <v>14.2811245692832</v>
      </c>
      <c r="N2">
        <f>(Table2[[#This Row],[1W Return vs Nifty]]-AVERAGE(Table2[1W Return vs Nifty]))/_xlfn.STDEV.P(Table2[1W Return vs Nifty])</f>
        <v>1.3809492719891232</v>
      </c>
      <c r="O2">
        <v>605.07000000000005</v>
      </c>
      <c r="P2">
        <v>577.32711960951406</v>
      </c>
      <c r="Q2">
        <v>406.82141412743698</v>
      </c>
      <c r="R2">
        <v>58.810671890564002</v>
      </c>
      <c r="S2" s="1">
        <f>(Table2[[#This Row],[Close Price]]-Table2[[#This Row],[20D EMA]])/Table2[[#This Row],[20D EMA]]</f>
        <v>3.392995851719631E-2</v>
      </c>
      <c r="T2" s="1">
        <f>(Table2[[#This Row],[Close Price]]-Table2[[#This Row],[50D EMA]])/Table2[[#This Row],[50D EMA]]</f>
        <v>8.3614434089180192E-2</v>
      </c>
      <c r="U2" s="1">
        <f>(Table2[[#This Row],[Close Price]]-Table2[[#This Row],[200D EMA]])/Table2[[#This Row],[200D EMA]]</f>
        <v>0.53777549134626079</v>
      </c>
      <c r="V2">
        <v>0.62916300261372704</v>
      </c>
      <c r="W2">
        <v>609.5</v>
      </c>
      <c r="X2">
        <v>641.15</v>
      </c>
      <c r="Y2">
        <v>609.5</v>
      </c>
      <c r="Z2">
        <v>641.15</v>
      </c>
      <c r="AA2">
        <v>609.5</v>
      </c>
      <c r="AB2">
        <v>651.1</v>
      </c>
      <c r="AC2" s="1">
        <f>(Table2[[#This Row],[Close Price]]/Table2[[#This Row],[Day Low]])-1</f>
        <v>2.6415094339622636E-2</v>
      </c>
      <c r="AD2" s="1">
        <f>(Table2[[#This Row],[Day High]]/Table2[[#This Row],[Close Price]])-1</f>
        <v>2.4856138107416825E-2</v>
      </c>
      <c r="AE2" s="1">
        <f>(Table2[[#This Row],[Close Price]]/Table2[[#This Row],[Current Week Low]])-1</f>
        <v>2.6415094339622636E-2</v>
      </c>
      <c r="AF2" s="1">
        <f>(Table2[[#This Row],[Current Week High]]/Table2[[#This Row],[Close Price]])-1</f>
        <v>2.4856138107416825E-2</v>
      </c>
      <c r="AG2" s="1">
        <f>(Table2[[#This Row],[Close Price]]/Table2[[#This Row],[Current Month Low]])-1</f>
        <v>2.6415094339622636E-2</v>
      </c>
      <c r="AH2" s="1">
        <f>(Table2[[#This Row],[Current Month High]]/Table2[[#This Row],[Close Price]])-1</f>
        <v>4.0760869565217295E-2</v>
      </c>
      <c r="AI2">
        <v>10.933503836317101</v>
      </c>
      <c r="AJ2">
        <v>326.43400020449099</v>
      </c>
      <c r="AK2" t="str">
        <f>IF(AND(Table2[[#This Row],[20D EMA]]&gt;Table2[[#This Row],[50D EMA]],Table2[[#This Row],[50D EMA]]&gt;Table2[[#This Row],[200D EMA]]),"Uptrend","Downtrend/NoTrend")</f>
        <v>Uptrend</v>
      </c>
      <c r="AL2">
        <v>0.46</v>
      </c>
      <c r="AM2" t="s">
        <v>3169</v>
      </c>
      <c r="AN2">
        <v>5.4</v>
      </c>
      <c r="AO2" t="s">
        <v>3169</v>
      </c>
      <c r="AP2">
        <v>0.266435420091097</v>
      </c>
      <c r="AQ2">
        <f>(Table2[[#This Row],[Sharpe Ratio]]-AVERAGE(Table2[Sharpe Ratio]))/_xlfn.STDEV.P(Table2[Sharpe Ratio])</f>
        <v>2.4242073007295306</v>
      </c>
      <c r="AR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13.975297725353933</v>
      </c>
      <c r="AS2">
        <f>_xlfn.RANK.AVG(Table2[[#This Row],[1Y Return vs Nifty Z-Score]],Table2[1Y Return vs Nifty Z-Score])</f>
        <v>15</v>
      </c>
      <c r="AT2">
        <f>_xlfn.RANK.AVG(Table2[[#This Row],[6M Return vs Nifty Z-Score]],Table2[6M Return vs Nifty Z-Score])</f>
        <v>1</v>
      </c>
      <c r="AU2">
        <f>_xlfn.RANK.AVG(Table2[[#This Row],[Sharpe Ratio Z-Score]],Table2[Sharpe Ratio Z-Score])</f>
        <v>5</v>
      </c>
      <c r="AV2">
        <f>(Table2[[#This Row],[Rank 1Y]]+Table2[[#This Row],[Rank 6M]]+Table2[[#This Row],[Rank Sharpe]])/3</f>
        <v>7</v>
      </c>
    </row>
    <row r="3" spans="1:48" x14ac:dyDescent="0.3">
      <c r="A3" t="s">
        <v>707</v>
      </c>
      <c r="B3" t="s">
        <v>708</v>
      </c>
      <c r="C3" t="s">
        <v>3136</v>
      </c>
      <c r="D3" t="s">
        <v>141</v>
      </c>
      <c r="E3">
        <v>24857.167196865001</v>
      </c>
      <c r="F3">
        <v>727.05</v>
      </c>
      <c r="G3">
        <v>173.74494605673601</v>
      </c>
      <c r="H3">
        <f>(Table2[[#This Row],[1Y Return vs Nifty]]-AVERAGE(Table2[1Y Return vs Nifty]))/_xlfn.STDEV.P(Table2[1Y Return vs Nifty])</f>
        <v>2.7068714994620691</v>
      </c>
      <c r="I3">
        <v>11.7538013090457</v>
      </c>
      <c r="J3">
        <f>(Table2[[#This Row],[1M Return vs Nifty]]-AVERAGE(Table2[1M Return vs Nifty]))/_xlfn.STDEV.P(Table2[1M Return vs Nifty])</f>
        <v>1.1742089703341041</v>
      </c>
      <c r="K3">
        <v>91.399671952065205</v>
      </c>
      <c r="L3">
        <f>(Table2[[#This Row],[6M Return vs Nifty]]-AVERAGE(Table2[6M Return vs Nifty]))/_xlfn.STDEV.P(Table2[6M Return vs Nifty])</f>
        <v>2.9310375282972179</v>
      </c>
      <c r="M3">
        <v>15.5346189368717</v>
      </c>
      <c r="N3">
        <f>(Table2[[#This Row],[1W Return vs Nifty]]-AVERAGE(Table2[1W Return vs Nifty]))/_xlfn.STDEV.P(Table2[1W Return vs Nifty])</f>
        <v>1.6026128596336582</v>
      </c>
      <c r="O3">
        <v>715.6</v>
      </c>
      <c r="P3">
        <v>678.356952778042</v>
      </c>
      <c r="Q3">
        <v>504.67428807807102</v>
      </c>
      <c r="R3">
        <v>53.433045251830599</v>
      </c>
      <c r="S3" s="1">
        <f>(Table2[[#This Row],[Close Price]]-Table2[[#This Row],[20D EMA]])/Table2[[#This Row],[20D EMA]]</f>
        <v>1.6000558971492357E-2</v>
      </c>
      <c r="T3" s="1">
        <f>(Table2[[#This Row],[Close Price]]-Table2[[#This Row],[50D EMA]])/Table2[[#This Row],[50D EMA]]</f>
        <v>7.1780862601242168E-2</v>
      </c>
      <c r="U3" s="1">
        <f>(Table2[[#This Row],[Close Price]]-Table2[[#This Row],[200D EMA]])/Table2[[#This Row],[200D EMA]]</f>
        <v>0.44063214071949774</v>
      </c>
      <c r="V3">
        <v>0.67150557544262102</v>
      </c>
      <c r="W3">
        <v>716.1</v>
      </c>
      <c r="X3">
        <v>759.3</v>
      </c>
      <c r="Y3">
        <v>716.1</v>
      </c>
      <c r="Z3">
        <v>759.3</v>
      </c>
      <c r="AA3">
        <v>716.1</v>
      </c>
      <c r="AB3">
        <v>768</v>
      </c>
      <c r="AC3" s="1">
        <f>(Table2[[#This Row],[Close Price]]/Table2[[#This Row],[Day Low]])-1</f>
        <v>1.5291160452450603E-2</v>
      </c>
      <c r="AD3" s="1">
        <f>(Table2[[#This Row],[Day High]]/Table2[[#This Row],[Close Price]])-1</f>
        <v>4.4357334433670292E-2</v>
      </c>
      <c r="AE3" s="1">
        <f>(Table2[[#This Row],[Close Price]]/Table2[[#This Row],[Current Week Low]])-1</f>
        <v>1.5291160452450603E-2</v>
      </c>
      <c r="AF3" s="1">
        <f>(Table2[[#This Row],[Current Week High]]/Table2[[#This Row],[Close Price]])-1</f>
        <v>4.4357334433670292E-2</v>
      </c>
      <c r="AG3" s="1">
        <f>(Table2[[#This Row],[Close Price]]/Table2[[#This Row],[Current Month Low]])-1</f>
        <v>1.5291160452450603E-2</v>
      </c>
      <c r="AH3" s="1">
        <f>(Table2[[#This Row],[Current Month High]]/Table2[[#This Row],[Close Price]])-1</f>
        <v>5.6323499071590843E-2</v>
      </c>
      <c r="AI3">
        <v>9.5179148614263198</v>
      </c>
      <c r="AJ3">
        <v>205.547383904181</v>
      </c>
      <c r="AK3" t="str">
        <f>IF(AND(Table2[[#This Row],[20D EMA]]&gt;Table2[[#This Row],[50D EMA]],Table2[[#This Row],[50D EMA]]&gt;Table2[[#This Row],[200D EMA]]),"Uptrend","Downtrend/NoTrend")</f>
        <v>Uptrend</v>
      </c>
      <c r="AL3">
        <v>0.33</v>
      </c>
      <c r="AM3" t="s">
        <v>3169</v>
      </c>
      <c r="AN3">
        <v>-4.9800000000000004</v>
      </c>
      <c r="AO3" t="s">
        <v>3168</v>
      </c>
      <c r="AP3">
        <v>0.258402418695514</v>
      </c>
      <c r="AQ3">
        <f>(Table2[[#This Row],[Sharpe Ratio]]-AVERAGE(Table2[Sharpe Ratio]))/_xlfn.STDEV.P(Table2[Sharpe Ratio])</f>
        <v>2.3290056146175044</v>
      </c>
      <c r="AR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10.743736472344555</v>
      </c>
      <c r="AS3">
        <f>_xlfn.RANK.AVG(Table2[[#This Row],[1Y Return vs Nifty Z-Score]],Table2[1Y Return vs Nifty Z-Score])</f>
        <v>19</v>
      </c>
      <c r="AT3">
        <f>_xlfn.RANK.AVG(Table2[[#This Row],[6M Return vs Nifty Z-Score]],Table2[6M Return vs Nifty Z-Score])</f>
        <v>12</v>
      </c>
      <c r="AU3">
        <f>_xlfn.RANK.AVG(Table2[[#This Row],[Sharpe Ratio Z-Score]],Table2[Sharpe Ratio Z-Score])</f>
        <v>6</v>
      </c>
      <c r="AV3">
        <f>(Table2[[#This Row],[Rank 1Y]]+Table2[[#This Row],[Rank 6M]]+Table2[[#This Row],[Rank Sharpe]])/3</f>
        <v>12.333333333333334</v>
      </c>
    </row>
    <row r="4" spans="1:48" x14ac:dyDescent="0.3">
      <c r="A4" t="s">
        <v>832</v>
      </c>
      <c r="B4" t="s">
        <v>833</v>
      </c>
      <c r="C4" t="s">
        <v>3127</v>
      </c>
      <c r="D4" t="s">
        <v>51</v>
      </c>
      <c r="E4">
        <v>18896.886910320001</v>
      </c>
      <c r="F4">
        <v>14728.8</v>
      </c>
      <c r="G4">
        <v>239.93726686079199</v>
      </c>
      <c r="H4">
        <f>(Table2[[#This Row],[1Y Return vs Nifty]]-AVERAGE(Table2[1Y Return vs Nifty]))/_xlfn.STDEV.P(Table2[1Y Return vs Nifty])</f>
        <v>3.8803509640356375</v>
      </c>
      <c r="I4">
        <v>24.6613699040754</v>
      </c>
      <c r="J4">
        <f>(Table2[[#This Row],[1M Return vs Nifty]]-AVERAGE(Table2[1M Return vs Nifty]))/_xlfn.STDEV.P(Table2[1M Return vs Nifty])</f>
        <v>2.5976829179457561</v>
      </c>
      <c r="K4">
        <v>90.4860355414433</v>
      </c>
      <c r="L4">
        <f>(Table2[[#This Row],[6M Return vs Nifty]]-AVERAGE(Table2[6M Return vs Nifty]))/_xlfn.STDEV.P(Table2[6M Return vs Nifty])</f>
        <v>2.8995289919491567</v>
      </c>
      <c r="M4">
        <v>7.0028421404868499</v>
      </c>
      <c r="N4">
        <f>(Table2[[#This Row],[1W Return vs Nifty]]-AVERAGE(Table2[1W Return vs Nifty]))/_xlfn.STDEV.P(Table2[1W Return vs Nifty])</f>
        <v>9.3883101790897538E-2</v>
      </c>
      <c r="O4">
        <v>13904.93</v>
      </c>
      <c r="P4">
        <v>12934.4108153581</v>
      </c>
      <c r="Q4">
        <v>9415.35451987952</v>
      </c>
      <c r="R4">
        <v>64.305631387763199</v>
      </c>
      <c r="S4" s="1">
        <f>(Table2[[#This Row],[Close Price]]-Table2[[#This Row],[20D EMA]])/Table2[[#This Row],[20D EMA]]</f>
        <v>5.9250208379330135E-2</v>
      </c>
      <c r="T4" s="1">
        <f>(Table2[[#This Row],[Close Price]]-Table2[[#This Row],[50D EMA]])/Table2[[#This Row],[50D EMA]]</f>
        <v>0.13872987415176824</v>
      </c>
      <c r="U4" s="1">
        <f>(Table2[[#This Row],[Close Price]]-Table2[[#This Row],[200D EMA]])/Table2[[#This Row],[200D EMA]]</f>
        <v>0.56433833361257979</v>
      </c>
      <c r="V4">
        <v>0.61992819151152401</v>
      </c>
      <c r="W4">
        <v>14495.5</v>
      </c>
      <c r="X4">
        <v>15142</v>
      </c>
      <c r="Y4">
        <v>14495.5</v>
      </c>
      <c r="Z4">
        <v>15142</v>
      </c>
      <c r="AA4">
        <v>14470.05</v>
      </c>
      <c r="AB4">
        <v>15142</v>
      </c>
      <c r="AC4" s="1">
        <f>(Table2[[#This Row],[Close Price]]/Table2[[#This Row],[Day Low]])-1</f>
        <v>1.6094650063812832E-2</v>
      </c>
      <c r="AD4" s="1">
        <f>(Table2[[#This Row],[Day High]]/Table2[[#This Row],[Close Price]])-1</f>
        <v>2.8053880832111355E-2</v>
      </c>
      <c r="AE4" s="1">
        <f>(Table2[[#This Row],[Close Price]]/Table2[[#This Row],[Current Week Low]])-1</f>
        <v>1.6094650063812832E-2</v>
      </c>
      <c r="AF4" s="1">
        <f>(Table2[[#This Row],[Current Week High]]/Table2[[#This Row],[Close Price]])-1</f>
        <v>2.8053880832111355E-2</v>
      </c>
      <c r="AG4" s="1">
        <f>(Table2[[#This Row],[Close Price]]/Table2[[#This Row],[Current Month Low]])-1</f>
        <v>1.7881762675318935E-2</v>
      </c>
      <c r="AH4" s="1">
        <f>(Table2[[#This Row],[Current Month High]]/Table2[[#This Row],[Close Price]])-1</f>
        <v>2.8053880832111355E-2</v>
      </c>
      <c r="AI4">
        <v>12.1948155993699</v>
      </c>
      <c r="AJ4">
        <v>274.77862595419799</v>
      </c>
      <c r="AK4" t="str">
        <f>IF(AND(Table2[[#This Row],[20D EMA]]&gt;Table2[[#This Row],[50D EMA]],Table2[[#This Row],[50D EMA]]&gt;Table2[[#This Row],[200D EMA]]),"Uptrend","Downtrend/NoTrend")</f>
        <v>Uptrend</v>
      </c>
      <c r="AL4">
        <v>0.23</v>
      </c>
      <c r="AM4" t="s">
        <v>3169</v>
      </c>
      <c r="AN4">
        <v>-4.6100000000000003</v>
      </c>
      <c r="AO4" t="s">
        <v>3168</v>
      </c>
      <c r="AP4">
        <v>0.19692646580391401</v>
      </c>
      <c r="AQ4">
        <f>(Table2[[#This Row],[Sharpe Ratio]]-AVERAGE(Table2[Sharpe Ratio]))/_xlfn.STDEV.P(Table2[Sharpe Ratio])</f>
        <v>1.6004343020515779</v>
      </c>
      <c r="AR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11.071880277773026</v>
      </c>
      <c r="AS4">
        <f>_xlfn.RANK.AVG(Table2[[#This Row],[1Y Return vs Nifty Z-Score]],Table2[1Y Return vs Nifty Z-Score])</f>
        <v>5</v>
      </c>
      <c r="AT4">
        <f>_xlfn.RANK.AVG(Table2[[#This Row],[6M Return vs Nifty Z-Score]],Table2[6M Return vs Nifty Z-Score])</f>
        <v>14</v>
      </c>
      <c r="AU4">
        <f>_xlfn.RANK.AVG(Table2[[#This Row],[Sharpe Ratio Z-Score]],Table2[Sharpe Ratio Z-Score])</f>
        <v>35</v>
      </c>
      <c r="AV4">
        <f>(Table2[[#This Row],[Rank 1Y]]+Table2[[#This Row],[Rank 6M]]+Table2[[#This Row],[Rank Sharpe]])/3</f>
        <v>18</v>
      </c>
    </row>
    <row r="5" spans="1:48" x14ac:dyDescent="0.3">
      <c r="A5" t="s">
        <v>480</v>
      </c>
      <c r="B5" t="s">
        <v>481</v>
      </c>
      <c r="C5" t="s">
        <v>3134</v>
      </c>
      <c r="D5" t="s">
        <v>166</v>
      </c>
      <c r="E5">
        <v>45348.401813850003</v>
      </c>
      <c r="F5">
        <v>1771.1</v>
      </c>
      <c r="G5">
        <v>320.89494909950702</v>
      </c>
      <c r="H5">
        <f>(Table2[[#This Row],[1Y Return vs Nifty]]-AVERAGE(Table2[1Y Return vs Nifty]))/_xlfn.STDEV.P(Table2[1Y Return vs Nifty])</f>
        <v>5.3155956639130153</v>
      </c>
      <c r="I5">
        <v>14.7778341483074</v>
      </c>
      <c r="J5">
        <f>(Table2[[#This Row],[1M Return vs Nifty]]-AVERAGE(Table2[1M Return vs Nifty]))/_xlfn.STDEV.P(Table2[1M Return vs Nifty])</f>
        <v>1.507705703798585</v>
      </c>
      <c r="K5">
        <v>54.241182947086898</v>
      </c>
      <c r="L5">
        <f>(Table2[[#This Row],[6M Return vs Nifty]]-AVERAGE(Table2[6M Return vs Nifty]))/_xlfn.STDEV.P(Table2[6M Return vs Nifty])</f>
        <v>1.6495544483316962</v>
      </c>
      <c r="M5">
        <v>9.4592736290442492</v>
      </c>
      <c r="N5">
        <f>(Table2[[#This Row],[1W Return vs Nifty]]-AVERAGE(Table2[1W Return vs Nifty]))/_xlfn.STDEV.P(Table2[1W Return vs Nifty])</f>
        <v>0.52826990929140671</v>
      </c>
      <c r="O5">
        <v>1743.81</v>
      </c>
      <c r="P5">
        <v>1705.8706463124499</v>
      </c>
      <c r="Q5">
        <v>1347.75264685005</v>
      </c>
      <c r="R5">
        <v>54.960590031255997</v>
      </c>
      <c r="S5" s="1">
        <f>(Table2[[#This Row],[Close Price]]-Table2[[#This Row],[20D EMA]])/Table2[[#This Row],[20D EMA]]</f>
        <v>1.5649640729207864E-2</v>
      </c>
      <c r="T5" s="1">
        <f>(Table2[[#This Row],[Close Price]]-Table2[[#This Row],[50D EMA]])/Table2[[#This Row],[50D EMA]]</f>
        <v>3.8238159398870659E-2</v>
      </c>
      <c r="U5" s="1">
        <f>(Table2[[#This Row],[Close Price]]-Table2[[#This Row],[200D EMA]])/Table2[[#This Row],[200D EMA]]</f>
        <v>0.31411353866704828</v>
      </c>
      <c r="V5">
        <v>0.881225761123406</v>
      </c>
      <c r="W5">
        <v>1715</v>
      </c>
      <c r="X5">
        <v>1820</v>
      </c>
      <c r="Y5">
        <v>1715</v>
      </c>
      <c r="Z5">
        <v>1820</v>
      </c>
      <c r="AA5">
        <v>1715</v>
      </c>
      <c r="AB5">
        <v>1847.8</v>
      </c>
      <c r="AC5" s="1">
        <f>(Table2[[#This Row],[Close Price]]/Table2[[#This Row],[Day Low]])-1</f>
        <v>3.2711370262390682E-2</v>
      </c>
      <c r="AD5" s="1">
        <f>(Table2[[#This Row],[Day High]]/Table2[[#This Row],[Close Price]])-1</f>
        <v>2.760995991191928E-2</v>
      </c>
      <c r="AE5" s="1">
        <f>(Table2[[#This Row],[Close Price]]/Table2[[#This Row],[Current Week Low]])-1</f>
        <v>3.2711370262390682E-2</v>
      </c>
      <c r="AF5" s="1">
        <f>(Table2[[#This Row],[Current Week High]]/Table2[[#This Row],[Close Price]])-1</f>
        <v>2.760995991191928E-2</v>
      </c>
      <c r="AG5" s="1">
        <f>(Table2[[#This Row],[Close Price]]/Table2[[#This Row],[Current Month Low]])-1</f>
        <v>3.2711370262390682E-2</v>
      </c>
      <c r="AH5" s="1">
        <f>(Table2[[#This Row],[Current Month High]]/Table2[[#This Row],[Close Price]])-1</f>
        <v>4.3306419739145285E-2</v>
      </c>
      <c r="AI5">
        <v>11.1738467618993</v>
      </c>
      <c r="AJ5">
        <v>377.19250976694002</v>
      </c>
      <c r="AK5" t="str">
        <f>IF(AND(Table2[[#This Row],[20D EMA]]&gt;Table2[[#This Row],[50D EMA]],Table2[[#This Row],[50D EMA]]&gt;Table2[[#This Row],[200D EMA]]),"Uptrend","Downtrend/NoTrend")</f>
        <v>Uptrend</v>
      </c>
      <c r="AL5">
        <v>7.0000000000000007E-2</v>
      </c>
      <c r="AM5" t="s">
        <v>3169</v>
      </c>
      <c r="AN5">
        <v>-6.68</v>
      </c>
      <c r="AO5" t="s">
        <v>3168</v>
      </c>
      <c r="AP5">
        <v>0.24614455242706601</v>
      </c>
      <c r="AQ5">
        <f>(Table2[[#This Row],[Sharpe Ratio]]-AVERAGE(Table2[Sharpe Ratio]))/_xlfn.STDEV.P(Table2[Sharpe Ratio])</f>
        <v>2.1837336945187915</v>
      </c>
      <c r="AR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11.184859419853494</v>
      </c>
      <c r="AS5">
        <f>_xlfn.RANK.AVG(Table2[[#This Row],[1Y Return vs Nifty Z-Score]],Table2[1Y Return vs Nifty Z-Score])</f>
        <v>2</v>
      </c>
      <c r="AT5">
        <f>_xlfn.RANK.AVG(Table2[[#This Row],[6M Return vs Nifty Z-Score]],Table2[6M Return vs Nifty Z-Score])</f>
        <v>47</v>
      </c>
      <c r="AU5">
        <f>_xlfn.RANK.AVG(Table2[[#This Row],[Sharpe Ratio Z-Score]],Table2[Sharpe Ratio Z-Score])</f>
        <v>8</v>
      </c>
      <c r="AV5">
        <f>(Table2[[#This Row],[Rank 1Y]]+Table2[[#This Row],[Rank 6M]]+Table2[[#This Row],[Rank Sharpe]])/3</f>
        <v>19</v>
      </c>
    </row>
    <row r="6" spans="1:48" x14ac:dyDescent="0.3">
      <c r="A6" t="s">
        <v>1141</v>
      </c>
      <c r="B6" t="s">
        <v>1142</v>
      </c>
      <c r="C6" t="s">
        <v>3141</v>
      </c>
      <c r="D6" t="s">
        <v>1143</v>
      </c>
      <c r="E6">
        <v>10747.127862679999</v>
      </c>
      <c r="F6">
        <v>1728.1</v>
      </c>
      <c r="G6">
        <v>227.393450823932</v>
      </c>
      <c r="H6">
        <f>(Table2[[#This Row],[1Y Return vs Nifty]]-AVERAGE(Table2[1Y Return vs Nifty]))/_xlfn.STDEV.P(Table2[1Y Return vs Nifty])</f>
        <v>3.6579700239532067</v>
      </c>
      <c r="I6">
        <v>21.356937958629299</v>
      </c>
      <c r="J6">
        <f>(Table2[[#This Row],[1M Return vs Nifty]]-AVERAGE(Table2[1M Return vs Nifty]))/_xlfn.STDEV.P(Table2[1M Return vs Nifty])</f>
        <v>2.2332631783668018</v>
      </c>
      <c r="K6">
        <v>78.986709703839296</v>
      </c>
      <c r="L6">
        <f>(Table2[[#This Row],[6M Return vs Nifty]]-AVERAGE(Table2[6M Return vs Nifty]))/_xlfn.STDEV.P(Table2[6M Return vs Nifty])</f>
        <v>2.5029522772736592</v>
      </c>
      <c r="M6">
        <v>11.8954051010582</v>
      </c>
      <c r="N6">
        <f>(Table2[[#This Row],[1W Return vs Nifty]]-AVERAGE(Table2[1W Return vs Nifty]))/_xlfn.STDEV.P(Table2[1W Return vs Nifty])</f>
        <v>0.95906693241584329</v>
      </c>
      <c r="O6">
        <v>1665.4</v>
      </c>
      <c r="P6">
        <v>1543.5295682096501</v>
      </c>
      <c r="Q6">
        <v>1170.5661862843299</v>
      </c>
      <c r="R6">
        <v>55.095952153942001</v>
      </c>
      <c r="S6" s="1">
        <f>(Table2[[#This Row],[Close Price]]-Table2[[#This Row],[20D EMA]])/Table2[[#This Row],[20D EMA]]</f>
        <v>3.7648612945838725E-2</v>
      </c>
      <c r="T6" s="1">
        <f>(Table2[[#This Row],[Close Price]]-Table2[[#This Row],[50D EMA]])/Table2[[#This Row],[50D EMA]]</f>
        <v>0.11957686823222589</v>
      </c>
      <c r="U6" s="1">
        <f>(Table2[[#This Row],[Close Price]]-Table2[[#This Row],[200D EMA]])/Table2[[#This Row],[200D EMA]]</f>
        <v>0.47629413889480432</v>
      </c>
      <c r="V6">
        <v>0.87711796500846295</v>
      </c>
      <c r="W6">
        <v>1711.2</v>
      </c>
      <c r="X6">
        <v>1786.55</v>
      </c>
      <c r="Y6">
        <v>1711.2</v>
      </c>
      <c r="Z6">
        <v>1786.55</v>
      </c>
      <c r="AA6">
        <v>1711.2</v>
      </c>
      <c r="AB6">
        <v>1811</v>
      </c>
      <c r="AC6" s="1">
        <f>(Table2[[#This Row],[Close Price]]/Table2[[#This Row],[Day Low]])-1</f>
        <v>9.8761103319306986E-3</v>
      </c>
      <c r="AD6" s="1">
        <f>(Table2[[#This Row],[Day High]]/Table2[[#This Row],[Close Price]])-1</f>
        <v>3.3823274116081326E-2</v>
      </c>
      <c r="AE6" s="1">
        <f>(Table2[[#This Row],[Close Price]]/Table2[[#This Row],[Current Week Low]])-1</f>
        <v>9.8761103319306986E-3</v>
      </c>
      <c r="AF6" s="1">
        <f>(Table2[[#This Row],[Current Week High]]/Table2[[#This Row],[Close Price]])-1</f>
        <v>3.3823274116081326E-2</v>
      </c>
      <c r="AG6" s="1">
        <f>(Table2[[#This Row],[Close Price]]/Table2[[#This Row],[Current Month Low]])-1</f>
        <v>9.8761103319306986E-3</v>
      </c>
      <c r="AH6" s="1">
        <f>(Table2[[#This Row],[Current Month High]]/Table2[[#This Row],[Close Price]])-1</f>
        <v>4.7971760893466886E-2</v>
      </c>
      <c r="AI6">
        <v>10.27428968231</v>
      </c>
      <c r="AJ6">
        <v>254.11885245901601</v>
      </c>
      <c r="AK6" t="str">
        <f>IF(AND(Table2[[#This Row],[20D EMA]]&gt;Table2[[#This Row],[50D EMA]],Table2[[#This Row],[50D EMA]]&gt;Table2[[#This Row],[200D EMA]]),"Uptrend","Downtrend/NoTrend")</f>
        <v>Uptrend</v>
      </c>
      <c r="AL6">
        <v>0</v>
      </c>
      <c r="AM6">
        <v>0</v>
      </c>
      <c r="AN6">
        <v>-2.8</v>
      </c>
      <c r="AO6" t="s">
        <v>3168</v>
      </c>
      <c r="AP6">
        <v>0.19669798565722399</v>
      </c>
      <c r="AQ6">
        <f>(Table2[[#This Row],[Sharpe Ratio]]-AVERAGE(Table2[Sharpe Ratio]))/_xlfn.STDEV.P(Table2[Sharpe Ratio])</f>
        <v>1.5977265102640681</v>
      </c>
      <c r="AR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10.950978922273579</v>
      </c>
      <c r="AS6">
        <f>_xlfn.RANK.AVG(Table2[[#This Row],[1Y Return vs Nifty Z-Score]],Table2[1Y Return vs Nifty Z-Score])</f>
        <v>7</v>
      </c>
      <c r="AT6">
        <f>_xlfn.RANK.AVG(Table2[[#This Row],[6M Return vs Nifty Z-Score]],Table2[6M Return vs Nifty Z-Score])</f>
        <v>17</v>
      </c>
      <c r="AU6">
        <f>_xlfn.RANK.AVG(Table2[[#This Row],[Sharpe Ratio Z-Score]],Table2[Sharpe Ratio Z-Score])</f>
        <v>37</v>
      </c>
      <c r="AV6">
        <f>(Table2[[#This Row],[Rank 1Y]]+Table2[[#This Row],[Rank 6M]]+Table2[[#This Row],[Rank Sharpe]])/3</f>
        <v>20.333333333333332</v>
      </c>
    </row>
    <row r="7" spans="1:48" x14ac:dyDescent="0.3">
      <c r="A7" t="s">
        <v>901</v>
      </c>
      <c r="B7" t="s">
        <v>902</v>
      </c>
      <c r="C7" t="s">
        <v>3134</v>
      </c>
      <c r="D7" t="s">
        <v>131</v>
      </c>
      <c r="E7">
        <v>16761.26128296</v>
      </c>
      <c r="F7">
        <v>1865.1</v>
      </c>
      <c r="G7">
        <v>138.599485267505</v>
      </c>
      <c r="H7">
        <f>(Table2[[#This Row],[1Y Return vs Nifty]]-AVERAGE(Table2[1Y Return vs Nifty]))/_xlfn.STDEV.P(Table2[1Y Return vs Nifty])</f>
        <v>2.0838010887534755</v>
      </c>
      <c r="I7">
        <v>17.935646513373399</v>
      </c>
      <c r="J7">
        <f>(Table2[[#This Row],[1M Return vs Nifty]]-AVERAGE(Table2[1M Return vs Nifty]))/_xlfn.STDEV.P(Table2[1M Return vs Nifty])</f>
        <v>1.8559559261408696</v>
      </c>
      <c r="K7">
        <v>73.634032604286901</v>
      </c>
      <c r="L7">
        <f>(Table2[[#This Row],[6M Return vs Nifty]]-AVERAGE(Table2[6M Return vs Nifty]))/_xlfn.STDEV.P(Table2[6M Return vs Nifty])</f>
        <v>2.3183547513980423</v>
      </c>
      <c r="M7">
        <v>12.7993527654962</v>
      </c>
      <c r="N7">
        <f>(Table2[[#This Row],[1W Return vs Nifty]]-AVERAGE(Table2[1W Return vs Nifty]))/_xlfn.STDEV.P(Table2[1W Return vs Nifty])</f>
        <v>1.1189178958690782</v>
      </c>
      <c r="O7">
        <v>1806.05</v>
      </c>
      <c r="P7">
        <v>1735.8454368509099</v>
      </c>
      <c r="Q7">
        <v>1340.2053461283199</v>
      </c>
      <c r="R7">
        <v>59.825156803947401</v>
      </c>
      <c r="S7" s="1">
        <f>(Table2[[#This Row],[Close Price]]-Table2[[#This Row],[20D EMA]])/Table2[[#This Row],[20D EMA]]</f>
        <v>3.2695661803383048E-2</v>
      </c>
      <c r="T7" s="1">
        <f>(Table2[[#This Row],[Close Price]]-Table2[[#This Row],[50D EMA]])/Table2[[#This Row],[50D EMA]]</f>
        <v>7.4462023176198017E-2</v>
      </c>
      <c r="U7" s="1">
        <f>(Table2[[#This Row],[Close Price]]-Table2[[#This Row],[200D EMA]])/Table2[[#This Row],[200D EMA]]</f>
        <v>0.39165241012359253</v>
      </c>
      <c r="V7">
        <v>0.73168303896956199</v>
      </c>
      <c r="W7">
        <v>1839.15</v>
      </c>
      <c r="X7">
        <v>1938.6</v>
      </c>
      <c r="Y7">
        <v>1839.15</v>
      </c>
      <c r="Z7">
        <v>1938.6</v>
      </c>
      <c r="AA7">
        <v>1839.15</v>
      </c>
      <c r="AB7">
        <v>1938.6</v>
      </c>
      <c r="AC7" s="1">
        <f>(Table2[[#This Row],[Close Price]]/Table2[[#This Row],[Day Low]])-1</f>
        <v>1.4109778973982356E-2</v>
      </c>
      <c r="AD7" s="1">
        <f>(Table2[[#This Row],[Day High]]/Table2[[#This Row],[Close Price]])-1</f>
        <v>3.9408074634067924E-2</v>
      </c>
      <c r="AE7" s="1">
        <f>(Table2[[#This Row],[Close Price]]/Table2[[#This Row],[Current Week Low]])-1</f>
        <v>1.4109778973982356E-2</v>
      </c>
      <c r="AF7" s="1">
        <f>(Table2[[#This Row],[Current Week High]]/Table2[[#This Row],[Close Price]])-1</f>
        <v>3.9408074634067924E-2</v>
      </c>
      <c r="AG7" s="1">
        <f>(Table2[[#This Row],[Close Price]]/Table2[[#This Row],[Current Month Low]])-1</f>
        <v>1.4109778973982356E-2</v>
      </c>
      <c r="AH7" s="1">
        <f>(Table2[[#This Row],[Current Month High]]/Table2[[#This Row],[Close Price]])-1</f>
        <v>3.9408074634067924E-2</v>
      </c>
      <c r="AI7">
        <v>7.1095383625543001</v>
      </c>
      <c r="AJ7">
        <v>171.07041639415701</v>
      </c>
      <c r="AK7" t="str">
        <f>IF(AND(Table2[[#This Row],[20D EMA]]&gt;Table2[[#This Row],[50D EMA]],Table2[[#This Row],[50D EMA]]&gt;Table2[[#This Row],[200D EMA]]),"Uptrend","Downtrend/NoTrend")</f>
        <v>Uptrend</v>
      </c>
      <c r="AL7">
        <v>0.11</v>
      </c>
      <c r="AM7" t="s">
        <v>3169</v>
      </c>
      <c r="AN7">
        <v>-1.72</v>
      </c>
      <c r="AO7" t="s">
        <v>3168</v>
      </c>
      <c r="AP7">
        <v>0.21223799738482399</v>
      </c>
      <c r="AQ7">
        <f>(Table2[[#This Row],[Sharpe Ratio]]-AVERAGE(Table2[Sharpe Ratio]))/_xlfn.STDEV.P(Table2[Sharpe Ratio])</f>
        <v>1.7818961930281796</v>
      </c>
      <c r="AR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9.1589258551896453</v>
      </c>
      <c r="AS7">
        <f>_xlfn.RANK.AVG(Table2[[#This Row],[1Y Return vs Nifty Z-Score]],Table2[1Y Return vs Nifty Z-Score])</f>
        <v>30</v>
      </c>
      <c r="AT7">
        <f>_xlfn.RANK.AVG(Table2[[#This Row],[6M Return vs Nifty Z-Score]],Table2[6M Return vs Nifty Z-Score])</f>
        <v>21</v>
      </c>
      <c r="AU7">
        <f>_xlfn.RANK.AVG(Table2[[#This Row],[Sharpe Ratio Z-Score]],Table2[Sharpe Ratio Z-Score])</f>
        <v>21</v>
      </c>
      <c r="AV7">
        <f>(Table2[[#This Row],[Rank 1Y]]+Table2[[#This Row],[Rank 6M]]+Table2[[#This Row],[Rank Sharpe]])/3</f>
        <v>24</v>
      </c>
    </row>
    <row r="8" spans="1:48" x14ac:dyDescent="0.3">
      <c r="A8" t="s">
        <v>109</v>
      </c>
      <c r="B8" t="s">
        <v>110</v>
      </c>
      <c r="C8" t="s">
        <v>3135</v>
      </c>
      <c r="D8" t="s">
        <v>111</v>
      </c>
      <c r="E8">
        <v>251107.45526387499</v>
      </c>
      <c r="F8">
        <v>7063.75</v>
      </c>
      <c r="G8">
        <v>191.52927934803901</v>
      </c>
      <c r="H8">
        <f>(Table2[[#This Row],[1Y Return vs Nifty]]-AVERAGE(Table2[1Y Return vs Nifty]))/_xlfn.STDEV.P(Table2[1Y Return vs Nifty])</f>
        <v>3.0221580713025498</v>
      </c>
      <c r="I8">
        <v>0.35939385143999503</v>
      </c>
      <c r="J8">
        <f>(Table2[[#This Row],[1M Return vs Nifty]]-AVERAGE(Table2[1M Return vs Nifty]))/_xlfn.STDEV.P(Table2[1M Return vs Nifty])</f>
        <v>-8.2390368647469694E-2</v>
      </c>
      <c r="K8">
        <v>49.896577552914501</v>
      </c>
      <c r="L8">
        <f>(Table2[[#This Row],[6M Return vs Nifty]]-AVERAGE(Table2[6M Return vs Nifty]))/_xlfn.STDEV.P(Table2[6M Return vs Nifty])</f>
        <v>1.4997222444169203</v>
      </c>
      <c r="M8">
        <v>-1.3743985747123599</v>
      </c>
      <c r="N8">
        <f>(Table2[[#This Row],[1W Return vs Nifty]]-AVERAGE(Table2[1W Return vs Nifty]))/_xlfn.STDEV.P(Table2[1W Return vs Nifty])</f>
        <v>-1.3875190325205049</v>
      </c>
      <c r="O8">
        <v>7442.75</v>
      </c>
      <c r="P8">
        <v>7258.0557350613699</v>
      </c>
      <c r="Q8">
        <v>5567.9563726072902</v>
      </c>
      <c r="R8">
        <v>24.845243670328198</v>
      </c>
      <c r="S8" s="1">
        <f>(Table2[[#This Row],[Close Price]]-Table2[[#This Row],[20D EMA]])/Table2[[#This Row],[20D EMA]]</f>
        <v>-5.0922038225118406E-2</v>
      </c>
      <c r="T8" s="1">
        <f>(Table2[[#This Row],[Close Price]]-Table2[[#This Row],[50D EMA]])/Table2[[#This Row],[50D EMA]]</f>
        <v>-2.6771044774806615E-2</v>
      </c>
      <c r="U8" s="1">
        <f>(Table2[[#This Row],[Close Price]]-Table2[[#This Row],[200D EMA]])/Table2[[#This Row],[200D EMA]]</f>
        <v>0.26864320179511014</v>
      </c>
      <c r="V8">
        <v>0.49061693850802202</v>
      </c>
      <c r="W8">
        <v>6950</v>
      </c>
      <c r="X8">
        <v>7150.3</v>
      </c>
      <c r="Y8">
        <v>6950</v>
      </c>
      <c r="Z8">
        <v>7150.3</v>
      </c>
      <c r="AA8">
        <v>6950</v>
      </c>
      <c r="AB8">
        <v>7214.9</v>
      </c>
      <c r="AC8" s="1">
        <f>(Table2[[#This Row],[Close Price]]/Table2[[#This Row],[Day Low]])-1</f>
        <v>1.6366906474820198E-2</v>
      </c>
      <c r="AD8" s="1">
        <f>(Table2[[#This Row],[Day High]]/Table2[[#This Row],[Close Price]])-1</f>
        <v>1.2252698637409409E-2</v>
      </c>
      <c r="AE8" s="1">
        <f>(Table2[[#This Row],[Close Price]]/Table2[[#This Row],[Current Week Low]])-1</f>
        <v>1.6366906474820198E-2</v>
      </c>
      <c r="AF8" s="1">
        <f>(Table2[[#This Row],[Current Week High]]/Table2[[#This Row],[Close Price]])-1</f>
        <v>1.2252698637409409E-2</v>
      </c>
      <c r="AG8" s="1">
        <f>(Table2[[#This Row],[Close Price]]/Table2[[#This Row],[Current Month Low]])-1</f>
        <v>1.6366906474820198E-2</v>
      </c>
      <c r="AH8" s="1">
        <f>(Table2[[#This Row],[Current Month High]]/Table2[[#This Row],[Close Price]])-1</f>
        <v>2.1397982657936687E-2</v>
      </c>
      <c r="AI8">
        <v>18.138382587152702</v>
      </c>
      <c r="AJ8">
        <v>223.772746023743</v>
      </c>
      <c r="AK8" t="str">
        <f>IF(AND(Table2[[#This Row],[20D EMA]]&gt;Table2[[#This Row],[50D EMA]],Table2[[#This Row],[50D EMA]]&gt;Table2[[#This Row],[200D EMA]]),"Uptrend","Downtrend/NoTrend")</f>
        <v>Uptrend</v>
      </c>
      <c r="AL8">
        <v>0.12</v>
      </c>
      <c r="AM8" t="s">
        <v>3169</v>
      </c>
      <c r="AN8">
        <v>-8.5</v>
      </c>
      <c r="AO8" t="s">
        <v>3168</v>
      </c>
      <c r="AP8">
        <v>0.267550502588076</v>
      </c>
      <c r="AQ8">
        <f>(Table2[[#This Row],[Sharpe Ratio]]-AVERAGE(Table2[Sharpe Ratio]))/_xlfn.STDEV.P(Table2[Sharpe Ratio])</f>
        <v>2.4374225024503695</v>
      </c>
      <c r="AR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5.4893934170018657</v>
      </c>
      <c r="AS8">
        <f>_xlfn.RANK.AVG(Table2[[#This Row],[1Y Return vs Nifty Z-Score]],Table2[1Y Return vs Nifty Z-Score])</f>
        <v>14</v>
      </c>
      <c r="AT8">
        <f>_xlfn.RANK.AVG(Table2[[#This Row],[6M Return vs Nifty Z-Score]],Table2[6M Return vs Nifty Z-Score])</f>
        <v>57</v>
      </c>
      <c r="AU8">
        <f>_xlfn.RANK.AVG(Table2[[#This Row],[Sharpe Ratio Z-Score]],Table2[Sharpe Ratio Z-Score])</f>
        <v>4</v>
      </c>
      <c r="AV8">
        <f>(Table2[[#This Row],[Rank 1Y]]+Table2[[#This Row],[Rank 6M]]+Table2[[#This Row],[Rank Sharpe]])/3</f>
        <v>25</v>
      </c>
    </row>
    <row r="9" spans="1:48" x14ac:dyDescent="0.3">
      <c r="A9" t="s">
        <v>1071</v>
      </c>
      <c r="B9" t="s">
        <v>1072</v>
      </c>
      <c r="C9" t="s">
        <v>3123</v>
      </c>
      <c r="D9" t="s">
        <v>211</v>
      </c>
      <c r="E9">
        <v>12237.744274000001</v>
      </c>
      <c r="F9">
        <v>2955.5</v>
      </c>
      <c r="G9">
        <v>141.42438797528001</v>
      </c>
      <c r="H9">
        <f>(Table2[[#This Row],[1Y Return vs Nifty]]-AVERAGE(Table2[1Y Return vs Nifty]))/_xlfn.STDEV.P(Table2[1Y Return vs Nifty])</f>
        <v>2.1338819029132519</v>
      </c>
      <c r="I9">
        <v>45.457323580244797</v>
      </c>
      <c r="J9">
        <f>(Table2[[#This Row],[1M Return vs Nifty]]-AVERAGE(Table2[1M Return vs Nifty]))/_xlfn.STDEV.P(Table2[1M Return vs Nifty])</f>
        <v>4.8911046461219589</v>
      </c>
      <c r="K9">
        <v>75.627018680777198</v>
      </c>
      <c r="L9">
        <f>(Table2[[#This Row],[6M Return vs Nifty]]-AVERAGE(Table2[6M Return vs Nifty]))/_xlfn.STDEV.P(Table2[6M Return vs Nifty])</f>
        <v>2.3870867694111269</v>
      </c>
      <c r="M9">
        <v>37.866027429537503</v>
      </c>
      <c r="N9">
        <f>(Table2[[#This Row],[1W Return vs Nifty]]-AVERAGE(Table2[1W Return vs Nifty]))/_xlfn.STDEV.P(Table2[1W Return vs Nifty])</f>
        <v>5.5516215282270158</v>
      </c>
      <c r="O9">
        <v>2753.57</v>
      </c>
      <c r="P9">
        <v>2563.4062163840499</v>
      </c>
      <c r="Q9">
        <v>2006.2823152989399</v>
      </c>
      <c r="R9">
        <v>55.071500082424897</v>
      </c>
      <c r="S9" s="1">
        <f>(Table2[[#This Row],[Close Price]]-Table2[[#This Row],[20D EMA]])/Table2[[#This Row],[20D EMA]]</f>
        <v>7.3333890186194586E-2</v>
      </c>
      <c r="T9" s="1">
        <f>(Table2[[#This Row],[Close Price]]-Table2[[#This Row],[50D EMA]])/Table2[[#This Row],[50D EMA]]</f>
        <v>0.15295811530372233</v>
      </c>
      <c r="U9" s="1">
        <f>(Table2[[#This Row],[Close Price]]-Table2[[#This Row],[200D EMA]])/Table2[[#This Row],[200D EMA]]</f>
        <v>0.47312268939559726</v>
      </c>
      <c r="V9">
        <v>1.75768428670946</v>
      </c>
      <c r="W9">
        <v>2910</v>
      </c>
      <c r="X9">
        <v>3700</v>
      </c>
      <c r="Y9">
        <v>2910</v>
      </c>
      <c r="Z9">
        <v>3700</v>
      </c>
      <c r="AA9">
        <v>2910</v>
      </c>
      <c r="AB9">
        <v>3735.2</v>
      </c>
      <c r="AC9" s="1">
        <f>(Table2[[#This Row],[Close Price]]/Table2[[#This Row],[Day Low]])-1</f>
        <v>1.5635738831615065E-2</v>
      </c>
      <c r="AD9" s="1">
        <f>(Table2[[#This Row],[Day High]]/Table2[[#This Row],[Close Price]])-1</f>
        <v>0.25190323126374548</v>
      </c>
      <c r="AE9" s="1">
        <f>(Table2[[#This Row],[Close Price]]/Table2[[#This Row],[Current Week Low]])-1</f>
        <v>1.5635738831615065E-2</v>
      </c>
      <c r="AF9" s="1">
        <f>(Table2[[#This Row],[Current Week High]]/Table2[[#This Row],[Close Price]])-1</f>
        <v>0.25190323126374548</v>
      </c>
      <c r="AG9" s="1">
        <f>(Table2[[#This Row],[Close Price]]/Table2[[#This Row],[Current Month Low]])-1</f>
        <v>1.5635738831615065E-2</v>
      </c>
      <c r="AH9" s="1">
        <f>(Table2[[#This Row],[Current Month High]]/Table2[[#This Row],[Close Price]])-1</f>
        <v>0.26381322957198439</v>
      </c>
      <c r="AI9">
        <v>26.3813229571984</v>
      </c>
      <c r="AJ9">
        <v>170.266563028668</v>
      </c>
      <c r="AK9" t="str">
        <f>IF(AND(Table2[[#This Row],[20D EMA]]&gt;Table2[[#This Row],[50D EMA]],Table2[[#This Row],[50D EMA]]&gt;Table2[[#This Row],[200D EMA]]),"Uptrend","Downtrend/NoTrend")</f>
        <v>Uptrend</v>
      </c>
      <c r="AL9">
        <v>0.13</v>
      </c>
      <c r="AM9" t="s">
        <v>3169</v>
      </c>
      <c r="AN9">
        <v>14.81</v>
      </c>
      <c r="AO9" t="s">
        <v>3169</v>
      </c>
      <c r="AP9">
        <v>0.20272393463597699</v>
      </c>
      <c r="AQ9">
        <f>(Table2[[#This Row],[Sharpe Ratio]]-AVERAGE(Table2[Sharpe Ratio]))/_xlfn.STDEV.P(Table2[Sharpe Ratio])</f>
        <v>1.6691419719267253</v>
      </c>
      <c r="AR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16.632836818600079</v>
      </c>
      <c r="AS9">
        <f>_xlfn.RANK.AVG(Table2[[#This Row],[1Y Return vs Nifty Z-Score]],Table2[1Y Return vs Nifty Z-Score])</f>
        <v>29</v>
      </c>
      <c r="AT9">
        <f>_xlfn.RANK.AVG(Table2[[#This Row],[6M Return vs Nifty Z-Score]],Table2[6M Return vs Nifty Z-Score])</f>
        <v>19</v>
      </c>
      <c r="AU9">
        <f>_xlfn.RANK.AVG(Table2[[#This Row],[Sharpe Ratio Z-Score]],Table2[Sharpe Ratio Z-Score])</f>
        <v>29</v>
      </c>
      <c r="AV9">
        <f>(Table2[[#This Row],[Rank 1Y]]+Table2[[#This Row],[Rank 6M]]+Table2[[#This Row],[Rank Sharpe]])/3</f>
        <v>25.666666666666668</v>
      </c>
    </row>
    <row r="10" spans="1:48" x14ac:dyDescent="0.3">
      <c r="A10" t="s">
        <v>559</v>
      </c>
      <c r="B10" t="s">
        <v>560</v>
      </c>
      <c r="C10" t="s">
        <v>3125</v>
      </c>
      <c r="D10" t="s">
        <v>37</v>
      </c>
      <c r="E10">
        <v>35415.2915985</v>
      </c>
      <c r="F10">
        <v>6839.25</v>
      </c>
      <c r="G10">
        <v>198.294009476761</v>
      </c>
      <c r="H10">
        <f>(Table2[[#This Row],[1Y Return vs Nifty]]-AVERAGE(Table2[1Y Return vs Nifty]))/_xlfn.STDEV.P(Table2[1Y Return vs Nifty])</f>
        <v>3.1420854555218827</v>
      </c>
      <c r="I10">
        <v>4.8272520006211099</v>
      </c>
      <c r="J10">
        <f>(Table2[[#This Row],[1M Return vs Nifty]]-AVERAGE(Table2[1M Return vs Nifty]))/_xlfn.STDEV.P(Table2[1M Return vs Nifty])</f>
        <v>0.41033447183354249</v>
      </c>
      <c r="K10">
        <v>101.559417610664</v>
      </c>
      <c r="L10">
        <f>(Table2[[#This Row],[6M Return vs Nifty]]-AVERAGE(Table2[6M Return vs Nifty]))/_xlfn.STDEV.P(Table2[6M Return vs Nifty])</f>
        <v>3.2814162037192252</v>
      </c>
      <c r="M10">
        <v>7.6773585275517897</v>
      </c>
      <c r="N10">
        <f>(Table2[[#This Row],[1W Return vs Nifty]]-AVERAGE(Table2[1W Return vs Nifty]))/_xlfn.STDEV.P(Table2[1W Return vs Nifty])</f>
        <v>0.21316223550530414</v>
      </c>
      <c r="O10">
        <v>6662.68</v>
      </c>
      <c r="P10">
        <v>6448.2935429614799</v>
      </c>
      <c r="Q10">
        <v>4744.8798593053398</v>
      </c>
      <c r="R10">
        <v>59.598863617948901</v>
      </c>
      <c r="S10" s="1">
        <f>(Table2[[#This Row],[Close Price]]-Table2[[#This Row],[20D EMA]])/Table2[[#This Row],[20D EMA]]</f>
        <v>2.6501347805987938E-2</v>
      </c>
      <c r="T10" s="1">
        <f>(Table2[[#This Row],[Close Price]]-Table2[[#This Row],[50D EMA]])/Table2[[#This Row],[50D EMA]]</f>
        <v>6.0629444741277579E-2</v>
      </c>
      <c r="U10" s="1">
        <f>(Table2[[#This Row],[Close Price]]-Table2[[#This Row],[200D EMA]])/Table2[[#This Row],[200D EMA]]</f>
        <v>0.44139582092628166</v>
      </c>
      <c r="V10">
        <v>0.249946992697269</v>
      </c>
      <c r="W10">
        <v>6569.15</v>
      </c>
      <c r="X10">
        <v>6990</v>
      </c>
      <c r="Y10">
        <v>6569.15</v>
      </c>
      <c r="Z10">
        <v>6990</v>
      </c>
      <c r="AA10">
        <v>6569.15</v>
      </c>
      <c r="AB10">
        <v>6990</v>
      </c>
      <c r="AC10" s="1">
        <f>(Table2[[#This Row],[Close Price]]/Table2[[#This Row],[Day Low]])-1</f>
        <v>4.1116430588432396E-2</v>
      </c>
      <c r="AD10" s="1">
        <f>(Table2[[#This Row],[Day High]]/Table2[[#This Row],[Close Price]])-1</f>
        <v>2.2041890558175181E-2</v>
      </c>
      <c r="AE10" s="1">
        <f>(Table2[[#This Row],[Close Price]]/Table2[[#This Row],[Current Week Low]])-1</f>
        <v>4.1116430588432396E-2</v>
      </c>
      <c r="AF10" s="1">
        <f>(Table2[[#This Row],[Current Week High]]/Table2[[#This Row],[Close Price]])-1</f>
        <v>2.2041890558175181E-2</v>
      </c>
      <c r="AG10" s="1">
        <f>(Table2[[#This Row],[Close Price]]/Table2[[#This Row],[Current Month Low]])-1</f>
        <v>4.1116430588432396E-2</v>
      </c>
      <c r="AH10" s="1">
        <f>(Table2[[#This Row],[Current Month High]]/Table2[[#This Row],[Close Price]])-1</f>
        <v>2.2041890558175181E-2</v>
      </c>
      <c r="AI10">
        <v>23.990203604196299</v>
      </c>
      <c r="AJ10">
        <v>240.26119402985</v>
      </c>
      <c r="AK10" t="str">
        <f>IF(AND(Table2[[#This Row],[20D EMA]]&gt;Table2[[#This Row],[50D EMA]],Table2[[#This Row],[50D EMA]]&gt;Table2[[#This Row],[200D EMA]]),"Uptrend","Downtrend/NoTrend")</f>
        <v>Uptrend</v>
      </c>
      <c r="AL10">
        <v>0.6</v>
      </c>
      <c r="AM10" t="s">
        <v>3169</v>
      </c>
      <c r="AN10">
        <v>-1.67</v>
      </c>
      <c r="AO10" t="s">
        <v>3168</v>
      </c>
      <c r="AP10">
        <v>0.17557455702024499</v>
      </c>
      <c r="AQ10">
        <f>(Table2[[#This Row],[Sharpe Ratio]]-AVERAGE(Table2[Sharpe Ratio]))/_xlfn.STDEV.P(Table2[Sharpe Ratio])</f>
        <v>1.3473859558838313</v>
      </c>
      <c r="AR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8.394384322463786</v>
      </c>
      <c r="AS10">
        <f>_xlfn.RANK.AVG(Table2[[#This Row],[1Y Return vs Nifty Z-Score]],Table2[1Y Return vs Nifty Z-Score])</f>
        <v>11</v>
      </c>
      <c r="AT10">
        <f>_xlfn.RANK.AVG(Table2[[#This Row],[6M Return vs Nifty Z-Score]],Table2[6M Return vs Nifty Z-Score])</f>
        <v>10</v>
      </c>
      <c r="AU10">
        <f>_xlfn.RANK.AVG(Table2[[#This Row],[Sharpe Ratio Z-Score]],Table2[Sharpe Ratio Z-Score])</f>
        <v>67</v>
      </c>
      <c r="AV10">
        <f>(Table2[[#This Row],[Rank 1Y]]+Table2[[#This Row],[Rank 6M]]+Table2[[#This Row],[Rank Sharpe]])/3</f>
        <v>29.333333333333332</v>
      </c>
    </row>
    <row r="11" spans="1:48" x14ac:dyDescent="0.3">
      <c r="A11" t="s">
        <v>274</v>
      </c>
      <c r="B11" t="s">
        <v>275</v>
      </c>
      <c r="C11" t="s">
        <v>3126</v>
      </c>
      <c r="D11" t="s">
        <v>136</v>
      </c>
      <c r="E11">
        <v>93033.596862000006</v>
      </c>
      <c r="F11">
        <v>446.2</v>
      </c>
      <c r="G11">
        <v>164.02567095988499</v>
      </c>
      <c r="H11">
        <f>(Table2[[#This Row],[1Y Return vs Nifty]]-AVERAGE(Table2[1Y Return vs Nifty]))/_xlfn.STDEV.P(Table2[1Y Return vs Nifty])</f>
        <v>2.5345649600002123</v>
      </c>
      <c r="I11">
        <v>-3.1364917840202802</v>
      </c>
      <c r="J11">
        <f>(Table2[[#This Row],[1M Return vs Nifty]]-AVERAGE(Table2[1M Return vs Nifty]))/_xlfn.STDEV.P(Table2[1M Return vs Nifty])</f>
        <v>-0.46792402584017478</v>
      </c>
      <c r="K11">
        <v>54.730543127026699</v>
      </c>
      <c r="L11">
        <f>(Table2[[#This Row],[6M Return vs Nifty]]-AVERAGE(Table2[6M Return vs Nifty]))/_xlfn.STDEV.P(Table2[6M Return vs Nifty])</f>
        <v>1.6664309900693788</v>
      </c>
      <c r="M11">
        <v>15.264829641271399</v>
      </c>
      <c r="N11">
        <f>(Table2[[#This Row],[1W Return vs Nifty]]-AVERAGE(Table2[1W Return vs Nifty]))/_xlfn.STDEV.P(Table2[1W Return vs Nifty])</f>
        <v>1.5549042582093822</v>
      </c>
      <c r="O11">
        <v>466.51</v>
      </c>
      <c r="P11">
        <v>492.59582373770502</v>
      </c>
      <c r="Q11">
        <v>413.300272910785</v>
      </c>
      <c r="R11">
        <v>41.6714526041998</v>
      </c>
      <c r="S11" s="1">
        <f>(Table2[[#This Row],[Close Price]]-Table2[[#This Row],[20D EMA]])/Table2[[#This Row],[20D EMA]]</f>
        <v>-4.3536044243424582E-2</v>
      </c>
      <c r="T11" s="1">
        <f>(Table2[[#This Row],[Close Price]]-Table2[[#This Row],[50D EMA]])/Table2[[#This Row],[50D EMA]]</f>
        <v>-9.4186392782756617E-2</v>
      </c>
      <c r="U11" s="1">
        <f>(Table2[[#This Row],[Close Price]]-Table2[[#This Row],[200D EMA]])/Table2[[#This Row],[200D EMA]]</f>
        <v>7.9602480921460037E-2</v>
      </c>
      <c r="V11">
        <v>0.44234946475030301</v>
      </c>
      <c r="W11">
        <v>443.5</v>
      </c>
      <c r="X11">
        <v>469.3</v>
      </c>
      <c r="Y11">
        <v>443.5</v>
      </c>
      <c r="Z11">
        <v>469.3</v>
      </c>
      <c r="AA11">
        <v>443.5</v>
      </c>
      <c r="AB11">
        <v>476.95</v>
      </c>
      <c r="AC11" s="1">
        <f>(Table2[[#This Row],[Close Price]]/Table2[[#This Row],[Day Low]])-1</f>
        <v>6.0879368658399713E-3</v>
      </c>
      <c r="AD11" s="1">
        <f>(Table2[[#This Row],[Day High]]/Table2[[#This Row],[Close Price]])-1</f>
        <v>5.1770506499327684E-2</v>
      </c>
      <c r="AE11" s="1">
        <f>(Table2[[#This Row],[Close Price]]/Table2[[#This Row],[Current Week Low]])-1</f>
        <v>6.0879368658399713E-3</v>
      </c>
      <c r="AF11" s="1">
        <f>(Table2[[#This Row],[Current Week High]]/Table2[[#This Row],[Close Price]])-1</f>
        <v>5.1770506499327684E-2</v>
      </c>
      <c r="AG11" s="1">
        <f>(Table2[[#This Row],[Close Price]]/Table2[[#This Row],[Current Month Low]])-1</f>
        <v>6.0879368658399713E-3</v>
      </c>
      <c r="AH11" s="1">
        <f>(Table2[[#This Row],[Current Month High]]/Table2[[#This Row],[Close Price]])-1</f>
        <v>6.8915284625728379E-2</v>
      </c>
      <c r="AI11">
        <v>45.002241147467501</v>
      </c>
      <c r="AJ11">
        <v>189.64621876014201</v>
      </c>
      <c r="AK11" t="str">
        <f>IF(AND(Table2[[#This Row],[20D EMA]]&gt;Table2[[#This Row],[50D EMA]],Table2[[#This Row],[50D EMA]]&gt;Table2[[#This Row],[200D EMA]]),"Uptrend","Downtrend/NoTrend")</f>
        <v>Downtrend/NoTrend</v>
      </c>
      <c r="AL11">
        <v>-0.18</v>
      </c>
      <c r="AM11" t="s">
        <v>3168</v>
      </c>
      <c r="AN11">
        <v>-8.86</v>
      </c>
      <c r="AO11" t="s">
        <v>3168</v>
      </c>
      <c r="AP11">
        <v>0.20764681601995599</v>
      </c>
      <c r="AQ11">
        <f>(Table2[[#This Row],[Sharpe Ratio]]-AVERAGE(Table2[Sharpe Ratio]))/_xlfn.STDEV.P(Table2[Sharpe Ratio])</f>
        <v>1.7274846243432938</v>
      </c>
      <c r="AR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">
        <f>_xlfn.RANK.AVG(Table2[[#This Row],[1Y Return vs Nifty Z-Score]],Table2[1Y Return vs Nifty Z-Score])</f>
        <v>22</v>
      </c>
      <c r="AT11">
        <f>_xlfn.RANK.AVG(Table2[[#This Row],[6M Return vs Nifty Z-Score]],Table2[6M Return vs Nifty Z-Score])</f>
        <v>46</v>
      </c>
      <c r="AU11">
        <f>_xlfn.RANK.AVG(Table2[[#This Row],[Sharpe Ratio Z-Score]],Table2[Sharpe Ratio Z-Score])</f>
        <v>23</v>
      </c>
      <c r="AV11">
        <f>(Table2[[#This Row],[Rank 1Y]]+Table2[[#This Row],[Rank 6M]]+Table2[[#This Row],[Rank Sharpe]])/3</f>
        <v>30.333333333333332</v>
      </c>
    </row>
    <row r="12" spans="1:48" x14ac:dyDescent="0.3">
      <c r="A12" t="s">
        <v>986</v>
      </c>
      <c r="B12" t="s">
        <v>987</v>
      </c>
      <c r="C12" t="s">
        <v>3128</v>
      </c>
      <c r="D12" t="s">
        <v>117</v>
      </c>
      <c r="E12">
        <v>14305.47190042</v>
      </c>
      <c r="F12">
        <v>985.9</v>
      </c>
      <c r="G12">
        <v>115.80385307097799</v>
      </c>
      <c r="H12">
        <f>(Table2[[#This Row],[1Y Return vs Nifty]]-AVERAGE(Table2[1Y Return vs Nifty]))/_xlfn.STDEV.P(Table2[1Y Return vs Nifty])</f>
        <v>1.6796725442387259</v>
      </c>
      <c r="I12">
        <v>-3.1412832388442702</v>
      </c>
      <c r="J12">
        <f>(Table2[[#This Row],[1M Return vs Nifty]]-AVERAGE(Table2[1M Return vs Nifty]))/_xlfn.STDEV.P(Table2[1M Return vs Nifty])</f>
        <v>-0.46845243760594563</v>
      </c>
      <c r="K12">
        <v>85.366468665389505</v>
      </c>
      <c r="L12">
        <f>(Table2[[#This Row],[6M Return vs Nifty]]-AVERAGE(Table2[6M Return vs Nifty]))/_xlfn.STDEV.P(Table2[6M Return vs Nifty])</f>
        <v>2.7229707274961559</v>
      </c>
      <c r="M12">
        <v>10.1186585356372</v>
      </c>
      <c r="N12">
        <f>(Table2[[#This Row],[1W Return vs Nifty]]-AVERAGE(Table2[1W Return vs Nifty]))/_xlfn.STDEV.P(Table2[1W Return vs Nifty])</f>
        <v>0.64487324458619466</v>
      </c>
      <c r="O12">
        <v>982.37</v>
      </c>
      <c r="P12">
        <v>988.93322216982699</v>
      </c>
      <c r="Q12">
        <v>770.94088160102797</v>
      </c>
      <c r="R12">
        <v>57.308468481060999</v>
      </c>
      <c r="S12" s="1">
        <f>(Table2[[#This Row],[Close Price]]-Table2[[#This Row],[20D EMA]])/Table2[[#This Row],[20D EMA]]</f>
        <v>3.5933507741482055E-3</v>
      </c>
      <c r="T12" s="1">
        <f>(Table2[[#This Row],[Close Price]]-Table2[[#This Row],[50D EMA]])/Table2[[#This Row],[50D EMA]]</f>
        <v>-3.0671658124416063E-3</v>
      </c>
      <c r="U12" s="1">
        <f>(Table2[[#This Row],[Close Price]]-Table2[[#This Row],[200D EMA]])/Table2[[#This Row],[200D EMA]]</f>
        <v>0.27882698080890744</v>
      </c>
      <c r="V12">
        <v>0.43432567726399601</v>
      </c>
      <c r="W12">
        <v>962.6</v>
      </c>
      <c r="X12">
        <v>998.75</v>
      </c>
      <c r="Y12">
        <v>962.6</v>
      </c>
      <c r="Z12">
        <v>998.75</v>
      </c>
      <c r="AA12">
        <v>962.6</v>
      </c>
      <c r="AB12">
        <v>998.75</v>
      </c>
      <c r="AC12" s="1">
        <f>(Table2[[#This Row],[Close Price]]/Table2[[#This Row],[Day Low]])-1</f>
        <v>2.420527737377931E-2</v>
      </c>
      <c r="AD12" s="1">
        <f>(Table2[[#This Row],[Day High]]/Table2[[#This Row],[Close Price]])-1</f>
        <v>1.3033776245055195E-2</v>
      </c>
      <c r="AE12" s="1">
        <f>(Table2[[#This Row],[Close Price]]/Table2[[#This Row],[Current Week Low]])-1</f>
        <v>2.420527737377931E-2</v>
      </c>
      <c r="AF12" s="1">
        <f>(Table2[[#This Row],[Current Week High]]/Table2[[#This Row],[Close Price]])-1</f>
        <v>1.3033776245055195E-2</v>
      </c>
      <c r="AG12" s="1">
        <f>(Table2[[#This Row],[Close Price]]/Table2[[#This Row],[Current Month Low]])-1</f>
        <v>2.420527737377931E-2</v>
      </c>
      <c r="AH12" s="1">
        <f>(Table2[[#This Row],[Current Month High]]/Table2[[#This Row],[Close Price]])-1</f>
        <v>1.3033776245055195E-2</v>
      </c>
      <c r="AI12">
        <v>36.707576833350203</v>
      </c>
      <c r="AJ12">
        <v>163.539160652232</v>
      </c>
      <c r="AK12" t="str">
        <f>IF(AND(Table2[[#This Row],[20D EMA]]&gt;Table2[[#This Row],[50D EMA]],Table2[[#This Row],[50D EMA]]&gt;Table2[[#This Row],[200D EMA]]),"Uptrend","Downtrend/NoTrend")</f>
        <v>Downtrend/NoTrend</v>
      </c>
      <c r="AL12">
        <v>0.17</v>
      </c>
      <c r="AM12" t="s">
        <v>3169</v>
      </c>
      <c r="AN12">
        <v>-3.11</v>
      </c>
      <c r="AO12" t="s">
        <v>3168</v>
      </c>
      <c r="AP12">
        <v>0.195866877751393</v>
      </c>
      <c r="AQ12">
        <f>(Table2[[#This Row],[Sharpe Ratio]]-AVERAGE(Table2[Sharpe Ratio]))/_xlfn.STDEV.P(Table2[Sharpe Ratio])</f>
        <v>1.5878767828608522</v>
      </c>
      <c r="AR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">
        <f>_xlfn.RANK.AVG(Table2[[#This Row],[1Y Return vs Nifty Z-Score]],Table2[1Y Return vs Nifty Z-Score])</f>
        <v>46</v>
      </c>
      <c r="AT12">
        <f>_xlfn.RANK.AVG(Table2[[#This Row],[6M Return vs Nifty Z-Score]],Table2[6M Return vs Nifty Z-Score])</f>
        <v>16</v>
      </c>
      <c r="AU12">
        <f>_xlfn.RANK.AVG(Table2[[#This Row],[Sharpe Ratio Z-Score]],Table2[Sharpe Ratio Z-Score])</f>
        <v>38</v>
      </c>
      <c r="AV12">
        <f>(Table2[[#This Row],[Rank 1Y]]+Table2[[#This Row],[Rank 6M]]+Table2[[#This Row],[Rank Sharpe]])/3</f>
        <v>33.333333333333336</v>
      </c>
    </row>
    <row r="13" spans="1:48" x14ac:dyDescent="0.3">
      <c r="A13" t="s">
        <v>1170</v>
      </c>
      <c r="B13" t="s">
        <v>1171</v>
      </c>
      <c r="C13" t="s">
        <v>3123</v>
      </c>
      <c r="D13" t="s">
        <v>518</v>
      </c>
      <c r="E13">
        <v>10352.754575000001</v>
      </c>
      <c r="F13">
        <v>519.25</v>
      </c>
      <c r="G13">
        <v>127.072239232431</v>
      </c>
      <c r="H13">
        <f>(Table2[[#This Row],[1Y Return vs Nifty]]-AVERAGE(Table2[1Y Return vs Nifty]))/_xlfn.STDEV.P(Table2[1Y Return vs Nifty])</f>
        <v>1.8794422395557062</v>
      </c>
      <c r="I13">
        <v>14.812733309527101</v>
      </c>
      <c r="J13">
        <f>(Table2[[#This Row],[1M Return vs Nifty]]-AVERAGE(Table2[1M Return vs Nifty]))/_xlfn.STDEV.P(Table2[1M Return vs Nifty])</f>
        <v>1.5115544570648565</v>
      </c>
      <c r="K13">
        <v>45.2891906810625</v>
      </c>
      <c r="L13">
        <f>(Table2[[#This Row],[6M Return vs Nifty]]-AVERAGE(Table2[6M Return vs Nifty]))/_xlfn.STDEV.P(Table2[6M Return vs Nifty])</f>
        <v>1.340827507918281</v>
      </c>
      <c r="M13">
        <v>15.1002972657506</v>
      </c>
      <c r="N13">
        <f>(Table2[[#This Row],[1W Return vs Nifty]]-AVERAGE(Table2[1W Return vs Nifty]))/_xlfn.STDEV.P(Table2[1W Return vs Nifty])</f>
        <v>1.5258089247283217</v>
      </c>
      <c r="O13">
        <v>487.21</v>
      </c>
      <c r="P13">
        <v>464.905980510039</v>
      </c>
      <c r="Q13">
        <v>376.16633925903398</v>
      </c>
      <c r="R13">
        <v>70.205551378732494</v>
      </c>
      <c r="S13" s="1">
        <f>(Table2[[#This Row],[Close Price]]-Table2[[#This Row],[20D EMA]])/Table2[[#This Row],[20D EMA]]</f>
        <v>6.5762196999240616E-2</v>
      </c>
      <c r="T13" s="1">
        <f>(Table2[[#This Row],[Close Price]]-Table2[[#This Row],[50D EMA]])/Table2[[#This Row],[50D EMA]]</f>
        <v>0.1168924938981023</v>
      </c>
      <c r="U13" s="1">
        <f>(Table2[[#This Row],[Close Price]]-Table2[[#This Row],[200D EMA]])/Table2[[#This Row],[200D EMA]]</f>
        <v>0.38037337690238254</v>
      </c>
      <c r="V13">
        <v>0.94361464073916002</v>
      </c>
      <c r="W13">
        <v>507.25</v>
      </c>
      <c r="X13">
        <v>529.20000000000005</v>
      </c>
      <c r="Y13">
        <v>507.25</v>
      </c>
      <c r="Z13">
        <v>529.20000000000005</v>
      </c>
      <c r="AA13">
        <v>507.25</v>
      </c>
      <c r="AB13">
        <v>529.20000000000005</v>
      </c>
      <c r="AC13" s="1">
        <f>(Table2[[#This Row],[Close Price]]/Table2[[#This Row],[Day Low]])-1</f>
        <v>2.3656973878757981E-2</v>
      </c>
      <c r="AD13" s="1">
        <f>(Table2[[#This Row],[Day High]]/Table2[[#This Row],[Close Price]])-1</f>
        <v>1.9162253249879635E-2</v>
      </c>
      <c r="AE13" s="1">
        <f>(Table2[[#This Row],[Close Price]]/Table2[[#This Row],[Current Week Low]])-1</f>
        <v>2.3656973878757981E-2</v>
      </c>
      <c r="AF13" s="1">
        <f>(Table2[[#This Row],[Current Week High]]/Table2[[#This Row],[Close Price]])-1</f>
        <v>1.9162253249879635E-2</v>
      </c>
      <c r="AG13" s="1">
        <f>(Table2[[#This Row],[Close Price]]/Table2[[#This Row],[Current Month Low]])-1</f>
        <v>2.3656973878757981E-2</v>
      </c>
      <c r="AH13" s="1">
        <f>(Table2[[#This Row],[Current Month High]]/Table2[[#This Row],[Close Price]])-1</f>
        <v>1.9162253249879635E-2</v>
      </c>
      <c r="AI13">
        <v>1.9162253249879599</v>
      </c>
      <c r="AJ13">
        <v>156.040433925049</v>
      </c>
      <c r="AK13" t="str">
        <f>IF(AND(Table2[[#This Row],[20D EMA]]&gt;Table2[[#This Row],[50D EMA]],Table2[[#This Row],[50D EMA]]&gt;Table2[[#This Row],[200D EMA]]),"Uptrend","Downtrend/NoTrend")</f>
        <v>Uptrend</v>
      </c>
      <c r="AL13">
        <v>0.28000000000000003</v>
      </c>
      <c r="AM13" t="s">
        <v>3169</v>
      </c>
      <c r="AN13">
        <v>8.18</v>
      </c>
      <c r="AO13" t="s">
        <v>3169</v>
      </c>
      <c r="AP13">
        <v>0.34508956726530998</v>
      </c>
      <c r="AQ13">
        <f>(Table2[[#This Row],[Sharpe Ratio]]-AVERAGE(Table2[Sharpe Ratio]))/_xlfn.STDEV.P(Table2[Sharpe Ratio])</f>
        <v>3.3563629250029048</v>
      </c>
      <c r="AR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9.6139960542700713</v>
      </c>
      <c r="AS13">
        <f>_xlfn.RANK.AVG(Table2[[#This Row],[1Y Return vs Nifty Z-Score]],Table2[1Y Return vs Nifty Z-Score])</f>
        <v>36</v>
      </c>
      <c r="AT13">
        <f>_xlfn.RANK.AVG(Table2[[#This Row],[6M Return vs Nifty Z-Score]],Table2[6M Return vs Nifty Z-Score])</f>
        <v>67</v>
      </c>
      <c r="AU13">
        <f>_xlfn.RANK.AVG(Table2[[#This Row],[Sharpe Ratio Z-Score]],Table2[Sharpe Ratio Z-Score])</f>
        <v>1</v>
      </c>
      <c r="AV13">
        <f>(Table2[[#This Row],[Rank 1Y]]+Table2[[#This Row],[Rank 6M]]+Table2[[#This Row],[Rank Sharpe]])/3</f>
        <v>34.666666666666664</v>
      </c>
    </row>
    <row r="14" spans="1:48" x14ac:dyDescent="0.3">
      <c r="A14" t="s">
        <v>1046</v>
      </c>
      <c r="B14" t="s">
        <v>1047</v>
      </c>
      <c r="C14" t="s">
        <v>3127</v>
      </c>
      <c r="D14" t="s">
        <v>51</v>
      </c>
      <c r="E14">
        <v>13001.26787274</v>
      </c>
      <c r="F14">
        <v>286.89999999999998</v>
      </c>
      <c r="G14">
        <v>120.541594147815</v>
      </c>
      <c r="H14">
        <f>(Table2[[#This Row],[1Y Return vs Nifty]]-AVERAGE(Table2[1Y Return vs Nifty]))/_xlfn.STDEV.P(Table2[1Y Return vs Nifty])</f>
        <v>1.7636647928047291</v>
      </c>
      <c r="I14">
        <v>5.04398168184336</v>
      </c>
      <c r="J14">
        <f>(Table2[[#This Row],[1M Return vs Nifty]]-AVERAGE(Table2[1M Return vs Nifty]))/_xlfn.STDEV.P(Table2[1M Return vs Nifty])</f>
        <v>0.43423587918402123</v>
      </c>
      <c r="K14">
        <v>68.178434690632898</v>
      </c>
      <c r="L14">
        <f>(Table2[[#This Row],[6M Return vs Nifty]]-AVERAGE(Table2[6M Return vs Nifty]))/_xlfn.STDEV.P(Table2[6M Return vs Nifty])</f>
        <v>2.1302078001991882</v>
      </c>
      <c r="M14">
        <v>12.3904690422237</v>
      </c>
      <c r="N14">
        <f>(Table2[[#This Row],[1W Return vs Nifty]]-AVERAGE(Table2[1W Return vs Nifty]))/_xlfn.STDEV.P(Table2[1W Return vs Nifty])</f>
        <v>1.0466123192557564</v>
      </c>
      <c r="O14">
        <v>281.74</v>
      </c>
      <c r="P14">
        <v>269.85981296741897</v>
      </c>
      <c r="Q14">
        <v>207.94417809968601</v>
      </c>
      <c r="R14">
        <v>56.6260230329097</v>
      </c>
      <c r="S14" s="1">
        <f>(Table2[[#This Row],[Close Price]]-Table2[[#This Row],[20D EMA]])/Table2[[#This Row],[20D EMA]]</f>
        <v>1.8314758287782947E-2</v>
      </c>
      <c r="T14" s="1">
        <f>(Table2[[#This Row],[Close Price]]-Table2[[#This Row],[50D EMA]])/Table2[[#This Row],[50D EMA]]</f>
        <v>6.3144589204315191E-2</v>
      </c>
      <c r="U14" s="1">
        <f>(Table2[[#This Row],[Close Price]]-Table2[[#This Row],[200D EMA]])/Table2[[#This Row],[200D EMA]]</f>
        <v>0.3796971986513778</v>
      </c>
      <c r="V14">
        <v>0.35830158534112999</v>
      </c>
      <c r="W14">
        <v>282</v>
      </c>
      <c r="X14">
        <v>292.60000000000002</v>
      </c>
      <c r="Y14">
        <v>282</v>
      </c>
      <c r="Z14">
        <v>292.60000000000002</v>
      </c>
      <c r="AA14">
        <v>282</v>
      </c>
      <c r="AB14">
        <v>295</v>
      </c>
      <c r="AC14" s="1">
        <f>(Table2[[#This Row],[Close Price]]/Table2[[#This Row],[Day Low]])-1</f>
        <v>1.7375886524822581E-2</v>
      </c>
      <c r="AD14" s="1">
        <f>(Table2[[#This Row],[Day High]]/Table2[[#This Row],[Close Price]])-1</f>
        <v>1.9867549668874274E-2</v>
      </c>
      <c r="AE14" s="1">
        <f>(Table2[[#This Row],[Close Price]]/Table2[[#This Row],[Current Week Low]])-1</f>
        <v>1.7375886524822581E-2</v>
      </c>
      <c r="AF14" s="1">
        <f>(Table2[[#This Row],[Current Week High]]/Table2[[#This Row],[Close Price]])-1</f>
        <v>1.9867549668874274E-2</v>
      </c>
      <c r="AG14" s="1">
        <f>(Table2[[#This Row],[Close Price]]/Table2[[#This Row],[Current Month Low]])-1</f>
        <v>1.7375886524822581E-2</v>
      </c>
      <c r="AH14" s="1">
        <f>(Table2[[#This Row],[Current Month High]]/Table2[[#This Row],[Close Price]])-1</f>
        <v>2.8232833739979091E-2</v>
      </c>
      <c r="AI14">
        <v>14.6043917741373</v>
      </c>
      <c r="AJ14">
        <v>155.36270582999501</v>
      </c>
      <c r="AK14" t="str">
        <f>IF(AND(Table2[[#This Row],[20D EMA]]&gt;Table2[[#This Row],[50D EMA]],Table2[[#This Row],[50D EMA]]&gt;Table2[[#This Row],[200D EMA]]),"Uptrend","Downtrend/NoTrend")</f>
        <v>Uptrend</v>
      </c>
      <c r="AL14">
        <v>0.34</v>
      </c>
      <c r="AM14" t="s">
        <v>3169</v>
      </c>
      <c r="AN14">
        <v>1.32</v>
      </c>
      <c r="AO14" t="s">
        <v>3169</v>
      </c>
      <c r="AP14">
        <v>0.196767380917614</v>
      </c>
      <c r="AQ14">
        <f>(Table2[[#This Row],[Sharpe Ratio]]-AVERAGE(Table2[Sharpe Ratio]))/_xlfn.STDEV.P(Table2[Sharpe Ratio])</f>
        <v>1.598548935839762</v>
      </c>
      <c r="AR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6.9732697272834576</v>
      </c>
      <c r="AS14">
        <f>_xlfn.RANK.AVG(Table2[[#This Row],[1Y Return vs Nifty Z-Score]],Table2[1Y Return vs Nifty Z-Score])</f>
        <v>42</v>
      </c>
      <c r="AT14">
        <f>_xlfn.RANK.AVG(Table2[[#This Row],[6M Return vs Nifty Z-Score]],Table2[6M Return vs Nifty Z-Score])</f>
        <v>28</v>
      </c>
      <c r="AU14">
        <f>_xlfn.RANK.AVG(Table2[[#This Row],[Sharpe Ratio Z-Score]],Table2[Sharpe Ratio Z-Score])</f>
        <v>36</v>
      </c>
      <c r="AV14">
        <f>(Table2[[#This Row],[Rank 1Y]]+Table2[[#This Row],[Rank 6M]]+Table2[[#This Row],[Rank Sharpe]])/3</f>
        <v>35.333333333333336</v>
      </c>
    </row>
    <row r="15" spans="1:48" x14ac:dyDescent="0.3">
      <c r="A15" t="s">
        <v>853</v>
      </c>
      <c r="B15" t="s">
        <v>854</v>
      </c>
      <c r="C15" t="s">
        <v>3126</v>
      </c>
      <c r="D15" t="s">
        <v>46</v>
      </c>
      <c r="E15">
        <v>18281.13003706</v>
      </c>
      <c r="F15">
        <v>1571.9</v>
      </c>
      <c r="G15">
        <v>177.19215313783999</v>
      </c>
      <c r="H15">
        <f>(Table2[[#This Row],[1Y Return vs Nifty]]-AVERAGE(Table2[1Y Return vs Nifty]))/_xlfn.STDEV.P(Table2[1Y Return vs Nifty])</f>
        <v>2.767984732397093</v>
      </c>
      <c r="I15">
        <v>6.6054925595693001</v>
      </c>
      <c r="J15">
        <f>(Table2[[#This Row],[1M Return vs Nifty]]-AVERAGE(Table2[1M Return vs Nifty]))/_xlfn.STDEV.P(Table2[1M Return vs Nifty])</f>
        <v>0.6064425993722834</v>
      </c>
      <c r="K15">
        <v>46.610470891666203</v>
      </c>
      <c r="L15">
        <f>(Table2[[#This Row],[6M Return vs Nifty]]-AVERAGE(Table2[6M Return vs Nifty]))/_xlfn.STDEV.P(Table2[6M Return vs Nifty])</f>
        <v>1.3863944370136778</v>
      </c>
      <c r="M15">
        <v>10.3100047313293</v>
      </c>
      <c r="N15">
        <f>(Table2[[#This Row],[1W Return vs Nifty]]-AVERAGE(Table2[1W Return vs Nifty]))/_xlfn.STDEV.P(Table2[1W Return vs Nifty])</f>
        <v>0.67871024083919096</v>
      </c>
      <c r="O15">
        <v>1584.91</v>
      </c>
      <c r="P15">
        <v>1592.9709209964701</v>
      </c>
      <c r="Q15">
        <v>1303.3904397809199</v>
      </c>
      <c r="R15">
        <v>49.731145761048403</v>
      </c>
      <c r="S15" s="1">
        <f>(Table2[[#This Row],[Close Price]]-Table2[[#This Row],[20D EMA]])/Table2[[#This Row],[20D EMA]]</f>
        <v>-8.2086680000757074E-3</v>
      </c>
      <c r="T15" s="1">
        <f>(Table2[[#This Row],[Close Price]]-Table2[[#This Row],[50D EMA]])/Table2[[#This Row],[50D EMA]]</f>
        <v>-1.3227436055950901E-2</v>
      </c>
      <c r="U15" s="1">
        <f>(Table2[[#This Row],[Close Price]]-Table2[[#This Row],[200D EMA]])/Table2[[#This Row],[200D EMA]]</f>
        <v>0.20600853897947308</v>
      </c>
      <c r="V15">
        <v>0.78449201013272496</v>
      </c>
      <c r="W15">
        <v>1531</v>
      </c>
      <c r="X15">
        <v>1594.1</v>
      </c>
      <c r="Y15">
        <v>1531</v>
      </c>
      <c r="Z15">
        <v>1594.1</v>
      </c>
      <c r="AA15">
        <v>1531</v>
      </c>
      <c r="AB15">
        <v>1600</v>
      </c>
      <c r="AC15" s="1">
        <f>(Table2[[#This Row],[Close Price]]/Table2[[#This Row],[Day Low]])-1</f>
        <v>2.6714565643370491E-2</v>
      </c>
      <c r="AD15" s="1">
        <f>(Table2[[#This Row],[Day High]]/Table2[[#This Row],[Close Price]])-1</f>
        <v>1.4123035816527629E-2</v>
      </c>
      <c r="AE15" s="1">
        <f>(Table2[[#This Row],[Close Price]]/Table2[[#This Row],[Current Week Low]])-1</f>
        <v>2.6714565643370491E-2</v>
      </c>
      <c r="AF15" s="1">
        <f>(Table2[[#This Row],[Current Week High]]/Table2[[#This Row],[Close Price]])-1</f>
        <v>1.4123035816527629E-2</v>
      </c>
      <c r="AG15" s="1">
        <f>(Table2[[#This Row],[Close Price]]/Table2[[#This Row],[Current Month Low]])-1</f>
        <v>2.6714565643370491E-2</v>
      </c>
      <c r="AH15" s="1">
        <f>(Table2[[#This Row],[Current Month High]]/Table2[[#This Row],[Close Price]])-1</f>
        <v>1.7876455245244616E-2</v>
      </c>
      <c r="AI15">
        <v>15.9106813410522</v>
      </c>
      <c r="AJ15">
        <v>217.52348247651699</v>
      </c>
      <c r="AK15" t="str">
        <f>IF(AND(Table2[[#This Row],[20D EMA]]&gt;Table2[[#This Row],[50D EMA]],Table2[[#This Row],[50D EMA]]&gt;Table2[[#This Row],[200D EMA]]),"Uptrend","Downtrend/NoTrend")</f>
        <v>Downtrend/NoTrend</v>
      </c>
      <c r="AL15">
        <v>0.01</v>
      </c>
      <c r="AM15" t="s">
        <v>3169</v>
      </c>
      <c r="AN15">
        <v>-10.99</v>
      </c>
      <c r="AO15" t="s">
        <v>3168</v>
      </c>
      <c r="AP15">
        <v>0.20488553563294901</v>
      </c>
      <c r="AQ15">
        <f>(Table2[[#This Row],[Sharpe Ratio]]-AVERAGE(Table2[Sharpe Ratio]))/_xlfn.STDEV.P(Table2[Sharpe Ratio])</f>
        <v>1.6947598013629717</v>
      </c>
      <c r="AR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">
        <f>_xlfn.RANK.AVG(Table2[[#This Row],[1Y Return vs Nifty Z-Score]],Table2[1Y Return vs Nifty Z-Score])</f>
        <v>17</v>
      </c>
      <c r="AT15">
        <f>_xlfn.RANK.AVG(Table2[[#This Row],[6M Return vs Nifty Z-Score]],Table2[6M Return vs Nifty Z-Score])</f>
        <v>64</v>
      </c>
      <c r="AU15">
        <f>_xlfn.RANK.AVG(Table2[[#This Row],[Sharpe Ratio Z-Score]],Table2[Sharpe Ratio Z-Score])</f>
        <v>27</v>
      </c>
      <c r="AV15">
        <f>(Table2[[#This Row],[Rank 1Y]]+Table2[[#This Row],[Rank 6M]]+Table2[[#This Row],[Rank Sharpe]])/3</f>
        <v>36</v>
      </c>
    </row>
    <row r="16" spans="1:48" x14ac:dyDescent="0.3">
      <c r="A16" t="s">
        <v>324</v>
      </c>
      <c r="B16" t="s">
        <v>325</v>
      </c>
      <c r="C16" t="s">
        <v>3134</v>
      </c>
      <c r="D16" t="s">
        <v>326</v>
      </c>
      <c r="E16">
        <v>81220.562999999995</v>
      </c>
      <c r="F16">
        <v>4027</v>
      </c>
      <c r="G16">
        <v>82.7736553428403</v>
      </c>
      <c r="H16">
        <f>(Table2[[#This Row],[1Y Return vs Nifty]]-AVERAGE(Table2[1Y Return vs Nifty]))/_xlfn.STDEV.P(Table2[1Y Return vs Nifty])</f>
        <v>1.0941022201596968</v>
      </c>
      <c r="I16">
        <v>4.8337570417375098</v>
      </c>
      <c r="J16">
        <f>(Table2[[#This Row],[1M Return vs Nifty]]-AVERAGE(Table2[1M Return vs Nifty]))/_xlfn.STDEV.P(Table2[1M Return vs Nifty])</f>
        <v>0.41105186151767736</v>
      </c>
      <c r="K16">
        <v>71.737227281395604</v>
      </c>
      <c r="L16">
        <f>(Table2[[#This Row],[6M Return vs Nifty]]-AVERAGE(Table2[6M Return vs Nifty]))/_xlfn.STDEV.P(Table2[6M Return vs Nifty])</f>
        <v>2.2529397145555032</v>
      </c>
      <c r="M16">
        <v>2.18527023285447</v>
      </c>
      <c r="N16">
        <f>(Table2[[#This Row],[1W Return vs Nifty]]-AVERAGE(Table2[1W Return vs Nifty]))/_xlfn.STDEV.P(Table2[1W Return vs Nifty])</f>
        <v>-0.7580395716517685</v>
      </c>
      <c r="O16">
        <v>4170.96</v>
      </c>
      <c r="P16">
        <v>4258.6137057214901</v>
      </c>
      <c r="Q16">
        <v>3604.80713403543</v>
      </c>
      <c r="R16">
        <v>39.423349043990797</v>
      </c>
      <c r="S16" s="1">
        <f>(Table2[[#This Row],[Close Price]]-Table2[[#This Row],[20D EMA]])/Table2[[#This Row],[20D EMA]]</f>
        <v>-3.4514835913075179E-2</v>
      </c>
      <c r="T16" s="1">
        <f>(Table2[[#This Row],[Close Price]]-Table2[[#This Row],[50D EMA]])/Table2[[#This Row],[50D EMA]]</f>
        <v>-5.4387113207829754E-2</v>
      </c>
      <c r="U16" s="1">
        <f>(Table2[[#This Row],[Close Price]]-Table2[[#This Row],[200D EMA]])/Table2[[#This Row],[200D EMA]]</f>
        <v>0.1171194048020935</v>
      </c>
      <c r="V16">
        <v>1.00979542772092</v>
      </c>
      <c r="W16">
        <v>4015</v>
      </c>
      <c r="X16">
        <v>4129.95</v>
      </c>
      <c r="Y16">
        <v>4015</v>
      </c>
      <c r="Z16">
        <v>4129.95</v>
      </c>
      <c r="AA16">
        <v>4015</v>
      </c>
      <c r="AB16">
        <v>4130</v>
      </c>
      <c r="AC16" s="1">
        <f>(Table2[[#This Row],[Close Price]]/Table2[[#This Row],[Day Low]])-1</f>
        <v>2.9887920298878878E-3</v>
      </c>
      <c r="AD16" s="1">
        <f>(Table2[[#This Row],[Day High]]/Table2[[#This Row],[Close Price]])-1</f>
        <v>2.5564936677427319E-2</v>
      </c>
      <c r="AE16" s="1">
        <f>(Table2[[#This Row],[Close Price]]/Table2[[#This Row],[Current Week Low]])-1</f>
        <v>2.9887920298878878E-3</v>
      </c>
      <c r="AF16" s="1">
        <f>(Table2[[#This Row],[Current Week High]]/Table2[[#This Row],[Close Price]])-1</f>
        <v>2.5564936677427319E-2</v>
      </c>
      <c r="AG16" s="1">
        <f>(Table2[[#This Row],[Close Price]]/Table2[[#This Row],[Current Month Low]])-1</f>
        <v>2.9887920298878878E-3</v>
      </c>
      <c r="AH16" s="1">
        <f>(Table2[[#This Row],[Current Month High]]/Table2[[#This Row],[Close Price]])-1</f>
        <v>2.5577352868140002E-2</v>
      </c>
      <c r="AI16">
        <v>45.517755152719097</v>
      </c>
      <c r="AJ16">
        <v>124.29542163306201</v>
      </c>
      <c r="AK16" t="str">
        <f>IF(AND(Table2[[#This Row],[20D EMA]]&gt;Table2[[#This Row],[50D EMA]],Table2[[#This Row],[50D EMA]]&gt;Table2[[#This Row],[200D EMA]]),"Uptrend","Downtrend/NoTrend")</f>
        <v>Downtrend/NoTrend</v>
      </c>
      <c r="AL16">
        <v>-0.15</v>
      </c>
      <c r="AM16" t="s">
        <v>3168</v>
      </c>
      <c r="AN16">
        <v>-4.97</v>
      </c>
      <c r="AO16" t="s">
        <v>3168</v>
      </c>
      <c r="AP16">
        <v>0.24069000827859499</v>
      </c>
      <c r="AQ16">
        <f>(Table2[[#This Row],[Sharpe Ratio]]-AVERAGE(Table2[Sharpe Ratio]))/_xlfn.STDEV.P(Table2[Sharpe Ratio])</f>
        <v>2.1190901354883573</v>
      </c>
      <c r="AR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">
        <f>_xlfn.RANK.AVG(Table2[[#This Row],[1Y Return vs Nifty Z-Score]],Table2[1Y Return vs Nifty Z-Score])</f>
        <v>83</v>
      </c>
      <c r="AT16">
        <f>_xlfn.RANK.AVG(Table2[[#This Row],[6M Return vs Nifty Z-Score]],Table2[6M Return vs Nifty Z-Score])</f>
        <v>23</v>
      </c>
      <c r="AU16">
        <f>_xlfn.RANK.AVG(Table2[[#This Row],[Sharpe Ratio Z-Score]],Table2[Sharpe Ratio Z-Score])</f>
        <v>12</v>
      </c>
      <c r="AV16">
        <f>(Table2[[#This Row],[Rank 1Y]]+Table2[[#This Row],[Rank 6M]]+Table2[[#This Row],[Rank Sharpe]])/3</f>
        <v>39.333333333333336</v>
      </c>
    </row>
    <row r="17" spans="1:48" x14ac:dyDescent="0.3">
      <c r="A17" t="s">
        <v>1075</v>
      </c>
      <c r="B17" t="s">
        <v>1076</v>
      </c>
      <c r="C17" t="s">
        <v>3123</v>
      </c>
      <c r="D17" t="s">
        <v>391</v>
      </c>
      <c r="E17">
        <v>12181.995261905</v>
      </c>
      <c r="F17">
        <v>393.95</v>
      </c>
      <c r="G17">
        <v>250.41355815359699</v>
      </c>
      <c r="H17">
        <f>(Table2[[#This Row],[1Y Return vs Nifty]]-AVERAGE(Table2[1Y Return vs Nifty]))/_xlfn.STDEV.P(Table2[1Y Return vs Nifty])</f>
        <v>4.0660781382404769</v>
      </c>
      <c r="I17">
        <v>11.03383431318</v>
      </c>
      <c r="J17">
        <f>(Table2[[#This Row],[1M Return vs Nifty]]-AVERAGE(Table2[1M Return vs Nifty]))/_xlfn.STDEV.P(Table2[1M Return vs Nifty])</f>
        <v>1.094809488223299</v>
      </c>
      <c r="K17">
        <v>175.53966110655099</v>
      </c>
      <c r="L17">
        <f>(Table2[[#This Row],[6M Return vs Nifty]]-AVERAGE(Table2[6M Return vs Nifty]))/_xlfn.STDEV.P(Table2[6M Return vs Nifty])</f>
        <v>5.8327694161441732</v>
      </c>
      <c r="M17">
        <v>13.850631600249001</v>
      </c>
      <c r="N17">
        <f>(Table2[[#This Row],[1W Return vs Nifty]]-AVERAGE(Table2[1W Return vs Nifty]))/_xlfn.STDEV.P(Table2[1W Return vs Nifty])</f>
        <v>1.3048223914547907</v>
      </c>
      <c r="O17">
        <v>379.89</v>
      </c>
      <c r="P17">
        <v>346.39289758179598</v>
      </c>
      <c r="Q17">
        <v>238.98939664429099</v>
      </c>
      <c r="R17">
        <v>56.9782895357529</v>
      </c>
      <c r="S17" s="1">
        <f>(Table2[[#This Row],[Close Price]]-Table2[[#This Row],[20D EMA]])/Table2[[#This Row],[20D EMA]]</f>
        <v>3.701071362762906E-2</v>
      </c>
      <c r="T17" s="1">
        <f>(Table2[[#This Row],[Close Price]]-Table2[[#This Row],[50D EMA]])/Table2[[#This Row],[50D EMA]]</f>
        <v>0.13729237161097982</v>
      </c>
      <c r="U17" s="1">
        <f>(Table2[[#This Row],[Close Price]]-Table2[[#This Row],[200D EMA]])/Table2[[#This Row],[200D EMA]]</f>
        <v>0.64839949190863277</v>
      </c>
      <c r="V17">
        <v>0.67391416533588999</v>
      </c>
      <c r="W17">
        <v>379.15</v>
      </c>
      <c r="X17">
        <v>404.6</v>
      </c>
      <c r="Y17">
        <v>379.15</v>
      </c>
      <c r="Z17">
        <v>404.6</v>
      </c>
      <c r="AA17">
        <v>379.15</v>
      </c>
      <c r="AB17">
        <v>404.6</v>
      </c>
      <c r="AC17" s="1">
        <f>(Table2[[#This Row],[Close Price]]/Table2[[#This Row],[Day Low]])-1</f>
        <v>3.9034682843201995E-2</v>
      </c>
      <c r="AD17" s="1">
        <f>(Table2[[#This Row],[Day High]]/Table2[[#This Row],[Close Price]])-1</f>
        <v>2.7033887549181346E-2</v>
      </c>
      <c r="AE17" s="1">
        <f>(Table2[[#This Row],[Close Price]]/Table2[[#This Row],[Current Week Low]])-1</f>
        <v>3.9034682843201995E-2</v>
      </c>
      <c r="AF17" s="1">
        <f>(Table2[[#This Row],[Current Week High]]/Table2[[#This Row],[Close Price]])-1</f>
        <v>2.7033887549181346E-2</v>
      </c>
      <c r="AG17" s="1">
        <f>(Table2[[#This Row],[Close Price]]/Table2[[#This Row],[Current Month Low]])-1</f>
        <v>3.9034682843201995E-2</v>
      </c>
      <c r="AH17" s="1">
        <f>(Table2[[#This Row],[Current Month High]]/Table2[[#This Row],[Close Price]])-1</f>
        <v>2.7033887549181346E-2</v>
      </c>
      <c r="AI17">
        <v>13.9611625840842</v>
      </c>
      <c r="AJ17">
        <v>277.52755150934303</v>
      </c>
      <c r="AK17" t="str">
        <f>IF(AND(Table2[[#This Row],[20D EMA]]&gt;Table2[[#This Row],[50D EMA]],Table2[[#This Row],[50D EMA]]&gt;Table2[[#This Row],[200D EMA]]),"Uptrend","Downtrend/NoTrend")</f>
        <v>Uptrend</v>
      </c>
      <c r="AL17">
        <v>0.81</v>
      </c>
      <c r="AM17" t="s">
        <v>3169</v>
      </c>
      <c r="AN17">
        <v>-8.8800000000000008</v>
      </c>
      <c r="AO17" t="s">
        <v>3168</v>
      </c>
      <c r="AP17">
        <v>0.14663384739617399</v>
      </c>
      <c r="AQ17">
        <f>(Table2[[#This Row],[Sharpe Ratio]]-AVERAGE(Table2[Sharpe Ratio]))/_xlfn.STDEV.P(Table2[Sharpe Ratio])</f>
        <v>1.0044002874131301</v>
      </c>
      <c r="AR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13.30287972147587</v>
      </c>
      <c r="AS17">
        <f>_xlfn.RANK.AVG(Table2[[#This Row],[1Y Return vs Nifty Z-Score]],Table2[1Y Return vs Nifty Z-Score])</f>
        <v>4</v>
      </c>
      <c r="AT17">
        <f>_xlfn.RANK.AVG(Table2[[#This Row],[6M Return vs Nifty Z-Score]],Table2[6M Return vs Nifty Z-Score])</f>
        <v>2</v>
      </c>
      <c r="AU17">
        <f>_xlfn.RANK.AVG(Table2[[#This Row],[Sharpe Ratio Z-Score]],Table2[Sharpe Ratio Z-Score])</f>
        <v>114</v>
      </c>
      <c r="AV17">
        <f>(Table2[[#This Row],[Rank 1Y]]+Table2[[#This Row],[Rank 6M]]+Table2[[#This Row],[Rank Sharpe]])/3</f>
        <v>40</v>
      </c>
    </row>
    <row r="18" spans="1:48" x14ac:dyDescent="0.3">
      <c r="A18" t="s">
        <v>671</v>
      </c>
      <c r="B18" t="s">
        <v>672</v>
      </c>
      <c r="C18" t="s">
        <v>3137</v>
      </c>
      <c r="D18" t="s">
        <v>291</v>
      </c>
      <c r="E18">
        <v>27634.875419520002</v>
      </c>
      <c r="F18">
        <v>559.79999999999995</v>
      </c>
      <c r="G18">
        <v>100.540047147262</v>
      </c>
      <c r="H18">
        <f>(Table2[[#This Row],[1Y Return vs Nifty]]-AVERAGE(Table2[1Y Return vs Nifty]))/_xlfn.STDEV.P(Table2[1Y Return vs Nifty])</f>
        <v>1.4090707193572583</v>
      </c>
      <c r="I18">
        <v>-6.37522807494656</v>
      </c>
      <c r="J18">
        <f>(Table2[[#This Row],[1M Return vs Nifty]]-AVERAGE(Table2[1M Return vs Nifty]))/_xlfn.STDEV.P(Table2[1M Return vs Nifty])</f>
        <v>-0.82509870977663802</v>
      </c>
      <c r="K18">
        <v>50.002221837773497</v>
      </c>
      <c r="L18">
        <f>(Table2[[#This Row],[6M Return vs Nifty]]-AVERAGE(Table2[6M Return vs Nifty]))/_xlfn.STDEV.P(Table2[6M Return vs Nifty])</f>
        <v>1.503365593949344</v>
      </c>
      <c r="M18">
        <v>6.1753094628253198</v>
      </c>
      <c r="N18">
        <f>(Table2[[#This Row],[1W Return vs Nifty]]-AVERAGE(Table2[1W Return vs Nifty]))/_xlfn.STDEV.P(Table2[1W Return vs Nifty])</f>
        <v>-5.2454900968889301E-2</v>
      </c>
      <c r="O18">
        <v>589.79</v>
      </c>
      <c r="P18">
        <v>576.35805322617296</v>
      </c>
      <c r="Q18">
        <v>448.13759378787699</v>
      </c>
      <c r="R18">
        <v>33.310055603305898</v>
      </c>
      <c r="S18" s="1">
        <f>(Table2[[#This Row],[Close Price]]-Table2[[#This Row],[20D EMA]])/Table2[[#This Row],[20D EMA]]</f>
        <v>-5.0848607131351857E-2</v>
      </c>
      <c r="T18" s="1">
        <f>(Table2[[#This Row],[Close Price]]-Table2[[#This Row],[50D EMA]])/Table2[[#This Row],[50D EMA]]</f>
        <v>-2.8728761806118691E-2</v>
      </c>
      <c r="U18" s="1">
        <f>(Table2[[#This Row],[Close Price]]-Table2[[#This Row],[200D EMA]])/Table2[[#This Row],[200D EMA]]</f>
        <v>0.24916991513320266</v>
      </c>
      <c r="V18">
        <v>0.58333489793163296</v>
      </c>
      <c r="W18">
        <v>553.54999999999995</v>
      </c>
      <c r="X18">
        <v>578.54999999999995</v>
      </c>
      <c r="Y18">
        <v>553.54999999999995</v>
      </c>
      <c r="Z18">
        <v>578.54999999999995</v>
      </c>
      <c r="AA18">
        <v>553.54999999999995</v>
      </c>
      <c r="AB18">
        <v>580</v>
      </c>
      <c r="AC18" s="1">
        <f>(Table2[[#This Row],[Close Price]]/Table2[[#This Row],[Day Low]])-1</f>
        <v>1.1290759642308634E-2</v>
      </c>
      <c r="AD18" s="1">
        <f>(Table2[[#This Row],[Day High]]/Table2[[#This Row],[Close Price]])-1</f>
        <v>3.3494105037513489E-2</v>
      </c>
      <c r="AE18" s="1">
        <f>(Table2[[#This Row],[Close Price]]/Table2[[#This Row],[Current Week Low]])-1</f>
        <v>1.1290759642308634E-2</v>
      </c>
      <c r="AF18" s="1">
        <f>(Table2[[#This Row],[Current Week High]]/Table2[[#This Row],[Close Price]])-1</f>
        <v>3.3494105037513489E-2</v>
      </c>
      <c r="AG18" s="1">
        <f>(Table2[[#This Row],[Close Price]]/Table2[[#This Row],[Current Month Low]])-1</f>
        <v>1.1290759642308634E-2</v>
      </c>
      <c r="AH18" s="1">
        <f>(Table2[[#This Row],[Current Month High]]/Table2[[#This Row],[Close Price]])-1</f>
        <v>3.6084315827081159E-2</v>
      </c>
      <c r="AI18">
        <v>23.026080743122499</v>
      </c>
      <c r="AJ18">
        <v>128.72318692543399</v>
      </c>
      <c r="AK18" t="str">
        <f>IF(AND(Table2[[#This Row],[20D EMA]]&gt;Table2[[#This Row],[50D EMA]],Table2[[#This Row],[50D EMA]]&gt;Table2[[#This Row],[200D EMA]]),"Uptrend","Downtrend/NoTrend")</f>
        <v>Uptrend</v>
      </c>
      <c r="AL18">
        <v>0.27</v>
      </c>
      <c r="AM18" t="s">
        <v>3169</v>
      </c>
      <c r="AN18">
        <v>-10.19</v>
      </c>
      <c r="AO18" t="s">
        <v>3168</v>
      </c>
      <c r="AP18">
        <v>0.240956723327103</v>
      </c>
      <c r="AQ18">
        <f>(Table2[[#This Row],[Sharpe Ratio]]-AVERAGE(Table2[Sharpe Ratio]))/_xlfn.STDEV.P(Table2[Sharpe Ratio])</f>
        <v>2.1222510614086958</v>
      </c>
      <c r="AR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4.157133763969771</v>
      </c>
      <c r="AS18">
        <f>_xlfn.RANK.AVG(Table2[[#This Row],[1Y Return vs Nifty Z-Score]],Table2[1Y Return vs Nifty Z-Score])</f>
        <v>58</v>
      </c>
      <c r="AT18">
        <f>_xlfn.RANK.AVG(Table2[[#This Row],[6M Return vs Nifty Z-Score]],Table2[6M Return vs Nifty Z-Score])</f>
        <v>56</v>
      </c>
      <c r="AU18">
        <f>_xlfn.RANK.AVG(Table2[[#This Row],[Sharpe Ratio Z-Score]],Table2[Sharpe Ratio Z-Score])</f>
        <v>10</v>
      </c>
      <c r="AV18">
        <f>(Table2[[#This Row],[Rank 1Y]]+Table2[[#This Row],[Rank 6M]]+Table2[[#This Row],[Rank Sharpe]])/3</f>
        <v>41.333333333333336</v>
      </c>
    </row>
    <row r="19" spans="1:48" x14ac:dyDescent="0.3">
      <c r="A19" t="s">
        <v>999</v>
      </c>
      <c r="B19" t="s">
        <v>1000</v>
      </c>
      <c r="C19" t="s">
        <v>3125</v>
      </c>
      <c r="D19" t="s">
        <v>371</v>
      </c>
      <c r="E19">
        <v>13876.227642239999</v>
      </c>
      <c r="F19">
        <v>399.6</v>
      </c>
      <c r="G19">
        <v>89.084468101735098</v>
      </c>
      <c r="H19">
        <f>(Table2[[#This Row],[1Y Return vs Nifty]]-AVERAGE(Table2[1Y Return vs Nifty]))/_xlfn.STDEV.P(Table2[1Y Return vs Nifty])</f>
        <v>1.2059824063712388</v>
      </c>
      <c r="I19">
        <v>5.2805102414249401</v>
      </c>
      <c r="J19">
        <f>(Table2[[#This Row],[1M Return vs Nifty]]-AVERAGE(Table2[1M Return vs Nifty]))/_xlfn.STDEV.P(Table2[1M Return vs Nifty])</f>
        <v>0.4603207486891997</v>
      </c>
      <c r="K19">
        <v>73.077394098768906</v>
      </c>
      <c r="L19">
        <f>(Table2[[#This Row],[6M Return vs Nifty]]-AVERAGE(Table2[6M Return vs Nifty]))/_xlfn.STDEV.P(Table2[6M Return vs Nifty])</f>
        <v>2.2991579851790758</v>
      </c>
      <c r="M19">
        <v>15.052789912632599</v>
      </c>
      <c r="N19">
        <f>(Table2[[#This Row],[1W Return vs Nifty]]-AVERAGE(Table2[1W Return vs Nifty]))/_xlfn.STDEV.P(Table2[1W Return vs Nifty])</f>
        <v>1.5174078895071657</v>
      </c>
      <c r="O19">
        <v>392.7</v>
      </c>
      <c r="P19">
        <v>383.39747018197198</v>
      </c>
      <c r="Q19">
        <v>296.80819043328</v>
      </c>
      <c r="R19">
        <v>57.805347775574297</v>
      </c>
      <c r="S19" s="1">
        <f>(Table2[[#This Row],[Close Price]]-Table2[[#This Row],[20D EMA]])/Table2[[#This Row],[20D EMA]]</f>
        <v>1.7570664629488246E-2</v>
      </c>
      <c r="T19" s="1">
        <f>(Table2[[#This Row],[Close Price]]-Table2[[#This Row],[50D EMA]])/Table2[[#This Row],[50D EMA]]</f>
        <v>4.2260398354579211E-2</v>
      </c>
      <c r="U19" s="1">
        <f>(Table2[[#This Row],[Close Price]]-Table2[[#This Row],[200D EMA]])/Table2[[#This Row],[200D EMA]]</f>
        <v>0.34632403309580084</v>
      </c>
      <c r="V19">
        <v>1.04553022020926</v>
      </c>
      <c r="W19">
        <v>387.8</v>
      </c>
      <c r="X19">
        <v>400</v>
      </c>
      <c r="Y19">
        <v>387.8</v>
      </c>
      <c r="Z19">
        <v>400</v>
      </c>
      <c r="AA19">
        <v>387.8</v>
      </c>
      <c r="AB19">
        <v>405</v>
      </c>
      <c r="AC19" s="1">
        <f>(Table2[[#This Row],[Close Price]]/Table2[[#This Row],[Day Low]])-1</f>
        <v>3.0428055698813905E-2</v>
      </c>
      <c r="AD19" s="1">
        <f>(Table2[[#This Row],[Day High]]/Table2[[#This Row],[Close Price]])-1</f>
        <v>1.0010010010008674E-3</v>
      </c>
      <c r="AE19" s="1">
        <f>(Table2[[#This Row],[Close Price]]/Table2[[#This Row],[Current Week Low]])-1</f>
        <v>3.0428055698813905E-2</v>
      </c>
      <c r="AF19" s="1">
        <f>(Table2[[#This Row],[Current Week High]]/Table2[[#This Row],[Close Price]])-1</f>
        <v>1.0010010010008674E-3</v>
      </c>
      <c r="AG19" s="1">
        <f>(Table2[[#This Row],[Close Price]]/Table2[[#This Row],[Current Month Low]])-1</f>
        <v>3.0428055698813905E-2</v>
      </c>
      <c r="AH19" s="1">
        <f>(Table2[[#This Row],[Current Month High]]/Table2[[#This Row],[Close Price]])-1</f>
        <v>1.3513513513513375E-2</v>
      </c>
      <c r="AI19">
        <v>12.0995995995995</v>
      </c>
      <c r="AJ19">
        <v>149.75</v>
      </c>
      <c r="AK19" t="str">
        <f>IF(AND(Table2[[#This Row],[20D EMA]]&gt;Table2[[#This Row],[50D EMA]],Table2[[#This Row],[50D EMA]]&gt;Table2[[#This Row],[200D EMA]]),"Uptrend","Downtrend/NoTrend")</f>
        <v>Uptrend</v>
      </c>
      <c r="AL19">
        <v>0.28000000000000003</v>
      </c>
      <c r="AM19" t="s">
        <v>3169</v>
      </c>
      <c r="AN19">
        <v>-4.25</v>
      </c>
      <c r="AO19" t="s">
        <v>3168</v>
      </c>
      <c r="AP19">
        <v>0.19482815301158399</v>
      </c>
      <c r="AQ19">
        <f>(Table2[[#This Row],[Sharpe Ratio]]-AVERAGE(Table2[Sharpe Ratio]))/_xlfn.STDEV.P(Table2[Sharpe Ratio])</f>
        <v>1.5755665215069243</v>
      </c>
      <c r="AR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7.0584355512536039</v>
      </c>
      <c r="AS19">
        <f>_xlfn.RANK.AVG(Table2[[#This Row],[1Y Return vs Nifty Z-Score]],Table2[1Y Return vs Nifty Z-Score])</f>
        <v>71</v>
      </c>
      <c r="AT19">
        <f>_xlfn.RANK.AVG(Table2[[#This Row],[6M Return vs Nifty Z-Score]],Table2[6M Return vs Nifty Z-Score])</f>
        <v>22</v>
      </c>
      <c r="AU19">
        <f>_xlfn.RANK.AVG(Table2[[#This Row],[Sharpe Ratio Z-Score]],Table2[Sharpe Ratio Z-Score])</f>
        <v>40</v>
      </c>
      <c r="AV19">
        <f>(Table2[[#This Row],[Rank 1Y]]+Table2[[#This Row],[Rank 6M]]+Table2[[#This Row],[Rank Sharpe]])/3</f>
        <v>44.333333333333336</v>
      </c>
    </row>
    <row r="20" spans="1:48" x14ac:dyDescent="0.3">
      <c r="A20" t="s">
        <v>384</v>
      </c>
      <c r="B20" t="s">
        <v>385</v>
      </c>
      <c r="C20" t="s">
        <v>3123</v>
      </c>
      <c r="D20" t="s">
        <v>386</v>
      </c>
      <c r="E20">
        <v>59750.386690034997</v>
      </c>
      <c r="F20">
        <v>4413.6499999999996</v>
      </c>
      <c r="G20">
        <v>112.102191046711</v>
      </c>
      <c r="H20">
        <f>(Table2[[#This Row],[1Y Return vs Nifty]]-AVERAGE(Table2[1Y Return vs Nifty]))/_xlfn.STDEV.P(Table2[1Y Return vs Nifty])</f>
        <v>1.6140482494942066</v>
      </c>
      <c r="I20">
        <v>15.946949648857</v>
      </c>
      <c r="J20">
        <f>(Table2[[#This Row],[1M Return vs Nifty]]-AVERAGE(Table2[1M Return vs Nifty]))/_xlfn.STDEV.P(Table2[1M Return vs Nifty])</f>
        <v>1.6366382323789208</v>
      </c>
      <c r="K20">
        <v>48.365587722011398</v>
      </c>
      <c r="L20">
        <f>(Table2[[#This Row],[6M Return vs Nifty]]-AVERAGE(Table2[6M Return vs Nifty]))/_xlfn.STDEV.P(Table2[6M Return vs Nifty])</f>
        <v>1.4469230694117485</v>
      </c>
      <c r="M20">
        <v>8.68603100649519</v>
      </c>
      <c r="N20">
        <f>(Table2[[#This Row],[1W Return vs Nifty]]-AVERAGE(Table2[1W Return vs Nifty]))/_xlfn.STDEV.P(Table2[1W Return vs Nifty])</f>
        <v>0.39153237120127876</v>
      </c>
      <c r="O20">
        <v>4242.74</v>
      </c>
      <c r="P20">
        <v>3824.2706873113202</v>
      </c>
      <c r="Q20">
        <v>2895.9606716508201</v>
      </c>
      <c r="R20">
        <v>57.190122613043798</v>
      </c>
      <c r="S20" s="1">
        <f>(Table2[[#This Row],[Close Price]]-Table2[[#This Row],[20D EMA]])/Table2[[#This Row],[20D EMA]]</f>
        <v>4.0282930370468109E-2</v>
      </c>
      <c r="T20" s="1">
        <f>(Table2[[#This Row],[Close Price]]-Table2[[#This Row],[50D EMA]])/Table2[[#This Row],[50D EMA]]</f>
        <v>0.15411548001667388</v>
      </c>
      <c r="U20" s="1">
        <f>(Table2[[#This Row],[Close Price]]-Table2[[#This Row],[200D EMA]])/Table2[[#This Row],[200D EMA]]</f>
        <v>0.52407111160250408</v>
      </c>
      <c r="V20">
        <v>0.74356705323387096</v>
      </c>
      <c r="W20">
        <v>4372</v>
      </c>
      <c r="X20">
        <v>4560</v>
      </c>
      <c r="Y20">
        <v>4372</v>
      </c>
      <c r="Z20">
        <v>4560</v>
      </c>
      <c r="AA20">
        <v>4372</v>
      </c>
      <c r="AB20">
        <v>4560</v>
      </c>
      <c r="AC20" s="1">
        <f>(Table2[[#This Row],[Close Price]]/Table2[[#This Row],[Day Low]])-1</f>
        <v>9.5265324794142625E-3</v>
      </c>
      <c r="AD20" s="1">
        <f>(Table2[[#This Row],[Day High]]/Table2[[#This Row],[Close Price]])-1</f>
        <v>3.3158496935642878E-2</v>
      </c>
      <c r="AE20" s="1">
        <f>(Table2[[#This Row],[Close Price]]/Table2[[#This Row],[Current Week Low]])-1</f>
        <v>9.5265324794142625E-3</v>
      </c>
      <c r="AF20" s="1">
        <f>(Table2[[#This Row],[Current Week High]]/Table2[[#This Row],[Close Price]])-1</f>
        <v>3.3158496935642878E-2</v>
      </c>
      <c r="AG20" s="1">
        <f>(Table2[[#This Row],[Close Price]]/Table2[[#This Row],[Current Month Low]])-1</f>
        <v>9.5265324794142625E-3</v>
      </c>
      <c r="AH20" s="1">
        <f>(Table2[[#This Row],[Current Month High]]/Table2[[#This Row],[Close Price]])-1</f>
        <v>3.3158496935642878E-2</v>
      </c>
      <c r="AI20">
        <v>13.053821666874301</v>
      </c>
      <c r="AJ20">
        <v>148.733410352503</v>
      </c>
      <c r="AK20" t="str">
        <f>IF(AND(Table2[[#This Row],[20D EMA]]&gt;Table2[[#This Row],[50D EMA]],Table2[[#This Row],[50D EMA]]&gt;Table2[[#This Row],[200D EMA]]),"Uptrend","Downtrend/NoTrend")</f>
        <v>Uptrend</v>
      </c>
      <c r="AL20">
        <v>0.62</v>
      </c>
      <c r="AM20" t="s">
        <v>3169</v>
      </c>
      <c r="AN20">
        <v>3.67</v>
      </c>
      <c r="AO20" t="s">
        <v>3169</v>
      </c>
      <c r="AP20">
        <v>0.205238677465441</v>
      </c>
      <c r="AQ20">
        <f>(Table2[[#This Row],[Sharpe Ratio]]-AVERAGE(Table2[Sharpe Ratio]))/_xlfn.STDEV.P(Table2[Sharpe Ratio])</f>
        <v>1.6989449989291534</v>
      </c>
      <c r="AR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6.7880869214153075</v>
      </c>
      <c r="AS20">
        <f>_xlfn.RANK.AVG(Table2[[#This Row],[1Y Return vs Nifty Z-Score]],Table2[1Y Return vs Nifty Z-Score])</f>
        <v>48</v>
      </c>
      <c r="AT20">
        <f>_xlfn.RANK.AVG(Table2[[#This Row],[6M Return vs Nifty Z-Score]],Table2[6M Return vs Nifty Z-Score])</f>
        <v>60</v>
      </c>
      <c r="AU20">
        <f>_xlfn.RANK.AVG(Table2[[#This Row],[Sharpe Ratio Z-Score]],Table2[Sharpe Ratio Z-Score])</f>
        <v>26</v>
      </c>
      <c r="AV20">
        <f>(Table2[[#This Row],[Rank 1Y]]+Table2[[#This Row],[Rank 6M]]+Table2[[#This Row],[Rank Sharpe]])/3</f>
        <v>44.666666666666664</v>
      </c>
    </row>
    <row r="21" spans="1:48" x14ac:dyDescent="0.3">
      <c r="A21" t="s">
        <v>387</v>
      </c>
      <c r="B21" t="s">
        <v>388</v>
      </c>
      <c r="C21" t="s">
        <v>3134</v>
      </c>
      <c r="D21" t="s">
        <v>166</v>
      </c>
      <c r="E21">
        <v>59204.657074499999</v>
      </c>
      <c r="F21">
        <v>13969.4</v>
      </c>
      <c r="G21">
        <v>192.35987436240799</v>
      </c>
      <c r="H21">
        <f>(Table2[[#This Row],[1Y Return vs Nifty]]-AVERAGE(Table2[1Y Return vs Nifty]))/_xlfn.STDEV.P(Table2[1Y Return vs Nifty])</f>
        <v>3.0368831357949166</v>
      </c>
      <c r="I21">
        <v>3.5793745674818398</v>
      </c>
      <c r="J21">
        <f>(Table2[[#This Row],[1M Return vs Nifty]]-AVERAGE(Table2[1M Return vs Nifty]))/_xlfn.STDEV.P(Table2[1M Return vs Nifty])</f>
        <v>0.2727159108467539</v>
      </c>
      <c r="K21">
        <v>44.501151996607298</v>
      </c>
      <c r="L21">
        <f>(Table2[[#This Row],[6M Return vs Nifty]]-AVERAGE(Table2[6M Return vs Nifty]))/_xlfn.STDEV.P(Table2[6M Return vs Nifty])</f>
        <v>1.3136504545038556</v>
      </c>
      <c r="M21">
        <v>6.1941710885093002</v>
      </c>
      <c r="N21">
        <f>(Table2[[#This Row],[1W Return vs Nifty]]-AVERAGE(Table2[1W Return vs Nifty]))/_xlfn.STDEV.P(Table2[1W Return vs Nifty])</f>
        <v>-4.9119476633506944E-2</v>
      </c>
      <c r="O21">
        <v>14139.69</v>
      </c>
      <c r="P21">
        <v>13614.074052660701</v>
      </c>
      <c r="Q21">
        <v>10711.4855735939</v>
      </c>
      <c r="R21">
        <v>46.081213878275001</v>
      </c>
      <c r="S21" s="1">
        <f>(Table2[[#This Row],[Close Price]]-Table2[[#This Row],[20D EMA]])/Table2[[#This Row],[20D EMA]]</f>
        <v>-1.2043404063314039E-2</v>
      </c>
      <c r="T21" s="1">
        <f>(Table2[[#This Row],[Close Price]]-Table2[[#This Row],[50D EMA]])/Table2[[#This Row],[50D EMA]]</f>
        <v>2.6099898235080857E-2</v>
      </c>
      <c r="U21" s="1">
        <f>(Table2[[#This Row],[Close Price]]-Table2[[#This Row],[200D EMA]])/Table2[[#This Row],[200D EMA]]</f>
        <v>0.30415150205099045</v>
      </c>
      <c r="V21">
        <v>0.96122625649260995</v>
      </c>
      <c r="W21">
        <v>13590.2</v>
      </c>
      <c r="X21">
        <v>14289.9</v>
      </c>
      <c r="Y21">
        <v>13590.2</v>
      </c>
      <c r="Z21">
        <v>14289.9</v>
      </c>
      <c r="AA21">
        <v>13590.2</v>
      </c>
      <c r="AB21">
        <v>14289.9</v>
      </c>
      <c r="AC21" s="1">
        <f>(Table2[[#This Row],[Close Price]]/Table2[[#This Row],[Day Low]])-1</f>
        <v>2.7902459124957701E-2</v>
      </c>
      <c r="AD21" s="1">
        <f>(Table2[[#This Row],[Day High]]/Table2[[#This Row],[Close Price]])-1</f>
        <v>2.2943003994444933E-2</v>
      </c>
      <c r="AE21" s="1">
        <f>(Table2[[#This Row],[Close Price]]/Table2[[#This Row],[Current Week Low]])-1</f>
        <v>2.7902459124957701E-2</v>
      </c>
      <c r="AF21" s="1">
        <f>(Table2[[#This Row],[Current Week High]]/Table2[[#This Row],[Close Price]])-1</f>
        <v>2.2943003994444933E-2</v>
      </c>
      <c r="AG21" s="1">
        <f>(Table2[[#This Row],[Close Price]]/Table2[[#This Row],[Current Month Low]])-1</f>
        <v>2.7902459124957701E-2</v>
      </c>
      <c r="AH21" s="1">
        <f>(Table2[[#This Row],[Current Month High]]/Table2[[#This Row],[Close Price]])-1</f>
        <v>2.2943003994444933E-2</v>
      </c>
      <c r="AI21">
        <v>18.472876429911</v>
      </c>
      <c r="AJ21">
        <v>224.888656317227</v>
      </c>
      <c r="AK21" t="str">
        <f>IF(AND(Table2[[#This Row],[20D EMA]]&gt;Table2[[#This Row],[50D EMA]],Table2[[#This Row],[50D EMA]]&gt;Table2[[#This Row],[200D EMA]]),"Uptrend","Downtrend/NoTrend")</f>
        <v>Uptrend</v>
      </c>
      <c r="AL21">
        <v>0.25</v>
      </c>
      <c r="AM21" t="s">
        <v>3169</v>
      </c>
      <c r="AN21">
        <v>-11.6</v>
      </c>
      <c r="AO21" t="s">
        <v>3168</v>
      </c>
      <c r="AP21">
        <v>0.183572265490001</v>
      </c>
      <c r="AQ21">
        <f>(Table2[[#This Row],[Sharpe Ratio]]-AVERAGE(Table2[Sharpe Ratio]))/_xlfn.STDEV.P(Table2[Sharpe Ratio])</f>
        <v>1.4421693741677948</v>
      </c>
      <c r="AR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6.0162993986798146</v>
      </c>
      <c r="AS21">
        <f>_xlfn.RANK.AVG(Table2[[#This Row],[1Y Return vs Nifty Z-Score]],Table2[1Y Return vs Nifty Z-Score])</f>
        <v>13</v>
      </c>
      <c r="AT21">
        <f>_xlfn.RANK.AVG(Table2[[#This Row],[6M Return vs Nifty Z-Score]],Table2[6M Return vs Nifty Z-Score])</f>
        <v>70</v>
      </c>
      <c r="AU21">
        <f>_xlfn.RANK.AVG(Table2[[#This Row],[Sharpe Ratio Z-Score]],Table2[Sharpe Ratio Z-Score])</f>
        <v>53</v>
      </c>
      <c r="AV21">
        <f>(Table2[[#This Row],[Rank 1Y]]+Table2[[#This Row],[Rank 6M]]+Table2[[#This Row],[Rank Sharpe]])/3</f>
        <v>45.333333333333336</v>
      </c>
    </row>
    <row r="22" spans="1:48" x14ac:dyDescent="0.3">
      <c r="A22" t="s">
        <v>1217</v>
      </c>
      <c r="B22" t="s">
        <v>1218</v>
      </c>
      <c r="C22" t="s">
        <v>3126</v>
      </c>
      <c r="D22" t="s">
        <v>46</v>
      </c>
      <c r="E22">
        <v>9511.8785260799996</v>
      </c>
      <c r="F22">
        <v>553.70000000000005</v>
      </c>
      <c r="G22">
        <v>136.033256244798</v>
      </c>
      <c r="H22">
        <f>(Table2[[#This Row],[1Y Return vs Nifty]]-AVERAGE(Table2[1Y Return vs Nifty]))/_xlfn.STDEV.P(Table2[1Y Return vs Nifty])</f>
        <v>2.0383061276619339</v>
      </c>
      <c r="I22">
        <v>-7.0495748994127698</v>
      </c>
      <c r="J22">
        <f>(Table2[[#This Row],[1M Return vs Nifty]]-AVERAGE(Table2[1M Return vs Nifty]))/_xlfn.STDEV.P(Table2[1M Return vs Nifty])</f>
        <v>-0.89946710295735921</v>
      </c>
      <c r="K22">
        <v>37.113647015992498</v>
      </c>
      <c r="L22">
        <f>(Table2[[#This Row],[6M Return vs Nifty]]-AVERAGE(Table2[6M Return vs Nifty]))/_xlfn.STDEV.P(Table2[6M Return vs Nifty])</f>
        <v>1.058877914249311</v>
      </c>
      <c r="M22">
        <v>6.98933659544692</v>
      </c>
      <c r="N22">
        <f>(Table2[[#This Row],[1W Return vs Nifty]]-AVERAGE(Table2[1W Return vs Nifty]))/_xlfn.STDEV.P(Table2[1W Return vs Nifty])</f>
        <v>9.1494828142404769E-2</v>
      </c>
      <c r="O22">
        <v>560.04999999999995</v>
      </c>
      <c r="P22">
        <v>550.05444578779998</v>
      </c>
      <c r="Q22">
        <v>452.32862616359802</v>
      </c>
      <c r="R22">
        <v>46.326112489322597</v>
      </c>
      <c r="S22" s="1">
        <f>(Table2[[#This Row],[Close Price]]-Table2[[#This Row],[20D EMA]])/Table2[[#This Row],[20D EMA]]</f>
        <v>-1.1338273368449085E-2</v>
      </c>
      <c r="T22" s="1">
        <f>(Table2[[#This Row],[Close Price]]-Table2[[#This Row],[50D EMA]])/Table2[[#This Row],[50D EMA]]</f>
        <v>6.627624301770392E-3</v>
      </c>
      <c r="U22" s="1">
        <f>(Table2[[#This Row],[Close Price]]-Table2[[#This Row],[200D EMA]])/Table2[[#This Row],[200D EMA]]</f>
        <v>0.22411001199764455</v>
      </c>
      <c r="V22">
        <v>0.59076449485374405</v>
      </c>
      <c r="W22">
        <v>546.25</v>
      </c>
      <c r="X22">
        <v>564.04999999999995</v>
      </c>
      <c r="Y22">
        <v>546.25</v>
      </c>
      <c r="Z22">
        <v>564.04999999999995</v>
      </c>
      <c r="AA22">
        <v>546.25</v>
      </c>
      <c r="AB22">
        <v>574.1</v>
      </c>
      <c r="AC22" s="1">
        <f>(Table2[[#This Row],[Close Price]]/Table2[[#This Row],[Day Low]])-1</f>
        <v>1.3638443935926947E-2</v>
      </c>
      <c r="AD22" s="1">
        <f>(Table2[[#This Row],[Day High]]/Table2[[#This Row],[Close Price]])-1</f>
        <v>1.869243272530241E-2</v>
      </c>
      <c r="AE22" s="1">
        <f>(Table2[[#This Row],[Close Price]]/Table2[[#This Row],[Current Week Low]])-1</f>
        <v>1.3638443935926947E-2</v>
      </c>
      <c r="AF22" s="1">
        <f>(Table2[[#This Row],[Current Week High]]/Table2[[#This Row],[Close Price]])-1</f>
        <v>1.869243272530241E-2</v>
      </c>
      <c r="AG22" s="1">
        <f>(Table2[[#This Row],[Close Price]]/Table2[[#This Row],[Current Month Low]])-1</f>
        <v>1.3638443935926947E-2</v>
      </c>
      <c r="AH22" s="1">
        <f>(Table2[[#This Row],[Current Month High]]/Table2[[#This Row],[Close Price]])-1</f>
        <v>3.6843055806393243E-2</v>
      </c>
      <c r="AI22">
        <v>25.392811992053399</v>
      </c>
      <c r="AJ22">
        <v>166.58642272508399</v>
      </c>
      <c r="AK22" t="str">
        <f>IF(AND(Table2[[#This Row],[20D EMA]]&gt;Table2[[#This Row],[50D EMA]],Table2[[#This Row],[50D EMA]]&gt;Table2[[#This Row],[200D EMA]]),"Uptrend","Downtrend/NoTrend")</f>
        <v>Uptrend</v>
      </c>
      <c r="AL22">
        <v>0.08</v>
      </c>
      <c r="AM22" t="s">
        <v>3169</v>
      </c>
      <c r="AN22">
        <v>-4.87</v>
      </c>
      <c r="AO22" t="s">
        <v>3168</v>
      </c>
      <c r="AP22">
        <v>0.22708598954975501</v>
      </c>
      <c r="AQ22">
        <f>(Table2[[#This Row],[Sharpe Ratio]]-AVERAGE(Table2[Sharpe Ratio]))/_xlfn.STDEV.P(Table2[Sharpe Ratio])</f>
        <v>1.9578645291294086</v>
      </c>
      <c r="AR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4.2470762962256989</v>
      </c>
      <c r="AS22">
        <f>_xlfn.RANK.AVG(Table2[[#This Row],[1Y Return vs Nifty Z-Score]],Table2[1Y Return vs Nifty Z-Score])</f>
        <v>31</v>
      </c>
      <c r="AT22">
        <f>_xlfn.RANK.AVG(Table2[[#This Row],[6M Return vs Nifty Z-Score]],Table2[6M Return vs Nifty Z-Score])</f>
        <v>89</v>
      </c>
      <c r="AU22">
        <f>_xlfn.RANK.AVG(Table2[[#This Row],[Sharpe Ratio Z-Score]],Table2[Sharpe Ratio Z-Score])</f>
        <v>17</v>
      </c>
      <c r="AV22">
        <f>(Table2[[#This Row],[Rank 1Y]]+Table2[[#This Row],[Rank 6M]]+Table2[[#This Row],[Rank Sharpe]])/3</f>
        <v>45.666666666666664</v>
      </c>
    </row>
    <row r="23" spans="1:48" x14ac:dyDescent="0.3">
      <c r="A23" t="s">
        <v>1242</v>
      </c>
      <c r="B23" t="s">
        <v>1243</v>
      </c>
      <c r="C23" t="s">
        <v>3134</v>
      </c>
      <c r="D23" t="s">
        <v>291</v>
      </c>
      <c r="E23">
        <v>9273.2100651000001</v>
      </c>
      <c r="F23">
        <v>3991.5</v>
      </c>
      <c r="G23">
        <v>134.98489375538901</v>
      </c>
      <c r="H23">
        <f>(Table2[[#This Row],[1Y Return vs Nifty]]-AVERAGE(Table2[1Y Return vs Nifty]))/_xlfn.STDEV.P(Table2[1Y Return vs Nifty])</f>
        <v>2.0197204089893339</v>
      </c>
      <c r="I23">
        <v>10.656199369042101</v>
      </c>
      <c r="J23">
        <f>(Table2[[#This Row],[1M Return vs Nifty]]-AVERAGE(Table2[1M Return vs Nifty]))/_xlfn.STDEV.P(Table2[1M Return vs Nifty])</f>
        <v>1.0531631083702353</v>
      </c>
      <c r="K23">
        <v>133.46690872053799</v>
      </c>
      <c r="L23">
        <f>(Table2[[#This Row],[6M Return vs Nifty]]-AVERAGE(Table2[6M Return vs Nifty]))/_xlfn.STDEV.P(Table2[6M Return vs Nifty])</f>
        <v>4.3818083637980632</v>
      </c>
      <c r="M23">
        <v>14.5754337207582</v>
      </c>
      <c r="N23">
        <f>(Table2[[#This Row],[1W Return vs Nifty]]-AVERAGE(Table2[1W Return vs Nifty]))/_xlfn.STDEV.P(Table2[1W Return vs Nifty])</f>
        <v>1.4329938795114314</v>
      </c>
      <c r="O23">
        <v>3803.19</v>
      </c>
      <c r="P23">
        <v>3545.4432699455101</v>
      </c>
      <c r="Q23">
        <v>2596.7380569617299</v>
      </c>
      <c r="R23">
        <v>60.298903290164098</v>
      </c>
      <c r="S23" s="1">
        <f>(Table2[[#This Row],[Close Price]]-Table2[[#This Row],[20D EMA]])/Table2[[#This Row],[20D EMA]]</f>
        <v>4.9513697711657832E-2</v>
      </c>
      <c r="T23" s="1">
        <f>(Table2[[#This Row],[Close Price]]-Table2[[#This Row],[50D EMA]])/Table2[[#This Row],[50D EMA]]</f>
        <v>0.12581127269351156</v>
      </c>
      <c r="U23" s="1">
        <f>(Table2[[#This Row],[Close Price]]-Table2[[#This Row],[200D EMA]])/Table2[[#This Row],[200D EMA]]</f>
        <v>0.53712076938179443</v>
      </c>
      <c r="V23">
        <v>0.58816559344965702</v>
      </c>
      <c r="W23">
        <v>3910.9</v>
      </c>
      <c r="X23">
        <v>4115</v>
      </c>
      <c r="Y23">
        <v>3910.9</v>
      </c>
      <c r="Z23">
        <v>4115</v>
      </c>
      <c r="AA23">
        <v>3910.9</v>
      </c>
      <c r="AB23">
        <v>4153.6000000000004</v>
      </c>
      <c r="AC23" s="1">
        <f>(Table2[[#This Row],[Close Price]]/Table2[[#This Row],[Day Low]])-1</f>
        <v>2.0609066966682743E-2</v>
      </c>
      <c r="AD23" s="1">
        <f>(Table2[[#This Row],[Day High]]/Table2[[#This Row],[Close Price]])-1</f>
        <v>3.0940749091820097E-2</v>
      </c>
      <c r="AE23" s="1">
        <f>(Table2[[#This Row],[Close Price]]/Table2[[#This Row],[Current Week Low]])-1</f>
        <v>2.0609066966682743E-2</v>
      </c>
      <c r="AF23" s="1">
        <f>(Table2[[#This Row],[Current Week High]]/Table2[[#This Row],[Close Price]])-1</f>
        <v>3.0940749091820097E-2</v>
      </c>
      <c r="AG23" s="1">
        <f>(Table2[[#This Row],[Close Price]]/Table2[[#This Row],[Current Month Low]])-1</f>
        <v>2.0609066966682743E-2</v>
      </c>
      <c r="AH23" s="1">
        <f>(Table2[[#This Row],[Current Month High]]/Table2[[#This Row],[Close Price]])-1</f>
        <v>4.0611299010397284E-2</v>
      </c>
      <c r="AI23">
        <v>5.6745584366779402</v>
      </c>
      <c r="AJ23">
        <v>209.20288171043401</v>
      </c>
      <c r="AK23" t="str">
        <f>IF(AND(Table2[[#This Row],[20D EMA]]&gt;Table2[[#This Row],[50D EMA]],Table2[[#This Row],[50D EMA]]&gt;Table2[[#This Row],[200D EMA]]),"Uptrend","Downtrend/NoTrend")</f>
        <v>Uptrend</v>
      </c>
      <c r="AL23">
        <v>0.28000000000000003</v>
      </c>
      <c r="AM23" t="s">
        <v>3169</v>
      </c>
      <c r="AN23">
        <v>-1.06</v>
      </c>
      <c r="AO23" t="s">
        <v>3168</v>
      </c>
      <c r="AP23">
        <v>0.15259912790903399</v>
      </c>
      <c r="AQ23">
        <f>(Table2[[#This Row],[Sharpe Ratio]]-AVERAGE(Table2[Sharpe Ratio]))/_xlfn.STDEV.P(Table2[Sharpe Ratio])</f>
        <v>1.0750967475516473</v>
      </c>
      <c r="AR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9.9627825082207124</v>
      </c>
      <c r="AS23">
        <f>_xlfn.RANK.AVG(Table2[[#This Row],[1Y Return vs Nifty Z-Score]],Table2[1Y Return vs Nifty Z-Score])</f>
        <v>32</v>
      </c>
      <c r="AT23">
        <f>_xlfn.RANK.AVG(Table2[[#This Row],[6M Return vs Nifty Z-Score]],Table2[6M Return vs Nifty Z-Score])</f>
        <v>5</v>
      </c>
      <c r="AU23">
        <f>_xlfn.RANK.AVG(Table2[[#This Row],[Sharpe Ratio Z-Score]],Table2[Sharpe Ratio Z-Score])</f>
        <v>102</v>
      </c>
      <c r="AV23">
        <f>(Table2[[#This Row],[Rank 1Y]]+Table2[[#This Row],[Rank 6M]]+Table2[[#This Row],[Rank Sharpe]])/3</f>
        <v>46.333333333333336</v>
      </c>
    </row>
    <row r="24" spans="1:48" x14ac:dyDescent="0.3">
      <c r="A24" t="s">
        <v>351</v>
      </c>
      <c r="B24" t="s">
        <v>352</v>
      </c>
      <c r="C24" t="s">
        <v>3133</v>
      </c>
      <c r="D24" t="s">
        <v>86</v>
      </c>
      <c r="E24">
        <v>68009.769459550007</v>
      </c>
      <c r="F24">
        <v>659.5</v>
      </c>
      <c r="G24">
        <v>80.419099386892199</v>
      </c>
      <c r="H24">
        <f>(Table2[[#This Row],[1Y Return vs Nifty]]-AVERAGE(Table2[1Y Return vs Nifty]))/_xlfn.STDEV.P(Table2[1Y Return vs Nifty])</f>
        <v>1.0523598695526886</v>
      </c>
      <c r="I24">
        <v>-4.6973094028876599</v>
      </c>
      <c r="J24">
        <f>(Table2[[#This Row],[1M Return vs Nifty]]-AVERAGE(Table2[1M Return vs Nifty]))/_xlfn.STDEV.P(Table2[1M Return vs Nifty])</f>
        <v>-0.64005429197616159</v>
      </c>
      <c r="K24">
        <v>58.093803501238902</v>
      </c>
      <c r="L24">
        <f>(Table2[[#This Row],[6M Return vs Nifty]]-AVERAGE(Table2[6M Return vs Nifty]))/_xlfn.STDEV.P(Table2[6M Return vs Nifty])</f>
        <v>1.7824195939788117</v>
      </c>
      <c r="M24">
        <v>1.36783633057815</v>
      </c>
      <c r="N24">
        <f>(Table2[[#This Row],[1W Return vs Nifty]]-AVERAGE(Table2[1W Return vs Nifty]))/_xlfn.STDEV.P(Table2[1W Return vs Nifty])</f>
        <v>-0.90259174206911841</v>
      </c>
      <c r="O24">
        <v>689.23</v>
      </c>
      <c r="P24">
        <v>672.50775943849101</v>
      </c>
      <c r="Q24">
        <v>522.13746986198396</v>
      </c>
      <c r="R24">
        <v>34.120520800106597</v>
      </c>
      <c r="S24" s="1">
        <f>(Table2[[#This Row],[Close Price]]-Table2[[#This Row],[20D EMA]])/Table2[[#This Row],[20D EMA]]</f>
        <v>-4.3135092784701796E-2</v>
      </c>
      <c r="T24" s="1">
        <f>(Table2[[#This Row],[Close Price]]-Table2[[#This Row],[50D EMA]])/Table2[[#This Row],[50D EMA]]</f>
        <v>-1.9342170043289628E-2</v>
      </c>
      <c r="U24" s="1">
        <f>(Table2[[#This Row],[Close Price]]-Table2[[#This Row],[200D EMA]])/Table2[[#This Row],[200D EMA]]</f>
        <v>0.26307732745999812</v>
      </c>
      <c r="V24">
        <v>0.60573896812890005</v>
      </c>
      <c r="W24">
        <v>652</v>
      </c>
      <c r="X24">
        <v>665.95</v>
      </c>
      <c r="Y24">
        <v>652</v>
      </c>
      <c r="Z24">
        <v>665.95</v>
      </c>
      <c r="AA24">
        <v>652</v>
      </c>
      <c r="AB24">
        <v>675</v>
      </c>
      <c r="AC24" s="1">
        <f>(Table2[[#This Row],[Close Price]]/Table2[[#This Row],[Day Low]])-1</f>
        <v>1.1503067484662566E-2</v>
      </c>
      <c r="AD24" s="1">
        <f>(Table2[[#This Row],[Day High]]/Table2[[#This Row],[Close Price]])-1</f>
        <v>9.7801364670204727E-3</v>
      </c>
      <c r="AE24" s="1">
        <f>(Table2[[#This Row],[Close Price]]/Table2[[#This Row],[Current Week Low]])-1</f>
        <v>1.1503067484662566E-2</v>
      </c>
      <c r="AF24" s="1">
        <f>(Table2[[#This Row],[Current Week High]]/Table2[[#This Row],[Close Price]])-1</f>
        <v>9.7801364670204727E-3</v>
      </c>
      <c r="AG24" s="1">
        <f>(Table2[[#This Row],[Close Price]]/Table2[[#This Row],[Current Month Low]])-1</f>
        <v>1.1503067484662566E-2</v>
      </c>
      <c r="AH24" s="1">
        <f>(Table2[[#This Row],[Current Month High]]/Table2[[#This Row],[Close Price]])-1</f>
        <v>2.3502653525397932E-2</v>
      </c>
      <c r="AI24">
        <v>19.219105382865799</v>
      </c>
      <c r="AJ24">
        <v>116.869450838539</v>
      </c>
      <c r="AK24" t="str">
        <f>IF(AND(Table2[[#This Row],[20D EMA]]&gt;Table2[[#This Row],[50D EMA]],Table2[[#This Row],[50D EMA]]&gt;Table2[[#This Row],[200D EMA]]),"Uptrend","Downtrend/NoTrend")</f>
        <v>Uptrend</v>
      </c>
      <c r="AL24">
        <v>0.19</v>
      </c>
      <c r="AM24" t="s">
        <v>3169</v>
      </c>
      <c r="AN24">
        <v>-9.42</v>
      </c>
      <c r="AO24" t="s">
        <v>3168</v>
      </c>
      <c r="AP24">
        <v>0.238359580958484</v>
      </c>
      <c r="AQ24">
        <f>(Table2[[#This Row],[Sharpe Ratio]]-AVERAGE(Table2[Sharpe Ratio]))/_xlfn.STDEV.P(Table2[Sharpe Ratio])</f>
        <v>2.0914714909356391</v>
      </c>
      <c r="AR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3.3836049204218597</v>
      </c>
      <c r="AS24">
        <f>_xlfn.RANK.AVG(Table2[[#This Row],[1Y Return vs Nifty Z-Score]],Table2[1Y Return vs Nifty Z-Score])</f>
        <v>91</v>
      </c>
      <c r="AT24">
        <f>_xlfn.RANK.AVG(Table2[[#This Row],[6M Return vs Nifty Z-Score]],Table2[6M Return vs Nifty Z-Score])</f>
        <v>35</v>
      </c>
      <c r="AU24">
        <f>_xlfn.RANK.AVG(Table2[[#This Row],[Sharpe Ratio Z-Score]],Table2[Sharpe Ratio Z-Score])</f>
        <v>14</v>
      </c>
      <c r="AV24">
        <f>(Table2[[#This Row],[Rank 1Y]]+Table2[[#This Row],[Rank 6M]]+Table2[[#This Row],[Rank Sharpe]])/3</f>
        <v>46.666666666666664</v>
      </c>
    </row>
    <row r="25" spans="1:48" x14ac:dyDescent="0.3">
      <c r="A25" t="s">
        <v>977</v>
      </c>
      <c r="B25" t="s">
        <v>978</v>
      </c>
      <c r="C25" t="s">
        <v>3130</v>
      </c>
      <c r="D25" t="s">
        <v>979</v>
      </c>
      <c r="E25">
        <v>14459.757672850001</v>
      </c>
      <c r="F25">
        <v>2125.25</v>
      </c>
      <c r="G25">
        <v>64.453782702147194</v>
      </c>
      <c r="H25">
        <f>(Table2[[#This Row],[1Y Return vs Nifty]]-AVERAGE(Table2[1Y Return vs Nifty]))/_xlfn.STDEV.P(Table2[1Y Return vs Nifty])</f>
        <v>0.76932142872778198</v>
      </c>
      <c r="I25">
        <v>1.19922106065138</v>
      </c>
      <c r="J25">
        <f>(Table2[[#This Row],[1M Return vs Nifty]]-AVERAGE(Table2[1M Return vs Nifty]))/_xlfn.STDEV.P(Table2[1M Return vs Nifty])</f>
        <v>1.0227551141710881E-2</v>
      </c>
      <c r="K25">
        <v>121.908444085626</v>
      </c>
      <c r="L25">
        <f>(Table2[[#This Row],[6M Return vs Nifty]]-AVERAGE(Table2[6M Return vs Nifty]))/_xlfn.STDEV.P(Table2[6M Return vs Nifty])</f>
        <v>3.9831921321737056</v>
      </c>
      <c r="M25">
        <v>15.1378310042621</v>
      </c>
      <c r="N25">
        <f>(Table2[[#This Row],[1W Return vs Nifty]]-AVERAGE(Table2[1W Return vs Nifty]))/_xlfn.STDEV.P(Table2[1W Return vs Nifty])</f>
        <v>1.5324462606041716</v>
      </c>
      <c r="O25">
        <v>2221.36</v>
      </c>
      <c r="P25">
        <v>2209.20765428198</v>
      </c>
      <c r="Q25">
        <v>1646.25811472382</v>
      </c>
      <c r="R25">
        <v>44.598703327307803</v>
      </c>
      <c r="S25" s="1">
        <f>(Table2[[#This Row],[Close Price]]-Table2[[#This Row],[20D EMA]])/Table2[[#This Row],[20D EMA]]</f>
        <v>-4.3266287319480012E-2</v>
      </c>
      <c r="T25" s="1">
        <f>(Table2[[#This Row],[Close Price]]-Table2[[#This Row],[50D EMA]])/Table2[[#This Row],[50D EMA]]</f>
        <v>-3.8003514119304145E-2</v>
      </c>
      <c r="U25" s="1">
        <f>(Table2[[#This Row],[Close Price]]-Table2[[#This Row],[200D EMA]])/Table2[[#This Row],[200D EMA]]</f>
        <v>0.29095794942006209</v>
      </c>
      <c r="V25">
        <v>0.70495577583541702</v>
      </c>
      <c r="W25">
        <v>2106.5</v>
      </c>
      <c r="X25">
        <v>2266</v>
      </c>
      <c r="Y25">
        <v>2106.5</v>
      </c>
      <c r="Z25">
        <v>2266</v>
      </c>
      <c r="AA25">
        <v>2106.5</v>
      </c>
      <c r="AB25">
        <v>2288.3000000000002</v>
      </c>
      <c r="AC25" s="1">
        <f>(Table2[[#This Row],[Close Price]]/Table2[[#This Row],[Day Low]])-1</f>
        <v>8.9010206503679079E-3</v>
      </c>
      <c r="AD25" s="1">
        <f>(Table2[[#This Row],[Day High]]/Table2[[#This Row],[Close Price]])-1</f>
        <v>6.6227502646747372E-2</v>
      </c>
      <c r="AE25" s="1">
        <f>(Table2[[#This Row],[Close Price]]/Table2[[#This Row],[Current Week Low]])-1</f>
        <v>8.9010206503679079E-3</v>
      </c>
      <c r="AF25" s="1">
        <f>(Table2[[#This Row],[Current Week High]]/Table2[[#This Row],[Close Price]])-1</f>
        <v>6.6227502646747372E-2</v>
      </c>
      <c r="AG25" s="1">
        <f>(Table2[[#This Row],[Close Price]]/Table2[[#This Row],[Current Month Low]])-1</f>
        <v>8.9010206503679079E-3</v>
      </c>
      <c r="AH25" s="1">
        <f>(Table2[[#This Row],[Current Month High]]/Table2[[#This Row],[Close Price]])-1</f>
        <v>7.6720385836960503E-2</v>
      </c>
      <c r="AI25">
        <v>27.0438771909187</v>
      </c>
      <c r="AJ25">
        <v>191.13013698630101</v>
      </c>
      <c r="AK25" t="str">
        <f>IF(AND(Table2[[#This Row],[20D EMA]]&gt;Table2[[#This Row],[50D EMA]],Table2[[#This Row],[50D EMA]]&gt;Table2[[#This Row],[200D EMA]]),"Uptrend","Downtrend/NoTrend")</f>
        <v>Uptrend</v>
      </c>
      <c r="AL25">
        <v>-7.0000000000000007E-2</v>
      </c>
      <c r="AM25" t="s">
        <v>3168</v>
      </c>
      <c r="AN25">
        <v>-14.95</v>
      </c>
      <c r="AO25" t="s">
        <v>3168</v>
      </c>
      <c r="AP25">
        <v>0.23680524615496901</v>
      </c>
      <c r="AQ25">
        <f>(Table2[[#This Row],[Sharpe Ratio]]-AVERAGE(Table2[Sharpe Ratio]))/_xlfn.STDEV.P(Table2[Sharpe Ratio])</f>
        <v>2.0730505686937235</v>
      </c>
      <c r="AR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8.3682379413410928</v>
      </c>
      <c r="AS25">
        <f>_xlfn.RANK.AVG(Table2[[#This Row],[1Y Return vs Nifty Z-Score]],Table2[1Y Return vs Nifty Z-Score])</f>
        <v>120</v>
      </c>
      <c r="AT25">
        <f>_xlfn.RANK.AVG(Table2[[#This Row],[6M Return vs Nifty Z-Score]],Table2[6M Return vs Nifty Z-Score])</f>
        <v>6</v>
      </c>
      <c r="AU25">
        <f>_xlfn.RANK.AVG(Table2[[#This Row],[Sharpe Ratio Z-Score]],Table2[Sharpe Ratio Z-Score])</f>
        <v>15</v>
      </c>
      <c r="AV25">
        <f>(Table2[[#This Row],[Rank 1Y]]+Table2[[#This Row],[Rank 6M]]+Table2[[#This Row],[Rank Sharpe]])/3</f>
        <v>47</v>
      </c>
    </row>
    <row r="26" spans="1:48" x14ac:dyDescent="0.3">
      <c r="A26" t="s">
        <v>661</v>
      </c>
      <c r="B26" t="s">
        <v>662</v>
      </c>
      <c r="C26" t="s">
        <v>3134</v>
      </c>
      <c r="D26" t="s">
        <v>166</v>
      </c>
      <c r="E26">
        <v>28167.165230335999</v>
      </c>
      <c r="F26">
        <v>216.04</v>
      </c>
      <c r="G26">
        <v>237.554318860395</v>
      </c>
      <c r="H26">
        <f>(Table2[[#This Row],[1Y Return vs Nifty]]-AVERAGE(Table2[1Y Return vs Nifty]))/_xlfn.STDEV.P(Table2[1Y Return vs Nifty])</f>
        <v>3.8381052698275386</v>
      </c>
      <c r="I26">
        <v>1.03061276816878</v>
      </c>
      <c r="J26">
        <f>(Table2[[#This Row],[1M Return vs Nifty]]-AVERAGE(Table2[1M Return vs Nifty]))/_xlfn.STDEV.P(Table2[1M Return vs Nifty])</f>
        <v>-8.3669277435446127E-3</v>
      </c>
      <c r="K26">
        <v>35.905988917571896</v>
      </c>
      <c r="L26">
        <f>(Table2[[#This Row],[6M Return vs Nifty]]-AVERAGE(Table2[6M Return vs Nifty]))/_xlfn.STDEV.P(Table2[6M Return vs Nifty])</f>
        <v>1.0172294656457632</v>
      </c>
      <c r="M26">
        <v>4.8598549763421</v>
      </c>
      <c r="N26">
        <f>(Table2[[#This Row],[1W Return vs Nifty]]-AVERAGE(Table2[1W Return vs Nifty]))/_xlfn.STDEV.P(Table2[1W Return vs Nifty])</f>
        <v>-0.2850753007062522</v>
      </c>
      <c r="O26">
        <v>218.31</v>
      </c>
      <c r="P26">
        <v>216.83417668771099</v>
      </c>
      <c r="Q26">
        <v>170.92357312268001</v>
      </c>
      <c r="R26">
        <v>48.364114800637701</v>
      </c>
      <c r="S26" s="1">
        <f>(Table2[[#This Row],[Close Price]]-Table2[[#This Row],[20D EMA]])/Table2[[#This Row],[20D EMA]]</f>
        <v>-1.0398057807704687E-2</v>
      </c>
      <c r="T26" s="1">
        <f>(Table2[[#This Row],[Close Price]]-Table2[[#This Row],[50D EMA]])/Table2[[#This Row],[50D EMA]]</f>
        <v>-3.6625992260195714E-3</v>
      </c>
      <c r="U26" s="1">
        <f>(Table2[[#This Row],[Close Price]]-Table2[[#This Row],[200D EMA]])/Table2[[#This Row],[200D EMA]]</f>
        <v>0.26395672669993719</v>
      </c>
      <c r="V26">
        <v>0.53585591116891096</v>
      </c>
      <c r="W26">
        <v>214.05</v>
      </c>
      <c r="X26">
        <v>221.95</v>
      </c>
      <c r="Y26">
        <v>214.05</v>
      </c>
      <c r="Z26">
        <v>221.95</v>
      </c>
      <c r="AA26">
        <v>214.05</v>
      </c>
      <c r="AB26">
        <v>226.5</v>
      </c>
      <c r="AC26" s="1">
        <f>(Table2[[#This Row],[Close Price]]/Table2[[#This Row],[Day Low]])-1</f>
        <v>9.2968932492407674E-3</v>
      </c>
      <c r="AD26" s="1">
        <f>(Table2[[#This Row],[Day High]]/Table2[[#This Row],[Close Price]])-1</f>
        <v>2.735604517681911E-2</v>
      </c>
      <c r="AE26" s="1">
        <f>(Table2[[#This Row],[Close Price]]/Table2[[#This Row],[Current Week Low]])-1</f>
        <v>9.2968932492407674E-3</v>
      </c>
      <c r="AF26" s="1">
        <f>(Table2[[#This Row],[Current Week High]]/Table2[[#This Row],[Close Price]])-1</f>
        <v>2.735604517681911E-2</v>
      </c>
      <c r="AG26" s="1">
        <f>(Table2[[#This Row],[Close Price]]/Table2[[#This Row],[Current Month Low]])-1</f>
        <v>9.2968932492407674E-3</v>
      </c>
      <c r="AH26" s="1">
        <f>(Table2[[#This Row],[Current Month High]]/Table2[[#This Row],[Close Price]])-1</f>
        <v>4.8416959822255246E-2</v>
      </c>
      <c r="AI26">
        <v>21.227550453619699</v>
      </c>
      <c r="AJ26">
        <v>300.72339438905601</v>
      </c>
      <c r="AK26" t="str">
        <f>IF(AND(Table2[[#This Row],[20D EMA]]&gt;Table2[[#This Row],[50D EMA]],Table2[[#This Row],[50D EMA]]&gt;Table2[[#This Row],[200D EMA]]),"Uptrend","Downtrend/NoTrend")</f>
        <v>Uptrend</v>
      </c>
      <c r="AL26">
        <v>7.0000000000000007E-2</v>
      </c>
      <c r="AM26" t="s">
        <v>3169</v>
      </c>
      <c r="AN26">
        <v>0.14000000000000001</v>
      </c>
      <c r="AO26" t="s">
        <v>3169</v>
      </c>
      <c r="AP26">
        <v>0.188531427550714</v>
      </c>
      <c r="AQ26">
        <f>(Table2[[#This Row],[Sharpe Ratio]]-AVERAGE(Table2[Sharpe Ratio]))/_xlfn.STDEV.P(Table2[Sharpe Ratio])</f>
        <v>1.5009420005664742</v>
      </c>
      <c r="AR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6.0628345075899794</v>
      </c>
      <c r="AS26">
        <f>_xlfn.RANK.AVG(Table2[[#This Row],[1Y Return vs Nifty Z-Score]],Table2[1Y Return vs Nifty Z-Score])</f>
        <v>6</v>
      </c>
      <c r="AT26">
        <f>_xlfn.RANK.AVG(Table2[[#This Row],[6M Return vs Nifty Z-Score]],Table2[6M Return vs Nifty Z-Score])</f>
        <v>92</v>
      </c>
      <c r="AU26">
        <f>_xlfn.RANK.AVG(Table2[[#This Row],[Sharpe Ratio Z-Score]],Table2[Sharpe Ratio Z-Score])</f>
        <v>44</v>
      </c>
      <c r="AV26">
        <f>(Table2[[#This Row],[Rank 1Y]]+Table2[[#This Row],[Rank 6M]]+Table2[[#This Row],[Rank Sharpe]])/3</f>
        <v>47.333333333333336</v>
      </c>
    </row>
    <row r="27" spans="1:48" x14ac:dyDescent="0.3">
      <c r="A27" t="s">
        <v>982</v>
      </c>
      <c r="B27" t="s">
        <v>983</v>
      </c>
      <c r="C27" t="s">
        <v>3127</v>
      </c>
      <c r="D27" t="s">
        <v>51</v>
      </c>
      <c r="E27">
        <v>14352.83804112</v>
      </c>
      <c r="F27">
        <v>1560.8</v>
      </c>
      <c r="G27">
        <v>199.04050934901301</v>
      </c>
      <c r="H27">
        <f>(Table2[[#This Row],[1Y Return vs Nifty]]-AVERAGE(Table2[1Y Return vs Nifty]))/_xlfn.STDEV.P(Table2[1Y Return vs Nifty])</f>
        <v>3.1553196533828047</v>
      </c>
      <c r="I27">
        <v>12.6162870883404</v>
      </c>
      <c r="J27">
        <f>(Table2[[#This Row],[1M Return vs Nifty]]-AVERAGE(Table2[1M Return vs Nifty]))/_xlfn.STDEV.P(Table2[1M Return vs Nifty])</f>
        <v>1.2693257251258854</v>
      </c>
      <c r="K27">
        <v>70.000452202993799</v>
      </c>
      <c r="L27">
        <f>(Table2[[#This Row],[6M Return vs Nifty]]-AVERAGE(Table2[6M Return vs Nifty]))/_xlfn.STDEV.P(Table2[6M Return vs Nifty])</f>
        <v>2.1930436333025889</v>
      </c>
      <c r="M27">
        <v>4.2753228679084598</v>
      </c>
      <c r="N27">
        <f>(Table2[[#This Row],[1W Return vs Nifty]]-AVERAGE(Table2[1W Return vs Nifty]))/_xlfn.STDEV.P(Table2[1W Return vs Nifty])</f>
        <v>-0.3884419273135129</v>
      </c>
      <c r="O27">
        <v>1527.26</v>
      </c>
      <c r="P27">
        <v>1430.05671185966</v>
      </c>
      <c r="Q27">
        <v>1077.71751432726</v>
      </c>
      <c r="R27">
        <v>57.922232198846402</v>
      </c>
      <c r="S27" s="1">
        <f>(Table2[[#This Row],[Close Price]]-Table2[[#This Row],[20D EMA]])/Table2[[#This Row],[20D EMA]]</f>
        <v>2.1960897293191704E-2</v>
      </c>
      <c r="T27" s="1">
        <f>(Table2[[#This Row],[Close Price]]-Table2[[#This Row],[50D EMA]])/Table2[[#This Row],[50D EMA]]</f>
        <v>9.1425247024168751E-2</v>
      </c>
      <c r="U27" s="1">
        <f>(Table2[[#This Row],[Close Price]]-Table2[[#This Row],[200D EMA]])/Table2[[#This Row],[200D EMA]]</f>
        <v>0.44824592646088052</v>
      </c>
      <c r="V27">
        <v>0.91615343594740495</v>
      </c>
      <c r="W27">
        <v>1465</v>
      </c>
      <c r="X27">
        <v>1580.25</v>
      </c>
      <c r="Y27">
        <v>1465</v>
      </c>
      <c r="Z27">
        <v>1580.25</v>
      </c>
      <c r="AA27">
        <v>1465</v>
      </c>
      <c r="AB27">
        <v>1580.25</v>
      </c>
      <c r="AC27" s="1">
        <f>(Table2[[#This Row],[Close Price]]/Table2[[#This Row],[Day Low]])-1</f>
        <v>6.5392491467576752E-2</v>
      </c>
      <c r="AD27" s="1">
        <f>(Table2[[#This Row],[Day High]]/Table2[[#This Row],[Close Price]])-1</f>
        <v>1.2461558175294707E-2</v>
      </c>
      <c r="AE27" s="1">
        <f>(Table2[[#This Row],[Close Price]]/Table2[[#This Row],[Current Week Low]])-1</f>
        <v>6.5392491467576752E-2</v>
      </c>
      <c r="AF27" s="1">
        <f>(Table2[[#This Row],[Current Week High]]/Table2[[#This Row],[Close Price]])-1</f>
        <v>1.2461558175294707E-2</v>
      </c>
      <c r="AG27" s="1">
        <f>(Table2[[#This Row],[Close Price]]/Table2[[#This Row],[Current Month Low]])-1</f>
        <v>6.5392491467576752E-2</v>
      </c>
      <c r="AH27" s="1">
        <f>(Table2[[#This Row],[Current Month High]]/Table2[[#This Row],[Close Price]])-1</f>
        <v>1.2461558175294707E-2</v>
      </c>
      <c r="AI27">
        <v>7.31676063557149</v>
      </c>
      <c r="AJ27">
        <v>234.21841541755799</v>
      </c>
      <c r="AK27" t="str">
        <f>IF(AND(Table2[[#This Row],[20D EMA]]&gt;Table2[[#This Row],[50D EMA]],Table2[[#This Row],[50D EMA]]&gt;Table2[[#This Row],[200D EMA]]),"Uptrend","Downtrend/NoTrend")</f>
        <v>Uptrend</v>
      </c>
      <c r="AL27">
        <v>0.16</v>
      </c>
      <c r="AM27" t="s">
        <v>3169</v>
      </c>
      <c r="AN27">
        <v>-5.0199999999999996</v>
      </c>
      <c r="AO27" t="s">
        <v>3168</v>
      </c>
      <c r="AP27">
        <v>0.140765513133459</v>
      </c>
      <c r="AQ27">
        <f>(Table2[[#This Row],[Sharpe Ratio]]-AVERAGE(Table2[Sharpe Ratio]))/_xlfn.STDEV.P(Table2[Sharpe Ratio])</f>
        <v>0.93485276850112875</v>
      </c>
      <c r="AR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7.1640998529988931</v>
      </c>
      <c r="AS27">
        <f>_xlfn.RANK.AVG(Table2[[#This Row],[1Y Return vs Nifty Z-Score]],Table2[1Y Return vs Nifty Z-Score])</f>
        <v>10</v>
      </c>
      <c r="AT27">
        <f>_xlfn.RANK.AVG(Table2[[#This Row],[6M Return vs Nifty Z-Score]],Table2[6M Return vs Nifty Z-Score])</f>
        <v>26</v>
      </c>
      <c r="AU27">
        <f>_xlfn.RANK.AVG(Table2[[#This Row],[Sharpe Ratio Z-Score]],Table2[Sharpe Ratio Z-Score])</f>
        <v>125</v>
      </c>
      <c r="AV27">
        <f>(Table2[[#This Row],[Rank 1Y]]+Table2[[#This Row],[Rank 6M]]+Table2[[#This Row],[Rank Sharpe]])/3</f>
        <v>53.666666666666664</v>
      </c>
    </row>
    <row r="28" spans="1:48" x14ac:dyDescent="0.3">
      <c r="A28" t="s">
        <v>389</v>
      </c>
      <c r="B28" t="s">
        <v>390</v>
      </c>
      <c r="C28" t="s">
        <v>3123</v>
      </c>
      <c r="D28" t="s">
        <v>391</v>
      </c>
      <c r="E28">
        <v>56424.604127140003</v>
      </c>
      <c r="F28">
        <v>942.65</v>
      </c>
      <c r="G28">
        <v>252.58497147473</v>
      </c>
      <c r="H28">
        <f>(Table2[[#This Row],[1Y Return vs Nifty]]-AVERAGE(Table2[1Y Return vs Nifty]))/_xlfn.STDEV.P(Table2[1Y Return vs Nifty])</f>
        <v>4.1045736753435511</v>
      </c>
      <c r="I28">
        <v>40.212061179967499</v>
      </c>
      <c r="J28">
        <f>(Table2[[#This Row],[1M Return vs Nifty]]-AVERAGE(Table2[1M Return vs Nifty]))/_xlfn.STDEV.P(Table2[1M Return vs Nifty])</f>
        <v>4.3126460216172005</v>
      </c>
      <c r="K28">
        <v>50.409956975114397</v>
      </c>
      <c r="L28">
        <f>(Table2[[#This Row],[6M Return vs Nifty]]-AVERAGE(Table2[6M Return vs Nifty]))/_xlfn.STDEV.P(Table2[6M Return vs Nifty])</f>
        <v>1.5174271366439294</v>
      </c>
      <c r="M28">
        <v>10.5476379511756</v>
      </c>
      <c r="N28">
        <f>(Table2[[#This Row],[1W Return vs Nifty]]-AVERAGE(Table2[1W Return vs Nifty]))/_xlfn.STDEV.P(Table2[1W Return vs Nifty])</f>
        <v>0.72073247358044368</v>
      </c>
      <c r="O28">
        <v>901.51</v>
      </c>
      <c r="P28">
        <v>821.80754137583006</v>
      </c>
      <c r="Q28">
        <v>620.01189961258694</v>
      </c>
      <c r="R28">
        <v>54.744033083927697</v>
      </c>
      <c r="S28" s="1">
        <f>(Table2[[#This Row],[Close Price]]-Table2[[#This Row],[20D EMA]])/Table2[[#This Row],[20D EMA]]</f>
        <v>4.5634546483122748E-2</v>
      </c>
      <c r="T28" s="1">
        <f>(Table2[[#This Row],[Close Price]]-Table2[[#This Row],[50D EMA]])/Table2[[#This Row],[50D EMA]]</f>
        <v>0.14704471855035714</v>
      </c>
      <c r="U28" s="1">
        <f>(Table2[[#This Row],[Close Price]]-Table2[[#This Row],[200D EMA]])/Table2[[#This Row],[200D EMA]]</f>
        <v>0.52037404538366561</v>
      </c>
      <c r="V28">
        <v>1.13745956774904</v>
      </c>
      <c r="W28">
        <v>933.55</v>
      </c>
      <c r="X28">
        <v>976.65</v>
      </c>
      <c r="Y28">
        <v>933.55</v>
      </c>
      <c r="Z28">
        <v>976.65</v>
      </c>
      <c r="AA28">
        <v>933.55</v>
      </c>
      <c r="AB28">
        <v>989.15</v>
      </c>
      <c r="AC28" s="1">
        <f>(Table2[[#This Row],[Close Price]]/Table2[[#This Row],[Day Low]])-1</f>
        <v>9.7477371324514728E-3</v>
      </c>
      <c r="AD28" s="1">
        <f>(Table2[[#This Row],[Day High]]/Table2[[#This Row],[Close Price]])-1</f>
        <v>3.6068530207393978E-2</v>
      </c>
      <c r="AE28" s="1">
        <f>(Table2[[#This Row],[Close Price]]/Table2[[#This Row],[Current Week Low]])-1</f>
        <v>9.7477371324514728E-3</v>
      </c>
      <c r="AF28" s="1">
        <f>(Table2[[#This Row],[Current Week High]]/Table2[[#This Row],[Close Price]])-1</f>
        <v>3.6068530207393978E-2</v>
      </c>
      <c r="AG28" s="1">
        <f>(Table2[[#This Row],[Close Price]]/Table2[[#This Row],[Current Month Low]])-1</f>
        <v>9.7477371324514728E-3</v>
      </c>
      <c r="AH28" s="1">
        <f>(Table2[[#This Row],[Current Month High]]/Table2[[#This Row],[Close Price]])-1</f>
        <v>4.9329019254230166E-2</v>
      </c>
      <c r="AI28">
        <v>12.8732827666684</v>
      </c>
      <c r="AJ28">
        <v>280.65721064055299</v>
      </c>
      <c r="AK28" t="str">
        <f>IF(AND(Table2[[#This Row],[20D EMA]]&gt;Table2[[#This Row],[50D EMA]],Table2[[#This Row],[50D EMA]]&gt;Table2[[#This Row],[200D EMA]]),"Uptrend","Downtrend/NoTrend")</f>
        <v>Uptrend</v>
      </c>
      <c r="AL28">
        <v>0.47</v>
      </c>
      <c r="AM28" t="s">
        <v>3169</v>
      </c>
      <c r="AN28">
        <v>1.43</v>
      </c>
      <c r="AO28" t="s">
        <v>3169</v>
      </c>
      <c r="AP28">
        <v>0.14862294564883399</v>
      </c>
      <c r="AQ28">
        <f>(Table2[[#This Row],[Sharpe Ratio]]-AVERAGE(Table2[Sharpe Ratio]))/_xlfn.STDEV.P(Table2[Sharpe Ratio])</f>
        <v>1.0279737312817994</v>
      </c>
      <c r="AR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11.683353038466924</v>
      </c>
      <c r="AS28">
        <f>_xlfn.RANK.AVG(Table2[[#This Row],[1Y Return vs Nifty Z-Score]],Table2[1Y Return vs Nifty Z-Score])</f>
        <v>3</v>
      </c>
      <c r="AT28">
        <f>_xlfn.RANK.AVG(Table2[[#This Row],[6M Return vs Nifty Z-Score]],Table2[6M Return vs Nifty Z-Score])</f>
        <v>53</v>
      </c>
      <c r="AU28">
        <f>_xlfn.RANK.AVG(Table2[[#This Row],[Sharpe Ratio Z-Score]],Table2[Sharpe Ratio Z-Score])</f>
        <v>110</v>
      </c>
      <c r="AV28">
        <f>(Table2[[#This Row],[Rank 1Y]]+Table2[[#This Row],[Rank 6M]]+Table2[[#This Row],[Rank Sharpe]])/3</f>
        <v>55.333333333333336</v>
      </c>
    </row>
    <row r="29" spans="1:48" x14ac:dyDescent="0.3">
      <c r="A29" t="s">
        <v>463</v>
      </c>
      <c r="B29" t="s">
        <v>464</v>
      </c>
      <c r="C29" t="s">
        <v>3127</v>
      </c>
      <c r="D29" t="s">
        <v>51</v>
      </c>
      <c r="E29">
        <v>47950.822408300002</v>
      </c>
      <c r="F29">
        <v>1699.25</v>
      </c>
      <c r="G29">
        <v>100.15524160307</v>
      </c>
      <c r="H29">
        <f>(Table2[[#This Row],[1Y Return vs Nifty]]-AVERAGE(Table2[1Y Return vs Nifty]))/_xlfn.STDEV.P(Table2[1Y Return vs Nifty])</f>
        <v>1.4022487587660879</v>
      </c>
      <c r="I29">
        <v>7.0036181077046704</v>
      </c>
      <c r="J29">
        <f>(Table2[[#This Row],[1M Return vs Nifty]]-AVERAGE(Table2[1M Return vs Nifty]))/_xlfn.STDEV.P(Table2[1M Return vs Nifty])</f>
        <v>0.65034872634553342</v>
      </c>
      <c r="K29">
        <v>56.526778772017302</v>
      </c>
      <c r="L29">
        <f>(Table2[[#This Row],[6M Return vs Nifty]]-AVERAGE(Table2[6M Return vs Nifty]))/_xlfn.STDEV.P(Table2[6M Return vs Nifty])</f>
        <v>1.7283776851133572</v>
      </c>
      <c r="M29">
        <v>2.9778086984239098</v>
      </c>
      <c r="N29">
        <f>(Table2[[#This Row],[1W Return vs Nifty]]-AVERAGE(Table2[1W Return vs Nifty]))/_xlfn.STDEV.P(Table2[1W Return vs Nifty])</f>
        <v>-0.61788982374154233</v>
      </c>
      <c r="O29">
        <v>1702.49</v>
      </c>
      <c r="P29">
        <v>1666.9300897912101</v>
      </c>
      <c r="Q29">
        <v>1340.71823360746</v>
      </c>
      <c r="R29">
        <v>49.812886633937197</v>
      </c>
      <c r="S29" s="1">
        <f>(Table2[[#This Row],[Close Price]]-Table2[[#This Row],[20D EMA]])/Table2[[#This Row],[20D EMA]]</f>
        <v>-1.9030948786777069E-3</v>
      </c>
      <c r="T29" s="1">
        <f>(Table2[[#This Row],[Close Price]]-Table2[[#This Row],[50D EMA]])/Table2[[#This Row],[50D EMA]]</f>
        <v>1.9388881637404546E-2</v>
      </c>
      <c r="U29" s="1">
        <f>(Table2[[#This Row],[Close Price]]-Table2[[#This Row],[200D EMA]])/Table2[[#This Row],[200D EMA]]</f>
        <v>0.2674176850924459</v>
      </c>
      <c r="V29">
        <v>0.478023699985827</v>
      </c>
      <c r="W29">
        <v>1649</v>
      </c>
      <c r="X29">
        <v>1715.9</v>
      </c>
      <c r="Y29">
        <v>1649</v>
      </c>
      <c r="Z29">
        <v>1715.9</v>
      </c>
      <c r="AA29">
        <v>1649</v>
      </c>
      <c r="AB29">
        <v>1715.9</v>
      </c>
      <c r="AC29" s="1">
        <f>(Table2[[#This Row],[Close Price]]/Table2[[#This Row],[Day Low]])-1</f>
        <v>3.0473013947847072E-2</v>
      </c>
      <c r="AD29" s="1">
        <f>(Table2[[#This Row],[Day High]]/Table2[[#This Row],[Close Price]])-1</f>
        <v>9.7984404884507992E-3</v>
      </c>
      <c r="AE29" s="1">
        <f>(Table2[[#This Row],[Close Price]]/Table2[[#This Row],[Current Week Low]])-1</f>
        <v>3.0473013947847072E-2</v>
      </c>
      <c r="AF29" s="1">
        <f>(Table2[[#This Row],[Current Week High]]/Table2[[#This Row],[Close Price]])-1</f>
        <v>9.7984404884507992E-3</v>
      </c>
      <c r="AG29" s="1">
        <f>(Table2[[#This Row],[Close Price]]/Table2[[#This Row],[Current Month Low]])-1</f>
        <v>3.0473013947847072E-2</v>
      </c>
      <c r="AH29" s="1">
        <f>(Table2[[#This Row],[Current Month High]]/Table2[[#This Row],[Close Price]])-1</f>
        <v>9.7984404884507992E-3</v>
      </c>
      <c r="AI29">
        <v>7.7504781521259503</v>
      </c>
      <c r="AJ29">
        <v>135.32059271569</v>
      </c>
      <c r="AK29" t="str">
        <f>IF(AND(Table2[[#This Row],[20D EMA]]&gt;Table2[[#This Row],[50D EMA]],Table2[[#This Row],[50D EMA]]&gt;Table2[[#This Row],[200D EMA]]),"Uptrend","Downtrend/NoTrend")</f>
        <v>Uptrend</v>
      </c>
      <c r="AL29">
        <v>0.06</v>
      </c>
      <c r="AM29" t="s">
        <v>3169</v>
      </c>
      <c r="AN29">
        <v>-2.08</v>
      </c>
      <c r="AO29" t="s">
        <v>3168</v>
      </c>
      <c r="AP29">
        <v>0.16563406297890601</v>
      </c>
      <c r="AQ29">
        <f>(Table2[[#This Row],[Sharpe Ratio]]-AVERAGE(Table2[Sharpe Ratio]))/_xlfn.STDEV.P(Table2[Sharpe Ratio])</f>
        <v>1.2295779602270172</v>
      </c>
      <c r="AR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4.3926633067104532</v>
      </c>
      <c r="AS29">
        <f>_xlfn.RANK.AVG(Table2[[#This Row],[1Y Return vs Nifty Z-Score]],Table2[1Y Return vs Nifty Z-Score])</f>
        <v>60</v>
      </c>
      <c r="AT29">
        <f>_xlfn.RANK.AVG(Table2[[#This Row],[6M Return vs Nifty Z-Score]],Table2[6M Return vs Nifty Z-Score])</f>
        <v>37</v>
      </c>
      <c r="AU29">
        <f>_xlfn.RANK.AVG(Table2[[#This Row],[Sharpe Ratio Z-Score]],Table2[Sharpe Ratio Z-Score])</f>
        <v>79</v>
      </c>
      <c r="AV29">
        <f>(Table2[[#This Row],[Rank 1Y]]+Table2[[#This Row],[Rank 6M]]+Table2[[#This Row],[Rank Sharpe]])/3</f>
        <v>58.666666666666664</v>
      </c>
    </row>
    <row r="30" spans="1:48" x14ac:dyDescent="0.3">
      <c r="A30" t="s">
        <v>1248</v>
      </c>
      <c r="B30" t="s">
        <v>1249</v>
      </c>
      <c r="C30" t="s">
        <v>3134</v>
      </c>
      <c r="D30" t="s">
        <v>420</v>
      </c>
      <c r="E30">
        <v>9238.2822768599999</v>
      </c>
      <c r="F30">
        <v>407.1</v>
      </c>
      <c r="G30">
        <v>128.631111841739</v>
      </c>
      <c r="H30">
        <f>(Table2[[#This Row],[1Y Return vs Nifty]]-AVERAGE(Table2[1Y Return vs Nifty]))/_xlfn.STDEV.P(Table2[1Y Return vs Nifty])</f>
        <v>1.9070784513199728</v>
      </c>
      <c r="I30">
        <v>18.0222671694262</v>
      </c>
      <c r="J30">
        <f>(Table2[[#This Row],[1M Return vs Nifty]]-AVERAGE(Table2[1M Return vs Nifty]))/_xlfn.STDEV.P(Table2[1M Return vs Nifty])</f>
        <v>1.8655086351819568</v>
      </c>
      <c r="K30">
        <v>37.549938481885</v>
      </c>
      <c r="L30">
        <f>(Table2[[#This Row],[6M Return vs Nifty]]-AVERAGE(Table2[6M Return vs Nifty]))/_xlfn.STDEV.P(Table2[6M Return vs Nifty])</f>
        <v>1.0739242777168807</v>
      </c>
      <c r="M30">
        <v>9.1365735531325303</v>
      </c>
      <c r="N30">
        <f>(Table2[[#This Row],[1W Return vs Nifty]]-AVERAGE(Table2[1W Return vs Nifty]))/_xlfn.STDEV.P(Table2[1W Return vs Nifty])</f>
        <v>0.47120474935984036</v>
      </c>
      <c r="O30">
        <v>414.69</v>
      </c>
      <c r="P30">
        <v>401.563346390486</v>
      </c>
      <c r="Q30">
        <v>318.88931822985199</v>
      </c>
      <c r="R30">
        <v>43.855641279667502</v>
      </c>
      <c r="S30" s="1">
        <f>(Table2[[#This Row],[Close Price]]-Table2[[#This Row],[20D EMA]])/Table2[[#This Row],[20D EMA]]</f>
        <v>-1.8302828618968325E-2</v>
      </c>
      <c r="T30" s="1">
        <f>(Table2[[#This Row],[Close Price]]-Table2[[#This Row],[50D EMA]])/Table2[[#This Row],[50D EMA]]</f>
        <v>1.3787746464614071E-2</v>
      </c>
      <c r="U30" s="1">
        <f>(Table2[[#This Row],[Close Price]]-Table2[[#This Row],[200D EMA]])/Table2[[#This Row],[200D EMA]]</f>
        <v>0.27661849026428259</v>
      </c>
      <c r="V30">
        <v>0.59563956787665795</v>
      </c>
      <c r="W30">
        <v>405.1</v>
      </c>
      <c r="X30">
        <v>432.65</v>
      </c>
      <c r="Y30">
        <v>405.1</v>
      </c>
      <c r="Z30">
        <v>432.65</v>
      </c>
      <c r="AA30">
        <v>405.1</v>
      </c>
      <c r="AB30">
        <v>435.65</v>
      </c>
      <c r="AC30" s="1">
        <f>(Table2[[#This Row],[Close Price]]/Table2[[#This Row],[Day Low]])-1</f>
        <v>4.9370525796099685E-3</v>
      </c>
      <c r="AD30" s="1">
        <f>(Table2[[#This Row],[Day High]]/Table2[[#This Row],[Close Price]])-1</f>
        <v>6.2760992385163306E-2</v>
      </c>
      <c r="AE30" s="1">
        <f>(Table2[[#This Row],[Close Price]]/Table2[[#This Row],[Current Week Low]])-1</f>
        <v>4.9370525796099685E-3</v>
      </c>
      <c r="AF30" s="1">
        <f>(Table2[[#This Row],[Current Week High]]/Table2[[#This Row],[Close Price]])-1</f>
        <v>6.2760992385163306E-2</v>
      </c>
      <c r="AG30" s="1">
        <f>(Table2[[#This Row],[Close Price]]/Table2[[#This Row],[Current Month Low]])-1</f>
        <v>4.9370525796099685E-3</v>
      </c>
      <c r="AH30" s="1">
        <f>(Table2[[#This Row],[Current Month High]]/Table2[[#This Row],[Close Price]])-1</f>
        <v>7.0130189142716626E-2</v>
      </c>
      <c r="AI30">
        <v>16.433308769344102</v>
      </c>
      <c r="AJ30">
        <v>154.676258992805</v>
      </c>
      <c r="AK30" t="str">
        <f>IF(AND(Table2[[#This Row],[20D EMA]]&gt;Table2[[#This Row],[50D EMA]],Table2[[#This Row],[50D EMA]]&gt;Table2[[#This Row],[200D EMA]]),"Uptrend","Downtrend/NoTrend")</f>
        <v>Uptrend</v>
      </c>
      <c r="AL30">
        <v>0.09</v>
      </c>
      <c r="AM30" t="s">
        <v>3169</v>
      </c>
      <c r="AN30">
        <v>-10.26</v>
      </c>
      <c r="AO30" t="s">
        <v>3168</v>
      </c>
      <c r="AP30">
        <v>0.18010236839570301</v>
      </c>
      <c r="AQ30">
        <f>(Table2[[#This Row],[Sharpe Ratio]]-AVERAGE(Table2[Sharpe Ratio]))/_xlfn.STDEV.P(Table2[Sharpe Ratio])</f>
        <v>1.4010465064195048</v>
      </c>
      <c r="AR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6.7187626199981549</v>
      </c>
      <c r="AS30">
        <f>_xlfn.RANK.AVG(Table2[[#This Row],[1Y Return vs Nifty Z-Score]],Table2[1Y Return vs Nifty Z-Score])</f>
        <v>34</v>
      </c>
      <c r="AT30">
        <f>_xlfn.RANK.AVG(Table2[[#This Row],[6M Return vs Nifty Z-Score]],Table2[6M Return vs Nifty Z-Score])</f>
        <v>84</v>
      </c>
      <c r="AU30">
        <f>_xlfn.RANK.AVG(Table2[[#This Row],[Sharpe Ratio Z-Score]],Table2[Sharpe Ratio Z-Score])</f>
        <v>59</v>
      </c>
      <c r="AV30">
        <f>(Table2[[#This Row],[Rank 1Y]]+Table2[[#This Row],[Rank 6M]]+Table2[[#This Row],[Rank Sharpe]])/3</f>
        <v>59</v>
      </c>
    </row>
    <row r="31" spans="1:48" x14ac:dyDescent="0.3">
      <c r="A31" t="s">
        <v>953</v>
      </c>
      <c r="B31" t="s">
        <v>954</v>
      </c>
      <c r="C31" t="s">
        <v>3130</v>
      </c>
      <c r="D31" t="s">
        <v>117</v>
      </c>
      <c r="E31">
        <v>15247.537552899999</v>
      </c>
      <c r="F31">
        <v>432.7</v>
      </c>
      <c r="G31">
        <v>81.074651896518006</v>
      </c>
      <c r="H31">
        <f>(Table2[[#This Row],[1Y Return vs Nifty]]-AVERAGE(Table2[1Y Return vs Nifty]))/_xlfn.STDEV.P(Table2[1Y Return vs Nifty])</f>
        <v>1.0639817223394004</v>
      </c>
      <c r="I31">
        <v>-3.8966869131413699</v>
      </c>
      <c r="J31">
        <f>(Table2[[#This Row],[1M Return vs Nifty]]-AVERAGE(Table2[1M Return vs Nifty]))/_xlfn.STDEV.P(Table2[1M Return vs Nifty])</f>
        <v>-0.55175995151728785</v>
      </c>
      <c r="K31">
        <v>55.026660253651301</v>
      </c>
      <c r="L31">
        <f>(Table2[[#This Row],[6M Return vs Nifty]]-AVERAGE(Table2[6M Return vs Nifty]))/_xlfn.STDEV.P(Table2[6M Return vs Nifty])</f>
        <v>1.6766431676260765</v>
      </c>
      <c r="M31">
        <v>0.44493740491134198</v>
      </c>
      <c r="N31">
        <f>(Table2[[#This Row],[1W Return vs Nifty]]-AVERAGE(Table2[1W Return vs Nifty]))/_xlfn.STDEV.P(Table2[1W Return vs Nifty])</f>
        <v>-1.0657939806959691</v>
      </c>
      <c r="O31">
        <v>462.1</v>
      </c>
      <c r="P31">
        <v>428.81018803119099</v>
      </c>
      <c r="Q31">
        <v>317.45541394080198</v>
      </c>
      <c r="R31">
        <v>33.590236016074897</v>
      </c>
      <c r="S31" s="1">
        <f>(Table2[[#This Row],[Close Price]]-Table2[[#This Row],[20D EMA]])/Table2[[#This Row],[20D EMA]]</f>
        <v>-6.362259251244326E-2</v>
      </c>
      <c r="T31" s="1">
        <f>(Table2[[#This Row],[Close Price]]-Table2[[#This Row],[50D EMA]])/Table2[[#This Row],[50D EMA]]</f>
        <v>9.0711743269636588E-3</v>
      </c>
      <c r="U31" s="1">
        <f>(Table2[[#This Row],[Close Price]]-Table2[[#This Row],[200D EMA]])/Table2[[#This Row],[200D EMA]]</f>
        <v>0.36302605341828709</v>
      </c>
      <c r="V31">
        <v>0.52031533075869896</v>
      </c>
      <c r="W31">
        <v>429</v>
      </c>
      <c r="X31">
        <v>451</v>
      </c>
      <c r="Y31">
        <v>429</v>
      </c>
      <c r="Z31">
        <v>451</v>
      </c>
      <c r="AA31">
        <v>429</v>
      </c>
      <c r="AB31">
        <v>463</v>
      </c>
      <c r="AC31" s="1">
        <f>(Table2[[#This Row],[Close Price]]/Table2[[#This Row],[Day Low]])-1</f>
        <v>8.6247086247086546E-3</v>
      </c>
      <c r="AD31" s="1">
        <f>(Table2[[#This Row],[Day High]]/Table2[[#This Row],[Close Price]])-1</f>
        <v>4.2292581465218415E-2</v>
      </c>
      <c r="AE31" s="1">
        <f>(Table2[[#This Row],[Close Price]]/Table2[[#This Row],[Current Week Low]])-1</f>
        <v>8.6247086247086546E-3</v>
      </c>
      <c r="AF31" s="1">
        <f>(Table2[[#This Row],[Current Week High]]/Table2[[#This Row],[Close Price]])-1</f>
        <v>4.2292581465218415E-2</v>
      </c>
      <c r="AG31" s="1">
        <f>(Table2[[#This Row],[Close Price]]/Table2[[#This Row],[Current Month Low]])-1</f>
        <v>8.6247086247086546E-3</v>
      </c>
      <c r="AH31" s="1">
        <f>(Table2[[#This Row],[Current Month High]]/Table2[[#This Row],[Close Price]])-1</f>
        <v>7.0025421770279594E-2</v>
      </c>
      <c r="AI31">
        <v>21.331176334642901</v>
      </c>
      <c r="AJ31">
        <v>140.05547850208001</v>
      </c>
      <c r="AK31" t="str">
        <f>IF(AND(Table2[[#This Row],[20D EMA]]&gt;Table2[[#This Row],[50D EMA]],Table2[[#This Row],[50D EMA]]&gt;Table2[[#This Row],[200D EMA]]),"Uptrend","Downtrend/NoTrend")</f>
        <v>Uptrend</v>
      </c>
      <c r="AL31">
        <v>0.25</v>
      </c>
      <c r="AM31" t="s">
        <v>3169</v>
      </c>
      <c r="AN31">
        <v>-13.19</v>
      </c>
      <c r="AO31" t="s">
        <v>3168</v>
      </c>
      <c r="AP31">
        <v>0.18645688138375199</v>
      </c>
      <c r="AQ31">
        <f>(Table2[[#This Row],[Sharpe Ratio]]-AVERAGE(Table2[Sharpe Ratio]))/_xlfn.STDEV.P(Table2[Sharpe Ratio])</f>
        <v>1.4763558859517523</v>
      </c>
      <c r="AR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2.5994268437039723</v>
      </c>
      <c r="AS31">
        <f>_xlfn.RANK.AVG(Table2[[#This Row],[1Y Return vs Nifty Z-Score]],Table2[1Y Return vs Nifty Z-Score])</f>
        <v>89</v>
      </c>
      <c r="AT31">
        <f>_xlfn.RANK.AVG(Table2[[#This Row],[6M Return vs Nifty Z-Score]],Table2[6M Return vs Nifty Z-Score])</f>
        <v>42</v>
      </c>
      <c r="AU31">
        <f>_xlfn.RANK.AVG(Table2[[#This Row],[Sharpe Ratio Z-Score]],Table2[Sharpe Ratio Z-Score])</f>
        <v>48</v>
      </c>
      <c r="AV31">
        <f>(Table2[[#This Row],[Rank 1Y]]+Table2[[#This Row],[Rank 6M]]+Table2[[#This Row],[Rank Sharpe]])/3</f>
        <v>59.666666666666664</v>
      </c>
    </row>
    <row r="32" spans="1:48" x14ac:dyDescent="0.3">
      <c r="A32" t="s">
        <v>284</v>
      </c>
      <c r="B32" t="s">
        <v>285</v>
      </c>
      <c r="C32" t="s">
        <v>3134</v>
      </c>
      <c r="D32" t="s">
        <v>286</v>
      </c>
      <c r="E32">
        <v>90504.713423872003</v>
      </c>
      <c r="F32">
        <v>66.319999999999993</v>
      </c>
      <c r="G32">
        <v>59.701524244067002</v>
      </c>
      <c r="H32">
        <f>(Table2[[#This Row],[1Y Return vs Nifty]]-AVERAGE(Table2[1Y Return vs Nifty]))/_xlfn.STDEV.P(Table2[1Y Return vs Nifty])</f>
        <v>0.68507181120173444</v>
      </c>
      <c r="I32">
        <v>-4.8899754367096797</v>
      </c>
      <c r="J32">
        <f>(Table2[[#This Row],[1M Return vs Nifty]]-AVERAGE(Table2[1M Return vs Nifty]))/_xlfn.STDEV.P(Table2[1M Return vs Nifty])</f>
        <v>-0.66130190942759381</v>
      </c>
      <c r="K32">
        <v>55.788429908232203</v>
      </c>
      <c r="L32">
        <f>(Table2[[#This Row],[6M Return vs Nifty]]-AVERAGE(Table2[6M Return vs Nifty]))/_xlfn.STDEV.P(Table2[6M Return vs Nifty])</f>
        <v>1.7029142822304895</v>
      </c>
      <c r="M32">
        <v>1.2513668962723301</v>
      </c>
      <c r="N32">
        <f>(Table2[[#This Row],[1W Return vs Nifty]]-AVERAGE(Table2[1W Return vs Nifty]))/_xlfn.STDEV.P(Table2[1W Return vs Nifty])</f>
        <v>-0.92318779206081081</v>
      </c>
      <c r="O32">
        <v>70.790000000000006</v>
      </c>
      <c r="P32">
        <v>72.308196259086102</v>
      </c>
      <c r="Q32">
        <v>58.316640777166299</v>
      </c>
      <c r="R32">
        <v>32.862696168095901</v>
      </c>
      <c r="S32" s="1">
        <f>(Table2[[#This Row],[Close Price]]-Table2[[#This Row],[20D EMA]])/Table2[[#This Row],[20D EMA]]</f>
        <v>-6.3144511936714401E-2</v>
      </c>
      <c r="T32" s="1">
        <f>(Table2[[#This Row],[Close Price]]-Table2[[#This Row],[50D EMA]])/Table2[[#This Row],[50D EMA]]</f>
        <v>-8.2814902997025666E-2</v>
      </c>
      <c r="U32" s="1">
        <f>(Table2[[#This Row],[Close Price]]-Table2[[#This Row],[200D EMA]])/Table2[[#This Row],[200D EMA]]</f>
        <v>0.13723971607718846</v>
      </c>
      <c r="V32">
        <v>0.74613909944983303</v>
      </c>
      <c r="W32">
        <v>65.2</v>
      </c>
      <c r="X32">
        <v>68.239999999999995</v>
      </c>
      <c r="Y32">
        <v>65.2</v>
      </c>
      <c r="Z32">
        <v>68.239999999999995</v>
      </c>
      <c r="AA32">
        <v>65.2</v>
      </c>
      <c r="AB32">
        <v>68.400000000000006</v>
      </c>
      <c r="AC32" s="1">
        <f>(Table2[[#This Row],[Close Price]]/Table2[[#This Row],[Day Low]])-1</f>
        <v>1.7177914110429349E-2</v>
      </c>
      <c r="AD32" s="1">
        <f>(Table2[[#This Row],[Day High]]/Table2[[#This Row],[Close Price]])-1</f>
        <v>2.8950542822677949E-2</v>
      </c>
      <c r="AE32" s="1">
        <f>(Table2[[#This Row],[Close Price]]/Table2[[#This Row],[Current Week Low]])-1</f>
        <v>1.7177914110429349E-2</v>
      </c>
      <c r="AF32" s="1">
        <f>(Table2[[#This Row],[Current Week High]]/Table2[[#This Row],[Close Price]])-1</f>
        <v>2.8950542822677949E-2</v>
      </c>
      <c r="AG32" s="1">
        <f>(Table2[[#This Row],[Close Price]]/Table2[[#This Row],[Current Month Low]])-1</f>
        <v>1.7177914110429349E-2</v>
      </c>
      <c r="AH32" s="1">
        <f>(Table2[[#This Row],[Current Month High]]/Table2[[#This Row],[Close Price]])-1</f>
        <v>3.1363088057901223E-2</v>
      </c>
      <c r="AI32">
        <v>29.734620024125402</v>
      </c>
      <c r="AJ32">
        <v>95.634218289085496</v>
      </c>
      <c r="AK32" t="str">
        <f>IF(AND(Table2[[#This Row],[20D EMA]]&gt;Table2[[#This Row],[50D EMA]],Table2[[#This Row],[50D EMA]]&gt;Table2[[#This Row],[200D EMA]]),"Uptrend","Downtrend/NoTrend")</f>
        <v>Downtrend/NoTrend</v>
      </c>
      <c r="AL32">
        <v>-0.12</v>
      </c>
      <c r="AM32" t="s">
        <v>3168</v>
      </c>
      <c r="AN32">
        <v>-9.16</v>
      </c>
      <c r="AO32" t="s">
        <v>3168</v>
      </c>
      <c r="AP32">
        <v>0.20895825876819801</v>
      </c>
      <c r="AQ32">
        <f>(Table2[[#This Row],[Sharpe Ratio]]-AVERAGE(Table2[Sharpe Ratio]))/_xlfn.STDEV.P(Table2[Sharpe Ratio])</f>
        <v>1.7430269546285442</v>
      </c>
      <c r="AR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">
        <f>_xlfn.RANK.AVG(Table2[[#This Row],[1Y Return vs Nifty Z-Score]],Table2[1Y Return vs Nifty Z-Score])</f>
        <v>126</v>
      </c>
      <c r="AT32">
        <f>_xlfn.RANK.AVG(Table2[[#This Row],[6M Return vs Nifty Z-Score]],Table2[6M Return vs Nifty Z-Score])</f>
        <v>40</v>
      </c>
      <c r="AU32">
        <f>_xlfn.RANK.AVG(Table2[[#This Row],[Sharpe Ratio Z-Score]],Table2[Sharpe Ratio Z-Score])</f>
        <v>22</v>
      </c>
      <c r="AV32">
        <f>(Table2[[#This Row],[Rank 1Y]]+Table2[[#This Row],[Rank 6M]]+Table2[[#This Row],[Rank Sharpe]])/3</f>
        <v>62.666666666666664</v>
      </c>
    </row>
    <row r="33" spans="1:48" x14ac:dyDescent="0.3">
      <c r="A33" t="s">
        <v>1668</v>
      </c>
      <c r="B33" t="s">
        <v>1669</v>
      </c>
      <c r="C33" t="s">
        <v>3134</v>
      </c>
      <c r="D33" t="s">
        <v>166</v>
      </c>
      <c r="E33">
        <v>5261.4893288000003</v>
      </c>
      <c r="F33">
        <v>4654.8999999999996</v>
      </c>
      <c r="G33">
        <v>128.323699096035</v>
      </c>
      <c r="H33">
        <f>(Table2[[#This Row],[1Y Return vs Nifty]]-AVERAGE(Table2[1Y Return vs Nifty]))/_xlfn.STDEV.P(Table2[1Y Return vs Nifty])</f>
        <v>1.9016285359846319</v>
      </c>
      <c r="I33">
        <v>5.2367843320642304</v>
      </c>
      <c r="J33">
        <f>(Table2[[#This Row],[1M Return vs Nifty]]-AVERAGE(Table2[1M Return vs Nifty]))/_xlfn.STDEV.P(Table2[1M Return vs Nifty])</f>
        <v>0.45549856298068708</v>
      </c>
      <c r="K33">
        <v>34.481028166092798</v>
      </c>
      <c r="L33">
        <f>(Table2[[#This Row],[6M Return vs Nifty]]-AVERAGE(Table2[6M Return vs Nifty]))/_xlfn.STDEV.P(Table2[6M Return vs Nifty])</f>
        <v>0.96808691056525997</v>
      </c>
      <c r="M33">
        <v>8.2142690824843392</v>
      </c>
      <c r="N33">
        <f>(Table2[[#This Row],[1W Return vs Nifty]]-AVERAGE(Table2[1W Return vs Nifty]))/_xlfn.STDEV.P(Table2[1W Return vs Nifty])</f>
        <v>0.30810763209254838</v>
      </c>
      <c r="O33">
        <v>4650.93</v>
      </c>
      <c r="P33">
        <v>4721.3251383400302</v>
      </c>
      <c r="Q33">
        <v>4067.5607826262299</v>
      </c>
      <c r="R33">
        <v>52.473229425823902</v>
      </c>
      <c r="S33" s="1">
        <f>(Table2[[#This Row],[Close Price]]-Table2[[#This Row],[20D EMA]])/Table2[[#This Row],[20D EMA]]</f>
        <v>8.535927223156111E-4</v>
      </c>
      <c r="T33" s="1">
        <f>(Table2[[#This Row],[Close Price]]-Table2[[#This Row],[50D EMA]])/Table2[[#This Row],[50D EMA]]</f>
        <v>-1.4069172614403967E-2</v>
      </c>
      <c r="U33" s="1">
        <f>(Table2[[#This Row],[Close Price]]-Table2[[#This Row],[200D EMA]])/Table2[[#This Row],[200D EMA]]</f>
        <v>0.14439592885310318</v>
      </c>
      <c r="V33">
        <v>0.722373974930277</v>
      </c>
      <c r="W33">
        <v>4561.8</v>
      </c>
      <c r="X33">
        <v>4728.8</v>
      </c>
      <c r="Y33">
        <v>4561.8</v>
      </c>
      <c r="Z33">
        <v>4728.8</v>
      </c>
      <c r="AA33">
        <v>4561.8</v>
      </c>
      <c r="AB33">
        <v>4728.8</v>
      </c>
      <c r="AC33" s="1">
        <f>(Table2[[#This Row],[Close Price]]/Table2[[#This Row],[Day Low]])-1</f>
        <v>2.0408610636152291E-2</v>
      </c>
      <c r="AD33" s="1">
        <f>(Table2[[#This Row],[Day High]]/Table2[[#This Row],[Close Price]])-1</f>
        <v>1.587574383982493E-2</v>
      </c>
      <c r="AE33" s="1">
        <f>(Table2[[#This Row],[Close Price]]/Table2[[#This Row],[Current Week Low]])-1</f>
        <v>2.0408610636152291E-2</v>
      </c>
      <c r="AF33" s="1">
        <f>(Table2[[#This Row],[Current Week High]]/Table2[[#This Row],[Close Price]])-1</f>
        <v>1.587574383982493E-2</v>
      </c>
      <c r="AG33" s="1">
        <f>(Table2[[#This Row],[Close Price]]/Table2[[#This Row],[Current Month Low]])-1</f>
        <v>2.0408610636152291E-2</v>
      </c>
      <c r="AH33" s="1">
        <f>(Table2[[#This Row],[Current Month High]]/Table2[[#This Row],[Close Price]])-1</f>
        <v>1.587574383982493E-2</v>
      </c>
      <c r="AI33">
        <v>22.229263786547499</v>
      </c>
      <c r="AJ33">
        <v>160.70568468216101</v>
      </c>
      <c r="AK33" t="str">
        <f>IF(AND(Table2[[#This Row],[20D EMA]]&gt;Table2[[#This Row],[50D EMA]],Table2[[#This Row],[50D EMA]]&gt;Table2[[#This Row],[200D EMA]]),"Uptrend","Downtrend/NoTrend")</f>
        <v>Downtrend/NoTrend</v>
      </c>
      <c r="AL33">
        <v>0.02</v>
      </c>
      <c r="AM33" t="s">
        <v>3169</v>
      </c>
      <c r="AN33">
        <v>-4.55</v>
      </c>
      <c r="AO33" t="s">
        <v>3168</v>
      </c>
      <c r="AP33">
        <v>0.18012909613473099</v>
      </c>
      <c r="AQ33">
        <f>(Table2[[#This Row],[Sharpe Ratio]]-AVERAGE(Table2[Sharpe Ratio]))/_xlfn.STDEV.P(Table2[Sharpe Ratio])</f>
        <v>1.4013632654608794</v>
      </c>
      <c r="AR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">
        <f>_xlfn.RANK.AVG(Table2[[#This Row],[1Y Return vs Nifty Z-Score]],Table2[1Y Return vs Nifty Z-Score])</f>
        <v>35</v>
      </c>
      <c r="AT33">
        <f>_xlfn.RANK.AVG(Table2[[#This Row],[6M Return vs Nifty Z-Score]],Table2[6M Return vs Nifty Z-Score])</f>
        <v>96</v>
      </c>
      <c r="AU33">
        <f>_xlfn.RANK.AVG(Table2[[#This Row],[Sharpe Ratio Z-Score]],Table2[Sharpe Ratio Z-Score])</f>
        <v>58</v>
      </c>
      <c r="AV33">
        <f>(Table2[[#This Row],[Rank 1Y]]+Table2[[#This Row],[Rank 6M]]+Table2[[#This Row],[Rank Sharpe]])/3</f>
        <v>63</v>
      </c>
    </row>
    <row r="34" spans="1:48" x14ac:dyDescent="0.3">
      <c r="A34" t="s">
        <v>595</v>
      </c>
      <c r="B34" t="s">
        <v>596</v>
      </c>
      <c r="C34" t="s">
        <v>3123</v>
      </c>
      <c r="D34" t="s">
        <v>386</v>
      </c>
      <c r="E34">
        <v>32869.222153050003</v>
      </c>
      <c r="F34">
        <v>6457.25</v>
      </c>
      <c r="G34">
        <v>126.854903953262</v>
      </c>
      <c r="H34">
        <f>(Table2[[#This Row],[1Y Return vs Nifty]]-AVERAGE(Table2[1Y Return vs Nifty]))/_xlfn.STDEV.P(Table2[1Y Return vs Nifty])</f>
        <v>1.8755892474875304</v>
      </c>
      <c r="I34">
        <v>16.143526388343201</v>
      </c>
      <c r="J34">
        <f>(Table2[[#This Row],[1M Return vs Nifty]]-AVERAGE(Table2[1M Return vs Nifty]))/_xlfn.STDEV.P(Table2[1M Return vs Nifty])</f>
        <v>1.6583171307171252</v>
      </c>
      <c r="K34">
        <v>52.7840449951238</v>
      </c>
      <c r="L34">
        <f>(Table2[[#This Row],[6M Return vs Nifty]]-AVERAGE(Table2[6M Return vs Nifty]))/_xlfn.STDEV.P(Table2[6M Return vs Nifty])</f>
        <v>1.599302199636488</v>
      </c>
      <c r="M34">
        <v>1.3224725467904801</v>
      </c>
      <c r="N34">
        <f>(Table2[[#This Row],[1W Return vs Nifty]]-AVERAGE(Table2[1W Return vs Nifty]))/_xlfn.STDEV.P(Table2[1W Return vs Nifty])</f>
        <v>-0.91061371593953233</v>
      </c>
      <c r="O34">
        <v>6384.49</v>
      </c>
      <c r="P34">
        <v>5884.8124998215799</v>
      </c>
      <c r="Q34">
        <v>4483.9169285489397</v>
      </c>
      <c r="R34">
        <v>49.412908718507303</v>
      </c>
      <c r="S34" s="1">
        <f>(Table2[[#This Row],[Close Price]]-Table2[[#This Row],[20D EMA]])/Table2[[#This Row],[20D EMA]]</f>
        <v>1.1396368386511721E-2</v>
      </c>
      <c r="T34" s="1">
        <f>(Table2[[#This Row],[Close Price]]-Table2[[#This Row],[50D EMA]])/Table2[[#This Row],[50D EMA]]</f>
        <v>9.7273702466438086E-2</v>
      </c>
      <c r="U34" s="1">
        <f>(Table2[[#This Row],[Close Price]]-Table2[[#This Row],[200D EMA]])/Table2[[#This Row],[200D EMA]]</f>
        <v>0.4400913538087467</v>
      </c>
      <c r="V34">
        <v>1.15525532548305</v>
      </c>
      <c r="W34">
        <v>6215.45</v>
      </c>
      <c r="X34">
        <v>6485.05</v>
      </c>
      <c r="Y34">
        <v>6215.45</v>
      </c>
      <c r="Z34">
        <v>6485.05</v>
      </c>
      <c r="AA34">
        <v>6215.45</v>
      </c>
      <c r="AB34">
        <v>6617.85</v>
      </c>
      <c r="AC34" s="1">
        <f>(Table2[[#This Row],[Close Price]]/Table2[[#This Row],[Day Low]])-1</f>
        <v>3.8903056094088173E-2</v>
      </c>
      <c r="AD34" s="1">
        <f>(Table2[[#This Row],[Day High]]/Table2[[#This Row],[Close Price]])-1</f>
        <v>4.305238298037084E-3</v>
      </c>
      <c r="AE34" s="1">
        <f>(Table2[[#This Row],[Close Price]]/Table2[[#This Row],[Current Week Low]])-1</f>
        <v>3.8903056094088173E-2</v>
      </c>
      <c r="AF34" s="1">
        <f>(Table2[[#This Row],[Current Week High]]/Table2[[#This Row],[Close Price]])-1</f>
        <v>4.305238298037084E-3</v>
      </c>
      <c r="AG34" s="1">
        <f>(Table2[[#This Row],[Close Price]]/Table2[[#This Row],[Current Month Low]])-1</f>
        <v>3.8903056094088173E-2</v>
      </c>
      <c r="AH34" s="1">
        <f>(Table2[[#This Row],[Current Month High]]/Table2[[#This Row],[Close Price]])-1</f>
        <v>2.4871268728948071E-2</v>
      </c>
      <c r="AI34">
        <v>6.3920399550892304</v>
      </c>
      <c r="AJ34">
        <v>165.724985082611</v>
      </c>
      <c r="AK34" t="str">
        <f>IF(AND(Table2[[#This Row],[20D EMA]]&gt;Table2[[#This Row],[50D EMA]],Table2[[#This Row],[50D EMA]]&gt;Table2[[#This Row],[200D EMA]]),"Uptrend","Downtrend/NoTrend")</f>
        <v>Uptrend</v>
      </c>
      <c r="AL34">
        <v>0.35</v>
      </c>
      <c r="AM34" t="s">
        <v>3169</v>
      </c>
      <c r="AN34">
        <v>1.83</v>
      </c>
      <c r="AO34" t="s">
        <v>3169</v>
      </c>
      <c r="AP34">
        <v>0.14832117434556599</v>
      </c>
      <c r="AQ34">
        <f>(Table2[[#This Row],[Sharpe Ratio]]-AVERAGE(Table2[Sharpe Ratio]))/_xlfn.STDEV.P(Table2[Sharpe Ratio])</f>
        <v>1.0243973423984196</v>
      </c>
      <c r="AR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5.2469922043000308</v>
      </c>
      <c r="AS34">
        <f>_xlfn.RANK.AVG(Table2[[#This Row],[1Y Return vs Nifty Z-Score]],Table2[1Y Return vs Nifty Z-Score])</f>
        <v>37</v>
      </c>
      <c r="AT34">
        <f>_xlfn.RANK.AVG(Table2[[#This Row],[6M Return vs Nifty Z-Score]],Table2[6M Return vs Nifty Z-Score])</f>
        <v>48</v>
      </c>
      <c r="AU34">
        <f>_xlfn.RANK.AVG(Table2[[#This Row],[Sharpe Ratio Z-Score]],Table2[Sharpe Ratio Z-Score])</f>
        <v>112</v>
      </c>
      <c r="AV34">
        <f>(Table2[[#This Row],[Rank 1Y]]+Table2[[#This Row],[Rank 6M]]+Table2[[#This Row],[Rank Sharpe]])/3</f>
        <v>65.666666666666671</v>
      </c>
    </row>
    <row r="35" spans="1:48" x14ac:dyDescent="0.3">
      <c r="A35" t="s">
        <v>553</v>
      </c>
      <c r="B35" t="s">
        <v>554</v>
      </c>
      <c r="C35" t="s">
        <v>3137</v>
      </c>
      <c r="D35" t="s">
        <v>160</v>
      </c>
      <c r="E35">
        <v>35876.869857600002</v>
      </c>
      <c r="F35">
        <v>8288.4</v>
      </c>
      <c r="G35">
        <v>196.11819985386401</v>
      </c>
      <c r="H35">
        <f>(Table2[[#This Row],[1Y Return vs Nifty]]-AVERAGE(Table2[1Y Return vs Nifty]))/_xlfn.STDEV.P(Table2[1Y Return vs Nifty])</f>
        <v>3.1035119793198707</v>
      </c>
      <c r="I35">
        <v>7.3055960496084396</v>
      </c>
      <c r="J35">
        <f>(Table2[[#This Row],[1M Return vs Nifty]]-AVERAGE(Table2[1M Return vs Nifty]))/_xlfn.STDEV.P(Table2[1M Return vs Nifty])</f>
        <v>0.68365149207469833</v>
      </c>
      <c r="K35">
        <v>87.290332161670804</v>
      </c>
      <c r="L35">
        <f>(Table2[[#This Row],[6M Return vs Nifty]]-AVERAGE(Table2[6M Return vs Nifty]))/_xlfn.STDEV.P(Table2[6M Return vs Nifty])</f>
        <v>2.7893189183043852</v>
      </c>
      <c r="M35">
        <v>19.1797199036086</v>
      </c>
      <c r="N35">
        <f>(Table2[[#This Row],[1W Return vs Nifty]]-AVERAGE(Table2[1W Return vs Nifty]))/_xlfn.STDEV.P(Table2[1W Return vs Nifty])</f>
        <v>2.2471998466241816</v>
      </c>
      <c r="O35">
        <v>7712.5</v>
      </c>
      <c r="P35">
        <v>7338.4192596651201</v>
      </c>
      <c r="Q35">
        <v>5565.9437053295997</v>
      </c>
      <c r="R35">
        <v>67.344559943413103</v>
      </c>
      <c r="S35" s="1">
        <f>(Table2[[#This Row],[Close Price]]-Table2[[#This Row],[20D EMA]])/Table2[[#This Row],[20D EMA]]</f>
        <v>7.4670988654781154E-2</v>
      </c>
      <c r="T35" s="1">
        <f>(Table2[[#This Row],[Close Price]]-Table2[[#This Row],[50D EMA]])/Table2[[#This Row],[50D EMA]]</f>
        <v>0.12945304795493939</v>
      </c>
      <c r="U35" s="1">
        <f>(Table2[[#This Row],[Close Price]]-Table2[[#This Row],[200D EMA]])/Table2[[#This Row],[200D EMA]]</f>
        <v>0.48912752963411149</v>
      </c>
      <c r="V35">
        <v>0.45447292653100602</v>
      </c>
      <c r="W35">
        <v>8101</v>
      </c>
      <c r="X35">
        <v>8499</v>
      </c>
      <c r="Y35">
        <v>8101</v>
      </c>
      <c r="Z35">
        <v>8499</v>
      </c>
      <c r="AA35">
        <v>7700</v>
      </c>
      <c r="AB35">
        <v>8499</v>
      </c>
      <c r="AC35" s="1">
        <f>(Table2[[#This Row],[Close Price]]/Table2[[#This Row],[Day Low]])-1</f>
        <v>2.3132946549808686E-2</v>
      </c>
      <c r="AD35" s="1">
        <f>(Table2[[#This Row],[Day High]]/Table2[[#This Row],[Close Price]])-1</f>
        <v>2.5409005356884284E-2</v>
      </c>
      <c r="AE35" s="1">
        <f>(Table2[[#This Row],[Close Price]]/Table2[[#This Row],[Current Week Low]])-1</f>
        <v>2.3132946549808686E-2</v>
      </c>
      <c r="AF35" s="1">
        <f>(Table2[[#This Row],[Current Week High]]/Table2[[#This Row],[Close Price]])-1</f>
        <v>2.5409005356884284E-2</v>
      </c>
      <c r="AG35" s="1">
        <f>(Table2[[#This Row],[Close Price]]/Table2[[#This Row],[Current Month Low]])-1</f>
        <v>7.641558441558427E-2</v>
      </c>
      <c r="AH35" s="1">
        <f>(Table2[[#This Row],[Current Month High]]/Table2[[#This Row],[Close Price]])-1</f>
        <v>2.5409005356884284E-2</v>
      </c>
      <c r="AI35">
        <v>5.5692292843009401</v>
      </c>
      <c r="AJ35">
        <v>227.13924850015701</v>
      </c>
      <c r="AK35" t="str">
        <f>IF(AND(Table2[[#This Row],[20D EMA]]&gt;Table2[[#This Row],[50D EMA]],Table2[[#This Row],[50D EMA]]&gt;Table2[[#This Row],[200D EMA]]),"Uptrend","Downtrend/NoTrend")</f>
        <v>Uptrend</v>
      </c>
      <c r="AL35">
        <v>0.32</v>
      </c>
      <c r="AM35" t="s">
        <v>3169</v>
      </c>
      <c r="AN35">
        <v>0.44</v>
      </c>
      <c r="AO35" t="s">
        <v>3169</v>
      </c>
      <c r="AP35">
        <v>0.119967902688126</v>
      </c>
      <c r="AQ35">
        <f>(Table2[[#This Row],[Sharpe Ratio]]-AVERAGE(Table2[Sharpe Ratio]))/_xlfn.STDEV.P(Table2[Sharpe Ratio])</f>
        <v>0.68837359042137736</v>
      </c>
      <c r="AR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9.512055826744513</v>
      </c>
      <c r="AS35">
        <f>_xlfn.RANK.AVG(Table2[[#This Row],[1Y Return vs Nifty Z-Score]],Table2[1Y Return vs Nifty Z-Score])</f>
        <v>12</v>
      </c>
      <c r="AT35">
        <f>_xlfn.RANK.AVG(Table2[[#This Row],[6M Return vs Nifty Z-Score]],Table2[6M Return vs Nifty Z-Score])</f>
        <v>15</v>
      </c>
      <c r="AU35">
        <f>_xlfn.RANK.AVG(Table2[[#This Row],[Sharpe Ratio Z-Score]],Table2[Sharpe Ratio Z-Score])</f>
        <v>171</v>
      </c>
      <c r="AV35">
        <f>(Table2[[#This Row],[Rank 1Y]]+Table2[[#This Row],[Rank 6M]]+Table2[[#This Row],[Rank Sharpe]])/3</f>
        <v>66</v>
      </c>
    </row>
    <row r="36" spans="1:48" x14ac:dyDescent="0.3">
      <c r="A36" t="s">
        <v>789</v>
      </c>
      <c r="B36" t="s">
        <v>790</v>
      </c>
      <c r="C36" t="s">
        <v>3127</v>
      </c>
      <c r="D36" t="s">
        <v>51</v>
      </c>
      <c r="E36">
        <v>20097.586413270001</v>
      </c>
      <c r="F36">
        <v>1309.95</v>
      </c>
      <c r="G36">
        <v>436.10940180897802</v>
      </c>
      <c r="H36">
        <f>(Table2[[#This Row],[1Y Return vs Nifty]]-AVERAGE(Table2[1Y Return vs Nifty]))/_xlfn.STDEV.P(Table2[1Y Return vs Nifty])</f>
        <v>7.3581557771453978</v>
      </c>
      <c r="I36">
        <v>32.431909949394402</v>
      </c>
      <c r="J36">
        <f>(Table2[[#This Row],[1M Return vs Nifty]]-AVERAGE(Table2[1M Return vs Nifty]))/_xlfn.STDEV.P(Table2[1M Return vs Nifty])</f>
        <v>3.4546344988689031</v>
      </c>
      <c r="K36">
        <v>134.90530828028</v>
      </c>
      <c r="L36">
        <f>(Table2[[#This Row],[6M Return vs Nifty]]-AVERAGE(Table2[6M Return vs Nifty]))/_xlfn.STDEV.P(Table2[6M Return vs Nifty])</f>
        <v>4.4314143824333279</v>
      </c>
      <c r="M36">
        <v>17.1717983167037</v>
      </c>
      <c r="N36">
        <f>(Table2[[#This Row],[1W Return vs Nifty]]-AVERAGE(Table2[1W Return vs Nifty]))/_xlfn.STDEV.P(Table2[1W Return vs Nifty])</f>
        <v>1.8921259714072485</v>
      </c>
      <c r="O36">
        <v>1111.92</v>
      </c>
      <c r="P36">
        <v>1036.0234750546299</v>
      </c>
      <c r="Q36">
        <v>775.99749622009404</v>
      </c>
      <c r="R36">
        <v>80.640514793080101</v>
      </c>
      <c r="S36" s="1">
        <f>(Table2[[#This Row],[Close Price]]-Table2[[#This Row],[20D EMA]])/Table2[[#This Row],[20D EMA]]</f>
        <v>0.17809734513274333</v>
      </c>
      <c r="T36" s="1">
        <f>(Table2[[#This Row],[Close Price]]-Table2[[#This Row],[50D EMA]])/Table2[[#This Row],[50D EMA]]</f>
        <v>0.26440185144542783</v>
      </c>
      <c r="U36" s="1">
        <f>(Table2[[#This Row],[Close Price]]-Table2[[#This Row],[200D EMA]])/Table2[[#This Row],[200D EMA]]</f>
        <v>0.68808534354917883</v>
      </c>
      <c r="V36">
        <v>1.80531009474365</v>
      </c>
      <c r="W36">
        <v>1245</v>
      </c>
      <c r="X36">
        <v>1312.7</v>
      </c>
      <c r="Y36">
        <v>1245</v>
      </c>
      <c r="Z36">
        <v>1312.7</v>
      </c>
      <c r="AA36">
        <v>1222.25</v>
      </c>
      <c r="AB36">
        <v>1312.7</v>
      </c>
      <c r="AC36" s="1">
        <f>(Table2[[#This Row],[Close Price]]/Table2[[#This Row],[Day Low]])-1</f>
        <v>5.216867469879527E-2</v>
      </c>
      <c r="AD36" s="1">
        <f>(Table2[[#This Row],[Day High]]/Table2[[#This Row],[Close Price]])-1</f>
        <v>2.0993167678156066E-3</v>
      </c>
      <c r="AE36" s="1">
        <f>(Table2[[#This Row],[Close Price]]/Table2[[#This Row],[Current Week Low]])-1</f>
        <v>5.216867469879527E-2</v>
      </c>
      <c r="AF36" s="1">
        <f>(Table2[[#This Row],[Current Week High]]/Table2[[#This Row],[Close Price]])-1</f>
        <v>2.0993167678156066E-3</v>
      </c>
      <c r="AG36" s="1">
        <f>(Table2[[#This Row],[Close Price]]/Table2[[#This Row],[Current Month Low]])-1</f>
        <v>7.1752914706483928E-2</v>
      </c>
      <c r="AH36" s="1">
        <f>(Table2[[#This Row],[Current Month High]]/Table2[[#This Row],[Close Price]])-1</f>
        <v>2.0993167678156066E-3</v>
      </c>
      <c r="AI36">
        <v>0.20993167678155999</v>
      </c>
      <c r="AJ36">
        <v>463.66179001721099</v>
      </c>
      <c r="AK36" t="str">
        <f>IF(AND(Table2[[#This Row],[20D EMA]]&gt;Table2[[#This Row],[50D EMA]],Table2[[#This Row],[50D EMA]]&gt;Table2[[#This Row],[200D EMA]]),"Uptrend","Downtrend/NoTrend")</f>
        <v>Uptrend</v>
      </c>
      <c r="AL36">
        <v>0.36</v>
      </c>
      <c r="AM36" t="s">
        <v>3169</v>
      </c>
      <c r="AN36">
        <v>24.21</v>
      </c>
      <c r="AO36" t="s">
        <v>3169</v>
      </c>
      <c r="AP36">
        <v>0.11178758016849499</v>
      </c>
      <c r="AQ36">
        <f>(Table2[[#This Row],[Sharpe Ratio]]-AVERAGE(Table2[Sharpe Ratio]))/_xlfn.STDEV.P(Table2[Sharpe Ratio])</f>
        <v>0.59142595423183675</v>
      </c>
      <c r="AR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17.727756584086716</v>
      </c>
      <c r="AS36">
        <f>_xlfn.RANK.AVG(Table2[[#This Row],[1Y Return vs Nifty Z-Score]],Table2[1Y Return vs Nifty Z-Score])</f>
        <v>1</v>
      </c>
      <c r="AT36">
        <f>_xlfn.RANK.AVG(Table2[[#This Row],[6M Return vs Nifty Z-Score]],Table2[6M Return vs Nifty Z-Score])</f>
        <v>4</v>
      </c>
      <c r="AU36">
        <f>_xlfn.RANK.AVG(Table2[[#This Row],[Sharpe Ratio Z-Score]],Table2[Sharpe Ratio Z-Score])</f>
        <v>196</v>
      </c>
      <c r="AV36">
        <f>(Table2[[#This Row],[Rank 1Y]]+Table2[[#This Row],[Rank 6M]]+Table2[[#This Row],[Rank Sharpe]])/3</f>
        <v>67</v>
      </c>
    </row>
    <row r="37" spans="1:48" x14ac:dyDescent="0.3">
      <c r="A37" t="s">
        <v>1488</v>
      </c>
      <c r="B37" t="s">
        <v>1489</v>
      </c>
      <c r="C37" t="s">
        <v>3136</v>
      </c>
      <c r="D37" t="s">
        <v>141</v>
      </c>
      <c r="E37">
        <v>6828.5291919000001</v>
      </c>
      <c r="F37">
        <v>231.4</v>
      </c>
      <c r="G37">
        <v>101.531150422778</v>
      </c>
      <c r="H37">
        <f>(Table2[[#This Row],[1Y Return vs Nifty]]-AVERAGE(Table2[1Y Return vs Nifty]))/_xlfn.STDEV.P(Table2[1Y Return vs Nifty])</f>
        <v>1.4266413276538381</v>
      </c>
      <c r="I37">
        <v>-4.5666420879490497</v>
      </c>
      <c r="J37">
        <f>(Table2[[#This Row],[1M Return vs Nifty]]-AVERAGE(Table2[1M Return vs Nifty]))/_xlfn.STDEV.P(Table2[1M Return vs Nifty])</f>
        <v>-0.62564402429096011</v>
      </c>
      <c r="K37">
        <v>44.0377159374044</v>
      </c>
      <c r="L37">
        <f>(Table2[[#This Row],[6M Return vs Nifty]]-AVERAGE(Table2[6M Return vs Nifty]))/_xlfn.STDEV.P(Table2[6M Return vs Nifty])</f>
        <v>1.2976679567108251</v>
      </c>
      <c r="M37">
        <v>10.0892789841844</v>
      </c>
      <c r="N37">
        <f>(Table2[[#This Row],[1W Return vs Nifty]]-AVERAGE(Table2[1W Return vs Nifty]))/_xlfn.STDEV.P(Table2[1W Return vs Nifty])</f>
        <v>0.63967786681122818</v>
      </c>
      <c r="O37">
        <v>238.43</v>
      </c>
      <c r="P37">
        <v>236.53314988099299</v>
      </c>
      <c r="Q37">
        <v>193.97559276621601</v>
      </c>
      <c r="R37">
        <v>43.295867472728297</v>
      </c>
      <c r="S37" s="1">
        <f>(Table2[[#This Row],[Close Price]]-Table2[[#This Row],[20D EMA]])/Table2[[#This Row],[20D EMA]]</f>
        <v>-2.9484544730109471E-2</v>
      </c>
      <c r="T37" s="1">
        <f>(Table2[[#This Row],[Close Price]]-Table2[[#This Row],[50D EMA]])/Table2[[#This Row],[50D EMA]]</f>
        <v>-2.1701608774819223E-2</v>
      </c>
      <c r="U37" s="1">
        <f>(Table2[[#This Row],[Close Price]]-Table2[[#This Row],[200D EMA]])/Table2[[#This Row],[200D EMA]]</f>
        <v>0.1929335887061254</v>
      </c>
      <c r="V37">
        <v>0.82168965353989198</v>
      </c>
      <c r="W37">
        <v>225.55</v>
      </c>
      <c r="X37">
        <v>238.94</v>
      </c>
      <c r="Y37">
        <v>225.55</v>
      </c>
      <c r="Z37">
        <v>238.94</v>
      </c>
      <c r="AA37">
        <v>225.55</v>
      </c>
      <c r="AB37">
        <v>246</v>
      </c>
      <c r="AC37" s="1">
        <f>(Table2[[#This Row],[Close Price]]/Table2[[#This Row],[Day Low]])-1</f>
        <v>2.5936599423631135E-2</v>
      </c>
      <c r="AD37" s="1">
        <f>(Table2[[#This Row],[Day High]]/Table2[[#This Row],[Close Price]])-1</f>
        <v>3.2584269662921272E-2</v>
      </c>
      <c r="AE37" s="1">
        <f>(Table2[[#This Row],[Close Price]]/Table2[[#This Row],[Current Week Low]])-1</f>
        <v>2.5936599423631135E-2</v>
      </c>
      <c r="AF37" s="1">
        <f>(Table2[[#This Row],[Current Week High]]/Table2[[#This Row],[Close Price]])-1</f>
        <v>3.2584269662921272E-2</v>
      </c>
      <c r="AG37" s="1">
        <f>(Table2[[#This Row],[Close Price]]/Table2[[#This Row],[Current Month Low]])-1</f>
        <v>2.5936599423631135E-2</v>
      </c>
      <c r="AH37" s="1">
        <f>(Table2[[#This Row],[Current Month High]]/Table2[[#This Row],[Close Price]])-1</f>
        <v>6.3094209161624892E-2</v>
      </c>
      <c r="AI37">
        <v>16.6594641313742</v>
      </c>
      <c r="AJ37">
        <v>139.91705546915401</v>
      </c>
      <c r="AK37" t="str">
        <f>IF(AND(Table2[[#This Row],[20D EMA]]&gt;Table2[[#This Row],[50D EMA]],Table2[[#This Row],[50D EMA]]&gt;Table2[[#This Row],[200D EMA]]),"Uptrend","Downtrend/NoTrend")</f>
        <v>Uptrend</v>
      </c>
      <c r="AL37">
        <v>0.11</v>
      </c>
      <c r="AM37" t="s">
        <v>3169</v>
      </c>
      <c r="AN37">
        <v>-7.79</v>
      </c>
      <c r="AO37" t="s">
        <v>3168</v>
      </c>
      <c r="AP37">
        <v>0.15906186150250901</v>
      </c>
      <c r="AQ37">
        <f>(Table2[[#This Row],[Sharpe Ratio]]-AVERAGE(Table2[Sharpe Ratio]))/_xlfn.STDEV.P(Table2[Sharpe Ratio])</f>
        <v>1.1516886843251133</v>
      </c>
      <c r="AR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3.8900318112100445</v>
      </c>
      <c r="AS37">
        <f>_xlfn.RANK.AVG(Table2[[#This Row],[1Y Return vs Nifty Z-Score]],Table2[1Y Return vs Nifty Z-Score])</f>
        <v>56</v>
      </c>
      <c r="AT37">
        <f>_xlfn.RANK.AVG(Table2[[#This Row],[6M Return vs Nifty Z-Score]],Table2[6M Return vs Nifty Z-Score])</f>
        <v>72</v>
      </c>
      <c r="AU37">
        <f>_xlfn.RANK.AVG(Table2[[#This Row],[Sharpe Ratio Z-Score]],Table2[Sharpe Ratio Z-Score])</f>
        <v>89</v>
      </c>
      <c r="AV37">
        <f>(Table2[[#This Row],[Rank 1Y]]+Table2[[#This Row],[Rank 6M]]+Table2[[#This Row],[Rank Sharpe]])/3</f>
        <v>72.333333333333329</v>
      </c>
    </row>
    <row r="38" spans="1:48" x14ac:dyDescent="0.3">
      <c r="A38" t="s">
        <v>869</v>
      </c>
      <c r="B38" t="s">
        <v>870</v>
      </c>
      <c r="C38" t="s">
        <v>3134</v>
      </c>
      <c r="D38" t="s">
        <v>326</v>
      </c>
      <c r="E38">
        <v>17673.655320000002</v>
      </c>
      <c r="F38">
        <v>1542.85</v>
      </c>
      <c r="G38">
        <v>77.484487311836503</v>
      </c>
      <c r="H38">
        <f>(Table2[[#This Row],[1Y Return vs Nifty]]-AVERAGE(Table2[1Y Return vs Nifty]))/_xlfn.STDEV.P(Table2[1Y Return vs Nifty])</f>
        <v>1.0003340912639709</v>
      </c>
      <c r="I38">
        <v>0.66501835851964097</v>
      </c>
      <c r="J38">
        <f>(Table2[[#This Row],[1M Return vs Nifty]]-AVERAGE(Table2[1M Return vs Nifty]))/_xlfn.STDEV.P(Table2[1M Return vs Nifty])</f>
        <v>-4.8685452002900982E-2</v>
      </c>
      <c r="K38">
        <v>54.853614458981198</v>
      </c>
      <c r="L38">
        <f>(Table2[[#This Row],[6M Return vs Nifty]]-AVERAGE(Table2[6M Return vs Nifty]))/_xlfn.STDEV.P(Table2[6M Return vs Nifty])</f>
        <v>1.6706753453634646</v>
      </c>
      <c r="M38">
        <v>7.7302047558865397</v>
      </c>
      <c r="N38">
        <f>(Table2[[#This Row],[1W Return vs Nifty]]-AVERAGE(Table2[1W Return vs Nifty]))/_xlfn.STDEV.P(Table2[1W Return vs Nifty])</f>
        <v>0.22250737886538063</v>
      </c>
      <c r="O38">
        <v>1634.72</v>
      </c>
      <c r="P38">
        <v>1721.08410085424</v>
      </c>
      <c r="Q38">
        <v>1514.5733832748999</v>
      </c>
      <c r="R38">
        <v>37.713958644120098</v>
      </c>
      <c r="S38" s="1">
        <f>(Table2[[#This Row],[Close Price]]-Table2[[#This Row],[20D EMA]])/Table2[[#This Row],[20D EMA]]</f>
        <v>-5.6199226778897986E-2</v>
      </c>
      <c r="T38" s="1">
        <f>(Table2[[#This Row],[Close Price]]-Table2[[#This Row],[50D EMA]])/Table2[[#This Row],[50D EMA]]</f>
        <v>-0.10355920478596929</v>
      </c>
      <c r="U38" s="1">
        <f>(Table2[[#This Row],[Close Price]]-Table2[[#This Row],[200D EMA]])/Table2[[#This Row],[200D EMA]]</f>
        <v>1.8669690777186786E-2</v>
      </c>
      <c r="V38">
        <v>0.79256177215081602</v>
      </c>
      <c r="W38">
        <v>1540</v>
      </c>
      <c r="X38">
        <v>1621.4</v>
      </c>
      <c r="Y38">
        <v>1540</v>
      </c>
      <c r="Z38">
        <v>1621.4</v>
      </c>
      <c r="AA38">
        <v>1540</v>
      </c>
      <c r="AB38">
        <v>1628.85</v>
      </c>
      <c r="AC38" s="1">
        <f>(Table2[[#This Row],[Close Price]]/Table2[[#This Row],[Day Low]])-1</f>
        <v>1.8506493506493804E-3</v>
      </c>
      <c r="AD38" s="1">
        <f>(Table2[[#This Row],[Day High]]/Table2[[#This Row],[Close Price]])-1</f>
        <v>5.0912272742003495E-2</v>
      </c>
      <c r="AE38" s="1">
        <f>(Table2[[#This Row],[Close Price]]/Table2[[#This Row],[Current Week Low]])-1</f>
        <v>1.8506493506493804E-3</v>
      </c>
      <c r="AF38" s="1">
        <f>(Table2[[#This Row],[Current Week High]]/Table2[[#This Row],[Close Price]])-1</f>
        <v>5.0912272742003495E-2</v>
      </c>
      <c r="AG38" s="1">
        <f>(Table2[[#This Row],[Close Price]]/Table2[[#This Row],[Current Month Low]])-1</f>
        <v>1.8506493506493804E-3</v>
      </c>
      <c r="AH38" s="1">
        <f>(Table2[[#This Row],[Current Month High]]/Table2[[#This Row],[Close Price]])-1</f>
        <v>5.5740998800920316E-2</v>
      </c>
      <c r="AI38">
        <v>83.673072560521106</v>
      </c>
      <c r="AJ38">
        <v>129.09644368549999</v>
      </c>
      <c r="AK38" t="str">
        <f>IF(AND(Table2[[#This Row],[20D EMA]]&gt;Table2[[#This Row],[50D EMA]],Table2[[#This Row],[50D EMA]]&gt;Table2[[#This Row],[200D EMA]]),"Uptrend","Downtrend/NoTrend")</f>
        <v>Downtrend/NoTrend</v>
      </c>
      <c r="AL38">
        <v>-0.17</v>
      </c>
      <c r="AM38" t="s">
        <v>3168</v>
      </c>
      <c r="AN38">
        <v>-11.57</v>
      </c>
      <c r="AO38" t="s">
        <v>3168</v>
      </c>
      <c r="AP38">
        <v>0.163976617884874</v>
      </c>
      <c r="AQ38">
        <f>(Table2[[#This Row],[Sharpe Ratio]]-AVERAGE(Table2[Sharpe Ratio]))/_xlfn.STDEV.P(Table2[Sharpe Ratio])</f>
        <v>1.2099350447313575</v>
      </c>
      <c r="AR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">
        <f>_xlfn.RANK.AVG(Table2[[#This Row],[1Y Return vs Nifty Z-Score]],Table2[1Y Return vs Nifty Z-Score])</f>
        <v>97</v>
      </c>
      <c r="AT38">
        <f>_xlfn.RANK.AVG(Table2[[#This Row],[6M Return vs Nifty Z-Score]],Table2[6M Return vs Nifty Z-Score])</f>
        <v>45</v>
      </c>
      <c r="AU38">
        <f>_xlfn.RANK.AVG(Table2[[#This Row],[Sharpe Ratio Z-Score]],Table2[Sharpe Ratio Z-Score])</f>
        <v>81</v>
      </c>
      <c r="AV38">
        <f>(Table2[[#This Row],[Rank 1Y]]+Table2[[#This Row],[Rank 6M]]+Table2[[#This Row],[Rank Sharpe]])/3</f>
        <v>74.333333333333329</v>
      </c>
    </row>
    <row r="39" spans="1:48" x14ac:dyDescent="0.3">
      <c r="A39" t="s">
        <v>586</v>
      </c>
      <c r="B39" t="s">
        <v>587</v>
      </c>
      <c r="C39" t="s">
        <v>3127</v>
      </c>
      <c r="D39" t="s">
        <v>51</v>
      </c>
      <c r="E39">
        <v>33617.848089359999</v>
      </c>
      <c r="F39">
        <v>1320.6</v>
      </c>
      <c r="G39">
        <v>106.58257740811</v>
      </c>
      <c r="H39">
        <f>(Table2[[#This Row],[1Y Return vs Nifty]]-AVERAGE(Table2[1Y Return vs Nifty]))/_xlfn.STDEV.P(Table2[1Y Return vs Nifty])</f>
        <v>1.5161947042702482</v>
      </c>
      <c r="I39">
        <v>16.221823396154001</v>
      </c>
      <c r="J39">
        <f>(Table2[[#This Row],[1M Return vs Nifty]]-AVERAGE(Table2[1M Return vs Nifty]))/_xlfn.STDEV.P(Table2[1M Return vs Nifty])</f>
        <v>1.6669518902362448</v>
      </c>
      <c r="K39">
        <v>90.815711916187993</v>
      </c>
      <c r="L39">
        <f>(Table2[[#This Row],[6M Return vs Nifty]]-AVERAGE(Table2[6M Return vs Nifty]))/_xlfn.STDEV.P(Table2[6M Return vs Nifty])</f>
        <v>2.9108985257330273</v>
      </c>
      <c r="M39">
        <v>6.3421722010245203</v>
      </c>
      <c r="N39">
        <f>(Table2[[#This Row],[1W Return vs Nifty]]-AVERAGE(Table2[1W Return vs Nifty]))/_xlfn.STDEV.P(Table2[1W Return vs Nifty])</f>
        <v>-2.2947474250584451E-2</v>
      </c>
      <c r="O39">
        <v>1257.92</v>
      </c>
      <c r="P39">
        <v>1181.4021244570399</v>
      </c>
      <c r="Q39">
        <v>914.15287802346904</v>
      </c>
      <c r="R39">
        <v>73.805871173450498</v>
      </c>
      <c r="S39" s="1">
        <f>(Table2[[#This Row],[Close Price]]-Table2[[#This Row],[20D EMA]])/Table2[[#This Row],[20D EMA]]</f>
        <v>4.9828287967438177E-2</v>
      </c>
      <c r="T39" s="1">
        <f>(Table2[[#This Row],[Close Price]]-Table2[[#This Row],[50D EMA]])/Table2[[#This Row],[50D EMA]]</f>
        <v>0.11782429763865024</v>
      </c>
      <c r="U39" s="1">
        <f>(Table2[[#This Row],[Close Price]]-Table2[[#This Row],[200D EMA]])/Table2[[#This Row],[200D EMA]]</f>
        <v>0.44461613779013465</v>
      </c>
      <c r="V39">
        <v>0.74573236261749198</v>
      </c>
      <c r="W39">
        <v>1302.3499999999999</v>
      </c>
      <c r="X39">
        <v>1334.1</v>
      </c>
      <c r="Y39">
        <v>1302.3499999999999</v>
      </c>
      <c r="Z39">
        <v>1334.1</v>
      </c>
      <c r="AA39">
        <v>1302.3499999999999</v>
      </c>
      <c r="AB39">
        <v>1335</v>
      </c>
      <c r="AC39" s="1">
        <f>(Table2[[#This Row],[Close Price]]/Table2[[#This Row],[Day Low]])-1</f>
        <v>1.4013130110953176E-2</v>
      </c>
      <c r="AD39" s="1">
        <f>(Table2[[#This Row],[Day High]]/Table2[[#This Row],[Close Price]])-1</f>
        <v>1.0222626079054997E-2</v>
      </c>
      <c r="AE39" s="1">
        <f>(Table2[[#This Row],[Close Price]]/Table2[[#This Row],[Current Week Low]])-1</f>
        <v>1.4013130110953176E-2</v>
      </c>
      <c r="AF39" s="1">
        <f>(Table2[[#This Row],[Current Week High]]/Table2[[#This Row],[Close Price]])-1</f>
        <v>1.0222626079054997E-2</v>
      </c>
      <c r="AG39" s="1">
        <f>(Table2[[#This Row],[Close Price]]/Table2[[#This Row],[Current Month Low]])-1</f>
        <v>1.4013130110953176E-2</v>
      </c>
      <c r="AH39" s="1">
        <f>(Table2[[#This Row],[Current Month High]]/Table2[[#This Row],[Close Price]])-1</f>
        <v>1.0904134484325478E-2</v>
      </c>
      <c r="AI39">
        <v>1.0904134484325401</v>
      </c>
      <c r="AJ39">
        <v>143.60819037077999</v>
      </c>
      <c r="AK39" t="str">
        <f>IF(AND(Table2[[#This Row],[20D EMA]]&gt;Table2[[#This Row],[50D EMA]],Table2[[#This Row],[50D EMA]]&gt;Table2[[#This Row],[200D EMA]]),"Uptrend","Downtrend/NoTrend")</f>
        <v>Uptrend</v>
      </c>
      <c r="AL39">
        <v>0.28000000000000003</v>
      </c>
      <c r="AM39" t="s">
        <v>3169</v>
      </c>
      <c r="AN39">
        <v>5.65</v>
      </c>
      <c r="AO39" t="s">
        <v>3169</v>
      </c>
      <c r="AP39">
        <v>0.12348934336039299</v>
      </c>
      <c r="AQ39">
        <f>(Table2[[#This Row],[Sharpe Ratio]]-AVERAGE(Table2[Sharpe Ratio]))/_xlfn.STDEV.P(Table2[Sharpe Ratio])</f>
        <v>0.73010731770886705</v>
      </c>
      <c r="AR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6.8012049636978027</v>
      </c>
      <c r="AS39">
        <f>_xlfn.RANK.AVG(Table2[[#This Row],[1Y Return vs Nifty Z-Score]],Table2[1Y Return vs Nifty Z-Score])</f>
        <v>52</v>
      </c>
      <c r="AT39">
        <f>_xlfn.RANK.AVG(Table2[[#This Row],[6M Return vs Nifty Z-Score]],Table2[6M Return vs Nifty Z-Score])</f>
        <v>13</v>
      </c>
      <c r="AU39">
        <f>_xlfn.RANK.AVG(Table2[[#This Row],[Sharpe Ratio Z-Score]],Table2[Sharpe Ratio Z-Score])</f>
        <v>159</v>
      </c>
      <c r="AV39">
        <f>(Table2[[#This Row],[Rank 1Y]]+Table2[[#This Row],[Rank 6M]]+Table2[[#This Row],[Rank Sharpe]])/3</f>
        <v>74.666666666666671</v>
      </c>
    </row>
    <row r="40" spans="1:48" x14ac:dyDescent="0.3">
      <c r="A40" t="s">
        <v>302</v>
      </c>
      <c r="B40" t="s">
        <v>303</v>
      </c>
      <c r="C40" t="s">
        <v>3133</v>
      </c>
      <c r="D40" t="s">
        <v>304</v>
      </c>
      <c r="E40">
        <v>86371.731418700001</v>
      </c>
      <c r="F40">
        <v>14434.6</v>
      </c>
      <c r="G40">
        <v>149.31945034669499</v>
      </c>
      <c r="H40">
        <f>(Table2[[#This Row],[1Y Return vs Nifty]]-AVERAGE(Table2[1Y Return vs Nifty]))/_xlfn.STDEV.P(Table2[1Y Return vs Nifty])</f>
        <v>2.2738481928369505</v>
      </c>
      <c r="I40">
        <v>7.5521266648538496</v>
      </c>
      <c r="J40">
        <f>(Table2[[#This Row],[1M Return vs Nifty]]-AVERAGE(Table2[1M Return vs Nifty]))/_xlfn.STDEV.P(Table2[1M Return vs Nifty])</f>
        <v>0.71083940942000268</v>
      </c>
      <c r="K40">
        <v>64.785806953745194</v>
      </c>
      <c r="L40">
        <f>(Table2[[#This Row],[6M Return vs Nifty]]-AVERAGE(Table2[6M Return vs Nifty]))/_xlfn.STDEV.P(Table2[6M Return vs Nifty])</f>
        <v>2.0132064054207071</v>
      </c>
      <c r="M40">
        <v>2.88218739031104</v>
      </c>
      <c r="N40">
        <f>(Table2[[#This Row],[1W Return vs Nifty]]-AVERAGE(Table2[1W Return vs Nifty]))/_xlfn.STDEV.P(Table2[1W Return vs Nifty])</f>
        <v>-0.63479916355161181</v>
      </c>
      <c r="O40">
        <v>14506.49</v>
      </c>
      <c r="P40">
        <v>13939.671456075201</v>
      </c>
      <c r="Q40">
        <v>10886.773523317401</v>
      </c>
      <c r="R40">
        <v>48.0820068193987</v>
      </c>
      <c r="S40" s="1">
        <f>(Table2[[#This Row],[Close Price]]-Table2[[#This Row],[20D EMA]])/Table2[[#This Row],[20D EMA]]</f>
        <v>-4.9557129257318221E-3</v>
      </c>
      <c r="T40" s="1">
        <f>(Table2[[#This Row],[Close Price]]-Table2[[#This Row],[50D EMA]])/Table2[[#This Row],[50D EMA]]</f>
        <v>3.550503650565591E-2</v>
      </c>
      <c r="U40" s="1">
        <f>(Table2[[#This Row],[Close Price]]-Table2[[#This Row],[200D EMA]])/Table2[[#This Row],[200D EMA]]</f>
        <v>0.32588410781980809</v>
      </c>
      <c r="V40">
        <v>1.4169796604560301</v>
      </c>
      <c r="W40">
        <v>13711.05</v>
      </c>
      <c r="X40">
        <v>14543.95</v>
      </c>
      <c r="Y40">
        <v>13711.05</v>
      </c>
      <c r="Z40">
        <v>14543.95</v>
      </c>
      <c r="AA40">
        <v>13711.05</v>
      </c>
      <c r="AB40">
        <v>14543.95</v>
      </c>
      <c r="AC40" s="1">
        <f>(Table2[[#This Row],[Close Price]]/Table2[[#This Row],[Day Low]])-1</f>
        <v>5.2771304896415794E-2</v>
      </c>
      <c r="AD40" s="1">
        <f>(Table2[[#This Row],[Day High]]/Table2[[#This Row],[Close Price]])-1</f>
        <v>7.5755476424701484E-3</v>
      </c>
      <c r="AE40" s="1">
        <f>(Table2[[#This Row],[Close Price]]/Table2[[#This Row],[Current Week Low]])-1</f>
        <v>5.2771304896415794E-2</v>
      </c>
      <c r="AF40" s="1">
        <f>(Table2[[#This Row],[Current Week High]]/Table2[[#This Row],[Close Price]])-1</f>
        <v>7.5755476424701484E-3</v>
      </c>
      <c r="AG40" s="1">
        <f>(Table2[[#This Row],[Close Price]]/Table2[[#This Row],[Current Month Low]])-1</f>
        <v>5.2771304896415794E-2</v>
      </c>
      <c r="AH40" s="1">
        <f>(Table2[[#This Row],[Current Month High]]/Table2[[#This Row],[Close Price]])-1</f>
        <v>7.5755476424701484E-3</v>
      </c>
      <c r="AI40">
        <v>10.1519958987432</v>
      </c>
      <c r="AJ40">
        <v>177.236584335266</v>
      </c>
      <c r="AK40" t="str">
        <f>IF(AND(Table2[[#This Row],[20D EMA]]&gt;Table2[[#This Row],[50D EMA]],Table2[[#This Row],[50D EMA]]&gt;Table2[[#This Row],[200D EMA]]),"Uptrend","Downtrend/NoTrend")</f>
        <v>Uptrend</v>
      </c>
      <c r="AL40">
        <v>0.21</v>
      </c>
      <c r="AM40" t="s">
        <v>3169</v>
      </c>
      <c r="AN40">
        <v>-4.5999999999999996</v>
      </c>
      <c r="AO40" t="s">
        <v>3168</v>
      </c>
      <c r="AP40">
        <v>0.11912483896083</v>
      </c>
      <c r="AQ40">
        <f>(Table2[[#This Row],[Sharpe Ratio]]-AVERAGE(Table2[Sharpe Ratio]))/_xlfn.STDEV.P(Table2[Sharpe Ratio])</f>
        <v>0.67838217072828455</v>
      </c>
      <c r="AR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5.0414770148543333</v>
      </c>
      <c r="AS40">
        <f>_xlfn.RANK.AVG(Table2[[#This Row],[1Y Return vs Nifty Z-Score]],Table2[1Y Return vs Nifty Z-Score])</f>
        <v>27</v>
      </c>
      <c r="AT40">
        <f>_xlfn.RANK.AVG(Table2[[#This Row],[6M Return vs Nifty Z-Score]],Table2[6M Return vs Nifty Z-Score])</f>
        <v>29</v>
      </c>
      <c r="AU40">
        <f>_xlfn.RANK.AVG(Table2[[#This Row],[Sharpe Ratio Z-Score]],Table2[Sharpe Ratio Z-Score])</f>
        <v>174</v>
      </c>
      <c r="AV40">
        <f>(Table2[[#This Row],[Rank 1Y]]+Table2[[#This Row],[Rank 6M]]+Table2[[#This Row],[Rank Sharpe]])/3</f>
        <v>76.666666666666671</v>
      </c>
    </row>
    <row r="41" spans="1:48" x14ac:dyDescent="0.3">
      <c r="A41" t="s">
        <v>633</v>
      </c>
      <c r="B41" t="s">
        <v>634</v>
      </c>
      <c r="C41" t="s">
        <v>3127</v>
      </c>
      <c r="D41" t="s">
        <v>635</v>
      </c>
      <c r="E41">
        <v>29142.795519725001</v>
      </c>
      <c r="F41">
        <v>2876.15</v>
      </c>
      <c r="G41">
        <v>84.793906795531598</v>
      </c>
      <c r="H41">
        <f>(Table2[[#This Row],[1Y Return vs Nifty]]-AVERAGE(Table2[1Y Return vs Nifty]))/_xlfn.STDEV.P(Table2[1Y Return vs Nifty])</f>
        <v>1.1299179094150416</v>
      </c>
      <c r="I41">
        <v>40.857134082875902</v>
      </c>
      <c r="J41">
        <f>(Table2[[#This Row],[1M Return vs Nifty]]-AVERAGE(Table2[1M Return vs Nifty]))/_xlfn.STDEV.P(Table2[1M Return vs Nifty])</f>
        <v>4.3837860248517311</v>
      </c>
      <c r="K41">
        <v>69.043200031440406</v>
      </c>
      <c r="L41">
        <f>(Table2[[#This Row],[6M Return vs Nifty]]-AVERAGE(Table2[6M Return vs Nifty]))/_xlfn.STDEV.P(Table2[6M Return vs Nifty])</f>
        <v>2.160030922238326</v>
      </c>
      <c r="M41">
        <v>24.5418309134939</v>
      </c>
      <c r="N41">
        <f>(Table2[[#This Row],[1W Return vs Nifty]]-AVERAGE(Table2[1W Return vs Nifty]))/_xlfn.STDEV.P(Table2[1W Return vs Nifty])</f>
        <v>3.1954169224504265</v>
      </c>
      <c r="O41">
        <v>2620.21</v>
      </c>
      <c r="P41">
        <v>2448.1394412930999</v>
      </c>
      <c r="Q41">
        <v>2007.0550285874399</v>
      </c>
      <c r="R41">
        <v>62.598047799625903</v>
      </c>
      <c r="S41" s="1">
        <f>(Table2[[#This Row],[Close Price]]-Table2[[#This Row],[20D EMA]])/Table2[[#This Row],[20D EMA]]</f>
        <v>9.7679193652417187E-2</v>
      </c>
      <c r="T41" s="1">
        <f>(Table2[[#This Row],[Close Price]]-Table2[[#This Row],[50D EMA]])/Table2[[#This Row],[50D EMA]]</f>
        <v>0.17483095590373163</v>
      </c>
      <c r="U41" s="1">
        <f>(Table2[[#This Row],[Close Price]]-Table2[[#This Row],[200D EMA]])/Table2[[#This Row],[200D EMA]]</f>
        <v>0.43302000146165748</v>
      </c>
      <c r="V41">
        <v>1.94852778069653</v>
      </c>
      <c r="W41">
        <v>2825</v>
      </c>
      <c r="X41">
        <v>3150</v>
      </c>
      <c r="Y41">
        <v>2825</v>
      </c>
      <c r="Z41">
        <v>3150</v>
      </c>
      <c r="AA41">
        <v>2825</v>
      </c>
      <c r="AB41">
        <v>3357.8</v>
      </c>
      <c r="AC41" s="1">
        <f>(Table2[[#This Row],[Close Price]]/Table2[[#This Row],[Day Low]])-1</f>
        <v>1.810619469026542E-2</v>
      </c>
      <c r="AD41" s="1">
        <f>(Table2[[#This Row],[Day High]]/Table2[[#This Row],[Close Price]])-1</f>
        <v>9.5214088277732367E-2</v>
      </c>
      <c r="AE41" s="1">
        <f>(Table2[[#This Row],[Close Price]]/Table2[[#This Row],[Current Week Low]])-1</f>
        <v>1.810619469026542E-2</v>
      </c>
      <c r="AF41" s="1">
        <f>(Table2[[#This Row],[Current Week High]]/Table2[[#This Row],[Close Price]])-1</f>
        <v>9.5214088277732367E-2</v>
      </c>
      <c r="AG41" s="1">
        <f>(Table2[[#This Row],[Close Price]]/Table2[[#This Row],[Current Month Low]])-1</f>
        <v>1.810619469026542E-2</v>
      </c>
      <c r="AH41" s="1">
        <f>(Table2[[#This Row],[Current Month High]]/Table2[[#This Row],[Close Price]])-1</f>
        <v>0.16746344940284752</v>
      </c>
      <c r="AI41">
        <v>16.7463449402847</v>
      </c>
      <c r="AJ41">
        <v>111.32623071271099</v>
      </c>
      <c r="AK41" t="str">
        <f>IF(AND(Table2[[#This Row],[20D EMA]]&gt;Table2[[#This Row],[50D EMA]],Table2[[#This Row],[50D EMA]]&gt;Table2[[#This Row],[200D EMA]]),"Uptrend","Downtrend/NoTrend")</f>
        <v>Uptrend</v>
      </c>
      <c r="AL41">
        <v>0.44</v>
      </c>
      <c r="AM41" t="s">
        <v>3169</v>
      </c>
      <c r="AN41">
        <v>18.25</v>
      </c>
      <c r="AO41" t="s">
        <v>3169</v>
      </c>
      <c r="AP41">
        <v>0.13401776606621199</v>
      </c>
      <c r="AQ41">
        <f>(Table2[[#This Row],[Sharpe Ratio]]-AVERAGE(Table2[Sharpe Ratio]))/_xlfn.STDEV.P(Table2[Sharpe Ratio])</f>
        <v>0.85488304527754966</v>
      </c>
      <c r="AR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11.724034824233074</v>
      </c>
      <c r="AS41">
        <f>_xlfn.RANK.AVG(Table2[[#This Row],[1Y Return vs Nifty Z-Score]],Table2[1Y Return vs Nifty Z-Score])</f>
        <v>77</v>
      </c>
      <c r="AT41">
        <f>_xlfn.RANK.AVG(Table2[[#This Row],[6M Return vs Nifty Z-Score]],Table2[6M Return vs Nifty Z-Score])</f>
        <v>27</v>
      </c>
      <c r="AU41">
        <f>_xlfn.RANK.AVG(Table2[[#This Row],[Sharpe Ratio Z-Score]],Table2[Sharpe Ratio Z-Score])</f>
        <v>136</v>
      </c>
      <c r="AV41">
        <f>(Table2[[#This Row],[Rank 1Y]]+Table2[[#This Row],[Rank 6M]]+Table2[[#This Row],[Rank Sharpe]])/3</f>
        <v>80</v>
      </c>
    </row>
    <row r="42" spans="1:48" x14ac:dyDescent="0.3">
      <c r="A42" t="s">
        <v>945</v>
      </c>
      <c r="B42" t="s">
        <v>946</v>
      </c>
      <c r="C42" t="s">
        <v>3134</v>
      </c>
      <c r="D42" t="s">
        <v>263</v>
      </c>
      <c r="E42">
        <v>15363.24491322</v>
      </c>
      <c r="F42">
        <v>1934.7</v>
      </c>
      <c r="G42">
        <v>84.504276186713597</v>
      </c>
      <c r="H42">
        <f>(Table2[[#This Row],[1Y Return vs Nifty]]-AVERAGE(Table2[1Y Return vs Nifty]))/_xlfn.STDEV.P(Table2[1Y Return vs Nifty])</f>
        <v>1.124783241712938</v>
      </c>
      <c r="I42">
        <v>14.8727034710656</v>
      </c>
      <c r="J42">
        <f>(Table2[[#This Row],[1M Return vs Nifty]]-AVERAGE(Table2[1M Return vs Nifty]))/_xlfn.STDEV.P(Table2[1M Return vs Nifty])</f>
        <v>1.5181680932392936</v>
      </c>
      <c r="K42">
        <v>37.437069985862699</v>
      </c>
      <c r="L42">
        <f>(Table2[[#This Row],[6M Return vs Nifty]]-AVERAGE(Table2[6M Return vs Nifty]))/_xlfn.STDEV.P(Table2[6M Return vs Nifty])</f>
        <v>1.0700317871504759</v>
      </c>
      <c r="M42">
        <v>25.242260419673499</v>
      </c>
      <c r="N42">
        <f>(Table2[[#This Row],[1W Return vs Nifty]]-AVERAGE(Table2[1W Return vs Nifty]))/_xlfn.STDEV.P(Table2[1W Return vs Nifty])</f>
        <v>3.3192784420921555</v>
      </c>
      <c r="O42">
        <v>1805.88</v>
      </c>
      <c r="P42">
        <v>1801.30263225715</v>
      </c>
      <c r="Q42">
        <v>1604.14749217291</v>
      </c>
      <c r="R42">
        <v>63.661234944545903</v>
      </c>
      <c r="S42" s="1">
        <f>(Table2[[#This Row],[Close Price]]-Table2[[#This Row],[20D EMA]])/Table2[[#This Row],[20D EMA]]</f>
        <v>7.1333643431457205E-2</v>
      </c>
      <c r="T42" s="1">
        <f>(Table2[[#This Row],[Close Price]]-Table2[[#This Row],[50D EMA]])/Table2[[#This Row],[50D EMA]]</f>
        <v>7.4056055520051303E-2</v>
      </c>
      <c r="U42" s="1">
        <f>(Table2[[#This Row],[Close Price]]-Table2[[#This Row],[200D EMA]])/Table2[[#This Row],[200D EMA]]</f>
        <v>0.2060611692128993</v>
      </c>
      <c r="V42">
        <v>1.61118934527875</v>
      </c>
      <c r="W42">
        <v>1905.05</v>
      </c>
      <c r="X42">
        <v>2015.5</v>
      </c>
      <c r="Y42">
        <v>1905.05</v>
      </c>
      <c r="Z42">
        <v>2015.5</v>
      </c>
      <c r="AA42">
        <v>1905.05</v>
      </c>
      <c r="AB42">
        <v>2016</v>
      </c>
      <c r="AC42" s="1">
        <f>(Table2[[#This Row],[Close Price]]/Table2[[#This Row],[Day Low]])-1</f>
        <v>1.5563895960736041E-2</v>
      </c>
      <c r="AD42" s="1">
        <f>(Table2[[#This Row],[Day High]]/Table2[[#This Row],[Close Price]])-1</f>
        <v>4.1763580916938103E-2</v>
      </c>
      <c r="AE42" s="1">
        <f>(Table2[[#This Row],[Close Price]]/Table2[[#This Row],[Current Week Low]])-1</f>
        <v>1.5563895960736041E-2</v>
      </c>
      <c r="AF42" s="1">
        <f>(Table2[[#This Row],[Current Week High]]/Table2[[#This Row],[Close Price]])-1</f>
        <v>4.1763580916938103E-2</v>
      </c>
      <c r="AG42" s="1">
        <f>(Table2[[#This Row],[Close Price]]/Table2[[#This Row],[Current Month Low]])-1</f>
        <v>1.5563895960736041E-2</v>
      </c>
      <c r="AH42" s="1">
        <f>(Table2[[#This Row],[Current Month High]]/Table2[[#This Row],[Close Price]])-1</f>
        <v>4.2022018917661663E-2</v>
      </c>
      <c r="AI42">
        <v>38.729518788442597</v>
      </c>
      <c r="AJ42">
        <v>140.85901027077401</v>
      </c>
      <c r="AK42" t="str">
        <f>IF(AND(Table2[[#This Row],[20D EMA]]&gt;Table2[[#This Row],[50D EMA]],Table2[[#This Row],[50D EMA]]&gt;Table2[[#This Row],[200D EMA]]),"Uptrend","Downtrend/NoTrend")</f>
        <v>Uptrend</v>
      </c>
      <c r="AL42">
        <v>0.03</v>
      </c>
      <c r="AM42" t="s">
        <v>3169</v>
      </c>
      <c r="AN42">
        <v>8.02</v>
      </c>
      <c r="AO42" t="s">
        <v>3169</v>
      </c>
      <c r="AP42">
        <v>0.161274179467225</v>
      </c>
      <c r="AQ42">
        <f>(Table2[[#This Row],[Sharpe Ratio]]-AVERAGE(Table2[Sharpe Ratio]))/_xlfn.STDEV.P(Table2[Sharpe Ratio])</f>
        <v>1.1779075768766194</v>
      </c>
      <c r="AR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8.2101691410714821</v>
      </c>
      <c r="AS42">
        <f>_xlfn.RANK.AVG(Table2[[#This Row],[1Y Return vs Nifty Z-Score]],Table2[1Y Return vs Nifty Z-Score])</f>
        <v>78</v>
      </c>
      <c r="AT42">
        <f>_xlfn.RANK.AVG(Table2[[#This Row],[6M Return vs Nifty Z-Score]],Table2[6M Return vs Nifty Z-Score])</f>
        <v>87</v>
      </c>
      <c r="AU42">
        <f>_xlfn.RANK.AVG(Table2[[#This Row],[Sharpe Ratio Z-Score]],Table2[Sharpe Ratio Z-Score])</f>
        <v>85</v>
      </c>
      <c r="AV42">
        <f>(Table2[[#This Row],[Rank 1Y]]+Table2[[#This Row],[Rank 6M]]+Table2[[#This Row],[Rank Sharpe]])/3</f>
        <v>83.333333333333329</v>
      </c>
    </row>
    <row r="43" spans="1:48" x14ac:dyDescent="0.3">
      <c r="A43" t="s">
        <v>931</v>
      </c>
      <c r="B43" t="s">
        <v>932</v>
      </c>
      <c r="C43" t="s">
        <v>3137</v>
      </c>
      <c r="D43" t="s">
        <v>291</v>
      </c>
      <c r="E43">
        <v>15774.162221160001</v>
      </c>
      <c r="F43">
        <v>417.9</v>
      </c>
      <c r="G43">
        <v>79.176229840134397</v>
      </c>
      <c r="H43">
        <f>(Table2[[#This Row],[1Y Return vs Nifty]]-AVERAGE(Table2[1Y Return vs Nifty]))/_xlfn.STDEV.P(Table2[1Y Return vs Nifty])</f>
        <v>1.0303258651161078</v>
      </c>
      <c r="I43">
        <v>-17.554821661697201</v>
      </c>
      <c r="J43">
        <f>(Table2[[#This Row],[1M Return vs Nifty]]-AVERAGE(Table2[1M Return vs Nifty]))/_xlfn.STDEV.P(Table2[1M Return vs Nifty])</f>
        <v>-2.0580079210245081</v>
      </c>
      <c r="K43">
        <v>51.985849046827802</v>
      </c>
      <c r="L43">
        <f>(Table2[[#This Row],[6M Return vs Nifty]]-AVERAGE(Table2[6M Return vs Nifty]))/_xlfn.STDEV.P(Table2[6M Return vs Nifty])</f>
        <v>1.5717748531369757</v>
      </c>
      <c r="M43">
        <v>3.3412700935494102</v>
      </c>
      <c r="N43">
        <f>(Table2[[#This Row],[1W Return vs Nifty]]-AVERAGE(Table2[1W Return vs Nifty]))/_xlfn.STDEV.P(Table2[1W Return vs Nifty])</f>
        <v>-0.55361657377967677</v>
      </c>
      <c r="O43">
        <v>458.7</v>
      </c>
      <c r="P43">
        <v>461.14291756903299</v>
      </c>
      <c r="Q43">
        <v>358.90088275622202</v>
      </c>
      <c r="R43">
        <v>34.852649472252097</v>
      </c>
      <c r="S43" s="1">
        <f>(Table2[[#This Row],[Close Price]]-Table2[[#This Row],[20D EMA]])/Table2[[#This Row],[20D EMA]]</f>
        <v>-8.8947024198822791E-2</v>
      </c>
      <c r="T43" s="1">
        <f>(Table2[[#This Row],[Close Price]]-Table2[[#This Row],[50D EMA]])/Table2[[#This Row],[50D EMA]]</f>
        <v>-9.3773352948784167E-2</v>
      </c>
      <c r="U43" s="1">
        <f>(Table2[[#This Row],[Close Price]]-Table2[[#This Row],[200D EMA]])/Table2[[#This Row],[200D EMA]]</f>
        <v>0.16438833137073172</v>
      </c>
      <c r="V43">
        <v>0.39482459250699298</v>
      </c>
      <c r="W43">
        <v>409.05</v>
      </c>
      <c r="X43">
        <v>426.95</v>
      </c>
      <c r="Y43">
        <v>409.05</v>
      </c>
      <c r="Z43">
        <v>426.95</v>
      </c>
      <c r="AA43">
        <v>409.05</v>
      </c>
      <c r="AB43">
        <v>442</v>
      </c>
      <c r="AC43" s="1">
        <f>(Table2[[#This Row],[Close Price]]/Table2[[#This Row],[Day Low]])-1</f>
        <v>2.1635496883021466E-2</v>
      </c>
      <c r="AD43" s="1">
        <f>(Table2[[#This Row],[Day High]]/Table2[[#This Row],[Close Price]])-1</f>
        <v>2.1655898540320573E-2</v>
      </c>
      <c r="AE43" s="1">
        <f>(Table2[[#This Row],[Close Price]]/Table2[[#This Row],[Current Week Low]])-1</f>
        <v>2.1635496883021466E-2</v>
      </c>
      <c r="AF43" s="1">
        <f>(Table2[[#This Row],[Current Week High]]/Table2[[#This Row],[Close Price]])-1</f>
        <v>2.1655898540320573E-2</v>
      </c>
      <c r="AG43" s="1">
        <f>(Table2[[#This Row],[Close Price]]/Table2[[#This Row],[Current Month Low]])-1</f>
        <v>2.1635496883021466E-2</v>
      </c>
      <c r="AH43" s="1">
        <f>(Table2[[#This Row],[Current Month High]]/Table2[[#This Row],[Close Price]])-1</f>
        <v>5.7669298875329122E-2</v>
      </c>
      <c r="AI43">
        <v>39.8420674802584</v>
      </c>
      <c r="AJ43">
        <v>111.75576387129399</v>
      </c>
      <c r="AK43" t="str">
        <f>IF(AND(Table2[[#This Row],[20D EMA]]&gt;Table2[[#This Row],[50D EMA]],Table2[[#This Row],[50D EMA]]&gt;Table2[[#This Row],[200D EMA]]),"Uptrend","Downtrend/NoTrend")</f>
        <v>Downtrend/NoTrend</v>
      </c>
      <c r="AL43">
        <v>0.09</v>
      </c>
      <c r="AM43" t="s">
        <v>3169</v>
      </c>
      <c r="AN43">
        <v>-13.08</v>
      </c>
      <c r="AO43" t="s">
        <v>3168</v>
      </c>
      <c r="AP43">
        <v>0.146304515251821</v>
      </c>
      <c r="AQ43">
        <f>(Table2[[#This Row],[Sharpe Ratio]]-AVERAGE(Table2[Sharpe Ratio]))/_xlfn.STDEV.P(Table2[Sharpe Ratio])</f>
        <v>1.0004972661276448</v>
      </c>
      <c r="AR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">
        <f>_xlfn.RANK.AVG(Table2[[#This Row],[1Y Return vs Nifty Z-Score]],Table2[1Y Return vs Nifty Z-Score])</f>
        <v>93</v>
      </c>
      <c r="AT43">
        <f>_xlfn.RANK.AVG(Table2[[#This Row],[6M Return vs Nifty Z-Score]],Table2[6M Return vs Nifty Z-Score])</f>
        <v>49</v>
      </c>
      <c r="AU43">
        <f>_xlfn.RANK.AVG(Table2[[#This Row],[Sharpe Ratio Z-Score]],Table2[Sharpe Ratio Z-Score])</f>
        <v>115</v>
      </c>
      <c r="AV43">
        <f>(Table2[[#This Row],[Rank 1Y]]+Table2[[#This Row],[Rank 6M]]+Table2[[#This Row],[Rank Sharpe]])/3</f>
        <v>85.666666666666671</v>
      </c>
    </row>
    <row r="44" spans="1:48" x14ac:dyDescent="0.3">
      <c r="A44" t="s">
        <v>925</v>
      </c>
      <c r="B44" t="s">
        <v>926</v>
      </c>
      <c r="C44" t="s">
        <v>3137</v>
      </c>
      <c r="D44" t="s">
        <v>412</v>
      </c>
      <c r="E44">
        <v>16128.144522000001</v>
      </c>
      <c r="F44">
        <v>1277.5999999999999</v>
      </c>
      <c r="G44">
        <v>83.8789695999006</v>
      </c>
      <c r="H44">
        <f>(Table2[[#This Row],[1Y Return vs Nifty]]-AVERAGE(Table2[1Y Return vs Nifty]))/_xlfn.STDEV.P(Table2[1Y Return vs Nifty])</f>
        <v>1.113697598699154</v>
      </c>
      <c r="I44">
        <v>14.823444838318199</v>
      </c>
      <c r="J44">
        <f>(Table2[[#This Row],[1M Return vs Nifty]]-AVERAGE(Table2[1M Return vs Nifty]))/_xlfn.STDEV.P(Table2[1M Return vs Nifty])</f>
        <v>1.5127357471010832</v>
      </c>
      <c r="K44">
        <v>114.029179590979</v>
      </c>
      <c r="L44">
        <f>(Table2[[#This Row],[6M Return vs Nifty]]-AVERAGE(Table2[6M Return vs Nifty]))/_xlfn.STDEV.P(Table2[6M Return vs Nifty])</f>
        <v>3.7114603044583632</v>
      </c>
      <c r="M44">
        <v>9.4767759200538002</v>
      </c>
      <c r="N44">
        <f>(Table2[[#This Row],[1W Return vs Nifty]]-AVERAGE(Table2[1W Return vs Nifty]))/_xlfn.STDEV.P(Table2[1W Return vs Nifty])</f>
        <v>0.53136495360711389</v>
      </c>
      <c r="O44">
        <v>1137.6500000000001</v>
      </c>
      <c r="P44">
        <v>1063.97779189882</v>
      </c>
      <c r="Q44">
        <v>838.31631013536003</v>
      </c>
      <c r="R44">
        <v>78.461794473431993</v>
      </c>
      <c r="S44" s="1">
        <f>(Table2[[#This Row],[Close Price]]-Table2[[#This Row],[20D EMA]])/Table2[[#This Row],[20D EMA]]</f>
        <v>0.12301674504460933</v>
      </c>
      <c r="T44" s="1">
        <f>(Table2[[#This Row],[Close Price]]-Table2[[#This Row],[50D EMA]])/Table2[[#This Row],[50D EMA]]</f>
        <v>0.20077694264646317</v>
      </c>
      <c r="U44" s="1">
        <f>(Table2[[#This Row],[Close Price]]-Table2[[#This Row],[200D EMA]])/Table2[[#This Row],[200D EMA]]</f>
        <v>0.52400708963149034</v>
      </c>
      <c r="V44">
        <v>1.3744695926364701</v>
      </c>
      <c r="W44">
        <v>1190</v>
      </c>
      <c r="X44">
        <v>1290</v>
      </c>
      <c r="Y44">
        <v>1190</v>
      </c>
      <c r="Z44">
        <v>1290</v>
      </c>
      <c r="AA44">
        <v>1190</v>
      </c>
      <c r="AB44">
        <v>1290</v>
      </c>
      <c r="AC44" s="1">
        <f>(Table2[[#This Row],[Close Price]]/Table2[[#This Row],[Day Low]])-1</f>
        <v>7.3613445378151177E-2</v>
      </c>
      <c r="AD44" s="1">
        <f>(Table2[[#This Row],[Day High]]/Table2[[#This Row],[Close Price]])-1</f>
        <v>9.7056981840952794E-3</v>
      </c>
      <c r="AE44" s="1">
        <f>(Table2[[#This Row],[Close Price]]/Table2[[#This Row],[Current Week Low]])-1</f>
        <v>7.3613445378151177E-2</v>
      </c>
      <c r="AF44" s="1">
        <f>(Table2[[#This Row],[Current Week High]]/Table2[[#This Row],[Close Price]])-1</f>
        <v>9.7056981840952794E-3</v>
      </c>
      <c r="AG44" s="1">
        <f>(Table2[[#This Row],[Close Price]]/Table2[[#This Row],[Current Month Low]])-1</f>
        <v>7.3613445378151177E-2</v>
      </c>
      <c r="AH44" s="1">
        <f>(Table2[[#This Row],[Current Month High]]/Table2[[#This Row],[Close Price]])-1</f>
        <v>9.7056981840952794E-3</v>
      </c>
      <c r="AI44">
        <v>4.5671571696931803</v>
      </c>
      <c r="AJ44">
        <v>183.91111111111101</v>
      </c>
      <c r="AK44" t="str">
        <f>IF(AND(Table2[[#This Row],[20D EMA]]&gt;Table2[[#This Row],[50D EMA]],Table2[[#This Row],[50D EMA]]&gt;Table2[[#This Row],[200D EMA]]),"Uptrend","Downtrend/NoTrend")</f>
        <v>Uptrend</v>
      </c>
      <c r="AL44">
        <v>0.41</v>
      </c>
      <c r="AM44" t="s">
        <v>3169</v>
      </c>
      <c r="AN44">
        <v>23.51</v>
      </c>
      <c r="AO44" t="s">
        <v>3169</v>
      </c>
      <c r="AP44">
        <v>0.119491368807468</v>
      </c>
      <c r="AQ44">
        <f>(Table2[[#This Row],[Sharpe Ratio]]-AVERAGE(Table2[Sharpe Ratio]))/_xlfn.STDEV.P(Table2[Sharpe Ratio])</f>
        <v>0.6827260339609621</v>
      </c>
      <c r="AR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7.5519846378266768</v>
      </c>
      <c r="AS44">
        <f>_xlfn.RANK.AVG(Table2[[#This Row],[1Y Return vs Nifty Z-Score]],Table2[1Y Return vs Nifty Z-Score])</f>
        <v>80</v>
      </c>
      <c r="AT44">
        <f>_xlfn.RANK.AVG(Table2[[#This Row],[6M Return vs Nifty Z-Score]],Table2[6M Return vs Nifty Z-Score])</f>
        <v>7</v>
      </c>
      <c r="AU44">
        <f>_xlfn.RANK.AVG(Table2[[#This Row],[Sharpe Ratio Z-Score]],Table2[Sharpe Ratio Z-Score])</f>
        <v>172</v>
      </c>
      <c r="AV44">
        <f>(Table2[[#This Row],[Rank 1Y]]+Table2[[#This Row],[Rank 6M]]+Table2[[#This Row],[Rank Sharpe]])/3</f>
        <v>86.333333333333329</v>
      </c>
    </row>
    <row r="45" spans="1:48" x14ac:dyDescent="0.3">
      <c r="A45" t="s">
        <v>1309</v>
      </c>
      <c r="B45" t="s">
        <v>1310</v>
      </c>
      <c r="C45" t="s">
        <v>3136</v>
      </c>
      <c r="D45" t="s">
        <v>141</v>
      </c>
      <c r="E45">
        <v>8672.2573599999996</v>
      </c>
      <c r="F45">
        <v>1040</v>
      </c>
      <c r="G45">
        <v>152.29781221488599</v>
      </c>
      <c r="H45">
        <f>(Table2[[#This Row],[1Y Return vs Nifty]]-AVERAGE(Table2[1Y Return vs Nifty]))/_xlfn.STDEV.P(Table2[1Y Return vs Nifty])</f>
        <v>2.3266495820001625</v>
      </c>
      <c r="I45">
        <v>38.541782751289603</v>
      </c>
      <c r="J45">
        <f>(Table2[[#This Row],[1M Return vs Nifty]]-AVERAGE(Table2[1M Return vs Nifty]))/_xlfn.STDEV.P(Table2[1M Return vs Nifty])</f>
        <v>4.1284441860060967</v>
      </c>
      <c r="K45">
        <v>24.453137274903298</v>
      </c>
      <c r="L45">
        <f>(Table2[[#This Row],[6M Return vs Nifty]]-AVERAGE(Table2[6M Return vs Nifty]))/_xlfn.STDEV.P(Table2[6M Return vs Nifty])</f>
        <v>0.62225550436685217</v>
      </c>
      <c r="M45">
        <v>9.7109422510572792</v>
      </c>
      <c r="N45">
        <f>(Table2[[#This Row],[1W Return vs Nifty]]-AVERAGE(Table2[1W Return vs Nifty]))/_xlfn.STDEV.P(Table2[1W Return vs Nifty])</f>
        <v>0.57277411377402154</v>
      </c>
      <c r="O45">
        <v>986.5</v>
      </c>
      <c r="P45">
        <v>929.36914794678898</v>
      </c>
      <c r="Q45">
        <v>811.37120518242102</v>
      </c>
      <c r="R45">
        <v>59.096203598973702</v>
      </c>
      <c r="S45" s="1">
        <f>(Table2[[#This Row],[Close Price]]-Table2[[#This Row],[20D EMA]])/Table2[[#This Row],[20D EMA]]</f>
        <v>5.4232133806386217E-2</v>
      </c>
      <c r="T45" s="1">
        <f>(Table2[[#This Row],[Close Price]]-Table2[[#This Row],[50D EMA]])/Table2[[#This Row],[50D EMA]]</f>
        <v>0.11903865358304877</v>
      </c>
      <c r="U45" s="1">
        <f>(Table2[[#This Row],[Close Price]]-Table2[[#This Row],[200D EMA]])/Table2[[#This Row],[200D EMA]]</f>
        <v>0.28178075997431562</v>
      </c>
      <c r="V45">
        <v>1.7146057342580501</v>
      </c>
      <c r="W45">
        <v>1024.05</v>
      </c>
      <c r="X45">
        <v>1100</v>
      </c>
      <c r="Y45">
        <v>1024.05</v>
      </c>
      <c r="Z45">
        <v>1100</v>
      </c>
      <c r="AA45">
        <v>1024.05</v>
      </c>
      <c r="AB45">
        <v>1100</v>
      </c>
      <c r="AC45" s="1">
        <f>(Table2[[#This Row],[Close Price]]/Table2[[#This Row],[Day Low]])-1</f>
        <v>1.5575411356867352E-2</v>
      </c>
      <c r="AD45" s="1">
        <f>(Table2[[#This Row],[Day High]]/Table2[[#This Row],[Close Price]])-1</f>
        <v>5.7692307692307709E-2</v>
      </c>
      <c r="AE45" s="1">
        <f>(Table2[[#This Row],[Close Price]]/Table2[[#This Row],[Current Week Low]])-1</f>
        <v>1.5575411356867352E-2</v>
      </c>
      <c r="AF45" s="1">
        <f>(Table2[[#This Row],[Current Week High]]/Table2[[#This Row],[Close Price]])-1</f>
        <v>5.7692307692307709E-2</v>
      </c>
      <c r="AG45" s="1">
        <f>(Table2[[#This Row],[Close Price]]/Table2[[#This Row],[Current Month Low]])-1</f>
        <v>1.5575411356867352E-2</v>
      </c>
      <c r="AH45" s="1">
        <f>(Table2[[#This Row],[Current Month High]]/Table2[[#This Row],[Close Price]])-1</f>
        <v>5.7692307692307709E-2</v>
      </c>
      <c r="AI45">
        <v>6.7307692307692202</v>
      </c>
      <c r="AJ45">
        <v>186.817429674572</v>
      </c>
      <c r="AK45" t="str">
        <f>IF(AND(Table2[[#This Row],[20D EMA]]&gt;Table2[[#This Row],[50D EMA]],Table2[[#This Row],[50D EMA]]&gt;Table2[[#This Row],[200D EMA]]),"Uptrend","Downtrend/NoTrend")</f>
        <v>Uptrend</v>
      </c>
      <c r="AL45">
        <v>0.27</v>
      </c>
      <c r="AM45" t="s">
        <v>3169</v>
      </c>
      <c r="AN45">
        <v>1.76</v>
      </c>
      <c r="AO45" t="s">
        <v>3169</v>
      </c>
      <c r="AP45">
        <v>0.15117878053516401</v>
      </c>
      <c r="AQ45">
        <f>(Table2[[#This Row],[Sharpe Ratio]]-AVERAGE(Table2[Sharpe Ratio]))/_xlfn.STDEV.P(Table2[Sharpe Ratio])</f>
        <v>1.0582637534815151</v>
      </c>
      <c r="AR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8.7083871396286483</v>
      </c>
      <c r="AS45">
        <f>_xlfn.RANK.AVG(Table2[[#This Row],[1Y Return vs Nifty Z-Score]],Table2[1Y Return vs Nifty Z-Score])</f>
        <v>26</v>
      </c>
      <c r="AT45">
        <f>_xlfn.RANK.AVG(Table2[[#This Row],[6M Return vs Nifty Z-Score]],Table2[6M Return vs Nifty Z-Score])</f>
        <v>129</v>
      </c>
      <c r="AU45">
        <f>_xlfn.RANK.AVG(Table2[[#This Row],[Sharpe Ratio Z-Score]],Table2[Sharpe Ratio Z-Score])</f>
        <v>105</v>
      </c>
      <c r="AV45">
        <f>(Table2[[#This Row],[Rank 1Y]]+Table2[[#This Row],[Rank 6M]]+Table2[[#This Row],[Rank Sharpe]])/3</f>
        <v>86.666666666666671</v>
      </c>
    </row>
    <row r="46" spans="1:48" x14ac:dyDescent="0.3">
      <c r="A46" t="s">
        <v>636</v>
      </c>
      <c r="B46" t="s">
        <v>637</v>
      </c>
      <c r="C46" t="s">
        <v>3121</v>
      </c>
      <c r="D46" t="s">
        <v>447</v>
      </c>
      <c r="E46">
        <v>29069.82</v>
      </c>
      <c r="F46">
        <v>828.2</v>
      </c>
      <c r="G46">
        <v>156.68442435904299</v>
      </c>
      <c r="H46">
        <f>(Table2[[#This Row],[1Y Return vs Nifty]]-AVERAGE(Table2[1Y Return vs Nifty]))/_xlfn.STDEV.P(Table2[1Y Return vs Nifty])</f>
        <v>2.4044169001374929</v>
      </c>
      <c r="I46">
        <v>15.551273983988301</v>
      </c>
      <c r="J46">
        <f>(Table2[[#This Row],[1M Return vs Nifty]]-AVERAGE(Table2[1M Return vs Nifty]))/_xlfn.STDEV.P(Table2[1M Return vs Nifty])</f>
        <v>1.5930022837106801</v>
      </c>
      <c r="K46">
        <v>30.154602894206199</v>
      </c>
      <c r="L46">
        <f>(Table2[[#This Row],[6M Return vs Nifty]]-AVERAGE(Table2[6M Return vs Nifty]))/_xlfn.STDEV.P(Table2[6M Return vs Nifty])</f>
        <v>0.81888168368116576</v>
      </c>
      <c r="M46">
        <v>11.1484342302328</v>
      </c>
      <c r="N46">
        <f>(Table2[[#This Row],[1W Return vs Nifty]]-AVERAGE(Table2[1W Return vs Nifty]))/_xlfn.STDEV.P(Table2[1W Return vs Nifty])</f>
        <v>0.82697519959724286</v>
      </c>
      <c r="O46">
        <v>761.71</v>
      </c>
      <c r="P46">
        <v>760.98960507457002</v>
      </c>
      <c r="Q46">
        <v>667.34549808716599</v>
      </c>
      <c r="R46">
        <v>82.839774170969093</v>
      </c>
      <c r="S46" s="1">
        <f>(Table2[[#This Row],[Close Price]]-Table2[[#This Row],[20D EMA]])/Table2[[#This Row],[20D EMA]]</f>
        <v>8.7290438618371824E-2</v>
      </c>
      <c r="T46" s="1">
        <f>(Table2[[#This Row],[Close Price]]-Table2[[#This Row],[50D EMA]])/Table2[[#This Row],[50D EMA]]</f>
        <v>8.8319727992662952E-2</v>
      </c>
      <c r="U46" s="1">
        <f>(Table2[[#This Row],[Close Price]]-Table2[[#This Row],[200D EMA]])/Table2[[#This Row],[200D EMA]]</f>
        <v>0.24103631832970557</v>
      </c>
      <c r="V46">
        <v>1.0363066234151199</v>
      </c>
      <c r="W46">
        <v>799</v>
      </c>
      <c r="X46">
        <v>832.95</v>
      </c>
      <c r="Y46">
        <v>799</v>
      </c>
      <c r="Z46">
        <v>832.95</v>
      </c>
      <c r="AA46">
        <v>793</v>
      </c>
      <c r="AB46">
        <v>832.95</v>
      </c>
      <c r="AC46" s="1">
        <f>(Table2[[#This Row],[Close Price]]/Table2[[#This Row],[Day Low]])-1</f>
        <v>3.654568210262843E-2</v>
      </c>
      <c r="AD46" s="1">
        <f>(Table2[[#This Row],[Day High]]/Table2[[#This Row],[Close Price]])-1</f>
        <v>5.7353296305240331E-3</v>
      </c>
      <c r="AE46" s="1">
        <f>(Table2[[#This Row],[Close Price]]/Table2[[#This Row],[Current Week Low]])-1</f>
        <v>3.654568210262843E-2</v>
      </c>
      <c r="AF46" s="1">
        <f>(Table2[[#This Row],[Current Week High]]/Table2[[#This Row],[Close Price]])-1</f>
        <v>5.7353296305240331E-3</v>
      </c>
      <c r="AG46" s="1">
        <f>(Table2[[#This Row],[Close Price]]/Table2[[#This Row],[Current Month Low]])-1</f>
        <v>4.438839848675924E-2</v>
      </c>
      <c r="AH46" s="1">
        <f>(Table2[[#This Row],[Current Month High]]/Table2[[#This Row],[Close Price]])-1</f>
        <v>5.7353296305240331E-3</v>
      </c>
      <c r="AI46">
        <v>17.121468244385401</v>
      </c>
      <c r="AJ46">
        <v>189.63105438013599</v>
      </c>
      <c r="AK46" t="str">
        <f>IF(AND(Table2[[#This Row],[20D EMA]]&gt;Table2[[#This Row],[50D EMA]],Table2[[#This Row],[50D EMA]]&gt;Table2[[#This Row],[200D EMA]]),"Uptrend","Downtrend/NoTrend")</f>
        <v>Uptrend</v>
      </c>
      <c r="AL46">
        <v>0.17</v>
      </c>
      <c r="AM46" t="s">
        <v>3169</v>
      </c>
      <c r="AN46">
        <v>13.27</v>
      </c>
      <c r="AO46" t="s">
        <v>3169</v>
      </c>
      <c r="AP46">
        <v>0.138688869051762</v>
      </c>
      <c r="AQ46">
        <f>(Table2[[#This Row],[Sharpe Ratio]]-AVERAGE(Table2[Sharpe Ratio]))/_xlfn.STDEV.P(Table2[Sharpe Ratio])</f>
        <v>0.91024179082336787</v>
      </c>
      <c r="AR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6.5535178579499496</v>
      </c>
      <c r="AS46">
        <f>_xlfn.RANK.AVG(Table2[[#This Row],[1Y Return vs Nifty Z-Score]],Table2[1Y Return vs Nifty Z-Score])</f>
        <v>23</v>
      </c>
      <c r="AT46">
        <f>_xlfn.RANK.AVG(Table2[[#This Row],[6M Return vs Nifty Z-Score]],Table2[6M Return vs Nifty Z-Score])</f>
        <v>107</v>
      </c>
      <c r="AU46">
        <f>_xlfn.RANK.AVG(Table2[[#This Row],[Sharpe Ratio Z-Score]],Table2[Sharpe Ratio Z-Score])</f>
        <v>130</v>
      </c>
      <c r="AV46">
        <f>(Table2[[#This Row],[Rank 1Y]]+Table2[[#This Row],[Rank 6M]]+Table2[[#This Row],[Rank Sharpe]])/3</f>
        <v>86.666666666666671</v>
      </c>
    </row>
    <row r="47" spans="1:48" x14ac:dyDescent="0.3">
      <c r="A47" t="s">
        <v>859</v>
      </c>
      <c r="B47" t="s">
        <v>860</v>
      </c>
      <c r="C47" t="s">
        <v>3122</v>
      </c>
      <c r="D47" t="s">
        <v>273</v>
      </c>
      <c r="E47">
        <v>17975.680795085002</v>
      </c>
      <c r="F47">
        <v>1285.1500000000001</v>
      </c>
      <c r="G47">
        <v>97.298423245305401</v>
      </c>
      <c r="H47">
        <f>(Table2[[#This Row],[1Y Return vs Nifty]]-AVERAGE(Table2[1Y Return vs Nifty]))/_xlfn.STDEV.P(Table2[1Y Return vs Nifty])</f>
        <v>1.3516021333550003</v>
      </c>
      <c r="I47">
        <v>2.2091189019169</v>
      </c>
      <c r="J47">
        <f>(Table2[[#This Row],[1M Return vs Nifty]]-AVERAGE(Table2[1M Return vs Nifty]))/_xlfn.STDEV.P(Table2[1M Return vs Nifty])</f>
        <v>0.12160121971506836</v>
      </c>
      <c r="K47">
        <v>23.0066643014998</v>
      </c>
      <c r="L47">
        <f>(Table2[[#This Row],[6M Return vs Nifty]]-AVERAGE(Table2[6M Return vs Nifty]))/_xlfn.STDEV.P(Table2[6M Return vs Nifty])</f>
        <v>0.57237105829059587</v>
      </c>
      <c r="M47">
        <v>6.8370288533628703</v>
      </c>
      <c r="N47">
        <f>(Table2[[#This Row],[1W Return vs Nifty]]-AVERAGE(Table2[1W Return vs Nifty]))/_xlfn.STDEV.P(Table2[1W Return vs Nifty])</f>
        <v>6.4561256353534838E-2</v>
      </c>
      <c r="O47">
        <v>1259.4100000000001</v>
      </c>
      <c r="P47">
        <v>1216.31991552814</v>
      </c>
      <c r="Q47">
        <v>991.15579240985801</v>
      </c>
      <c r="R47">
        <v>56.935760845763902</v>
      </c>
      <c r="S47" s="1">
        <f>(Table2[[#This Row],[Close Price]]-Table2[[#This Row],[20D EMA]])/Table2[[#This Row],[20D EMA]]</f>
        <v>2.0438141669511922E-2</v>
      </c>
      <c r="T47" s="1">
        <f>(Table2[[#This Row],[Close Price]]-Table2[[#This Row],[50D EMA]])/Table2[[#This Row],[50D EMA]]</f>
        <v>5.6588800029615E-2</v>
      </c>
      <c r="U47" s="1">
        <f>(Table2[[#This Row],[Close Price]]-Table2[[#This Row],[200D EMA]])/Table2[[#This Row],[200D EMA]]</f>
        <v>0.29661755481984914</v>
      </c>
      <c r="V47">
        <v>0.57812543817597895</v>
      </c>
      <c r="W47">
        <v>1270.1500000000001</v>
      </c>
      <c r="X47">
        <v>1310.95</v>
      </c>
      <c r="Y47">
        <v>1270.1500000000001</v>
      </c>
      <c r="Z47">
        <v>1310.95</v>
      </c>
      <c r="AA47">
        <v>1270.1500000000001</v>
      </c>
      <c r="AB47">
        <v>1310.95</v>
      </c>
      <c r="AC47" s="1">
        <f>(Table2[[#This Row],[Close Price]]/Table2[[#This Row],[Day Low]])-1</f>
        <v>1.1809628784001935E-2</v>
      </c>
      <c r="AD47" s="1">
        <f>(Table2[[#This Row],[Day High]]/Table2[[#This Row],[Close Price]])-1</f>
        <v>2.0075477570711486E-2</v>
      </c>
      <c r="AE47" s="1">
        <f>(Table2[[#This Row],[Close Price]]/Table2[[#This Row],[Current Week Low]])-1</f>
        <v>1.1809628784001935E-2</v>
      </c>
      <c r="AF47" s="1">
        <f>(Table2[[#This Row],[Current Week High]]/Table2[[#This Row],[Close Price]])-1</f>
        <v>2.0075477570711486E-2</v>
      </c>
      <c r="AG47" s="1">
        <f>(Table2[[#This Row],[Close Price]]/Table2[[#This Row],[Current Month Low]])-1</f>
        <v>1.1809628784001935E-2</v>
      </c>
      <c r="AH47" s="1">
        <f>(Table2[[#This Row],[Current Month High]]/Table2[[#This Row],[Close Price]])-1</f>
        <v>2.0075477570711486E-2</v>
      </c>
      <c r="AI47">
        <v>20.4528654242695</v>
      </c>
      <c r="AJ47">
        <v>129.53205929630201</v>
      </c>
      <c r="AK47" t="str">
        <f>IF(AND(Table2[[#This Row],[20D EMA]]&gt;Table2[[#This Row],[50D EMA]],Table2[[#This Row],[50D EMA]]&gt;Table2[[#This Row],[200D EMA]]),"Uptrend","Downtrend/NoTrend")</f>
        <v>Uptrend</v>
      </c>
      <c r="AL47">
        <v>0.2</v>
      </c>
      <c r="AM47" t="s">
        <v>3169</v>
      </c>
      <c r="AN47">
        <v>3.27</v>
      </c>
      <c r="AO47" t="s">
        <v>3169</v>
      </c>
      <c r="AP47">
        <v>0.16991096620163401</v>
      </c>
      <c r="AQ47">
        <f>(Table2[[#This Row],[Sharpe Ratio]]-AVERAGE(Table2[Sharpe Ratio]))/_xlfn.STDEV.P(Table2[Sharpe Ratio])</f>
        <v>1.2802649174539324</v>
      </c>
      <c r="AR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3.3904005851681318</v>
      </c>
      <c r="AS47">
        <f>_xlfn.RANK.AVG(Table2[[#This Row],[1Y Return vs Nifty Z-Score]],Table2[1Y Return vs Nifty Z-Score])</f>
        <v>62</v>
      </c>
      <c r="AT47">
        <f>_xlfn.RANK.AVG(Table2[[#This Row],[6M Return vs Nifty Z-Score]],Table2[6M Return vs Nifty Z-Score])</f>
        <v>142</v>
      </c>
      <c r="AU47">
        <f>_xlfn.RANK.AVG(Table2[[#This Row],[Sharpe Ratio Z-Score]],Table2[Sharpe Ratio Z-Score])</f>
        <v>73</v>
      </c>
      <c r="AV47">
        <f>(Table2[[#This Row],[Rank 1Y]]+Table2[[#This Row],[Rank 6M]]+Table2[[#This Row],[Rank Sharpe]])/3</f>
        <v>92.333333333333329</v>
      </c>
    </row>
    <row r="48" spans="1:48" x14ac:dyDescent="0.3">
      <c r="A48" t="s">
        <v>1464</v>
      </c>
      <c r="B48" t="s">
        <v>1465</v>
      </c>
      <c r="C48" t="s">
        <v>3127</v>
      </c>
      <c r="D48" t="s">
        <v>51</v>
      </c>
      <c r="E48">
        <v>7048.1804263249996</v>
      </c>
      <c r="F48">
        <v>1389.65</v>
      </c>
      <c r="G48">
        <v>152.43233789769101</v>
      </c>
      <c r="H48">
        <f>(Table2[[#This Row],[1Y Return vs Nifty]]-AVERAGE(Table2[1Y Return vs Nifty]))/_xlfn.STDEV.P(Table2[1Y Return vs Nifty])</f>
        <v>2.3290344980192992</v>
      </c>
      <c r="I48">
        <v>15.7631830182734</v>
      </c>
      <c r="J48">
        <f>(Table2[[#This Row],[1M Return vs Nifty]]-AVERAGE(Table2[1M Return vs Nifty]))/_xlfn.STDEV.P(Table2[1M Return vs Nifty])</f>
        <v>1.6163720599274447</v>
      </c>
      <c r="K48">
        <v>29.499644648577501</v>
      </c>
      <c r="L48">
        <f>(Table2[[#This Row],[6M Return vs Nifty]]-AVERAGE(Table2[6M Return vs Nifty]))/_xlfn.STDEV.P(Table2[6M Return vs Nifty])</f>
        <v>0.79629416916342977</v>
      </c>
      <c r="M48">
        <v>16.2653224642868</v>
      </c>
      <c r="N48">
        <f>(Table2[[#This Row],[1W Return vs Nifty]]-AVERAGE(Table2[1W Return vs Nifty]))/_xlfn.STDEV.P(Table2[1W Return vs Nifty])</f>
        <v>1.7318279319781391</v>
      </c>
      <c r="O48">
        <v>1357.91</v>
      </c>
      <c r="P48">
        <v>1357.6681232664801</v>
      </c>
      <c r="Q48">
        <v>1165.6375012836099</v>
      </c>
      <c r="R48">
        <v>55.300023383169702</v>
      </c>
      <c r="S48" s="1">
        <f>(Table2[[#This Row],[Close Price]]-Table2[[#This Row],[20D EMA]])/Table2[[#This Row],[20D EMA]]</f>
        <v>2.3374155871891369E-2</v>
      </c>
      <c r="T48" s="1">
        <f>(Table2[[#This Row],[Close Price]]-Table2[[#This Row],[50D EMA]])/Table2[[#This Row],[50D EMA]]</f>
        <v>2.355647612656124E-2</v>
      </c>
      <c r="U48" s="1">
        <f>(Table2[[#This Row],[Close Price]]-Table2[[#This Row],[200D EMA]])/Table2[[#This Row],[200D EMA]]</f>
        <v>0.19218024340303541</v>
      </c>
      <c r="V48">
        <v>0.59821261757405797</v>
      </c>
      <c r="W48">
        <v>1375.95</v>
      </c>
      <c r="X48">
        <v>1465</v>
      </c>
      <c r="Y48">
        <v>1375.95</v>
      </c>
      <c r="Z48">
        <v>1465</v>
      </c>
      <c r="AA48">
        <v>1375.95</v>
      </c>
      <c r="AB48">
        <v>1468.8</v>
      </c>
      <c r="AC48" s="1">
        <f>(Table2[[#This Row],[Close Price]]/Table2[[#This Row],[Day Low]])-1</f>
        <v>9.956757149605755E-3</v>
      </c>
      <c r="AD48" s="1">
        <f>(Table2[[#This Row],[Day High]]/Table2[[#This Row],[Close Price]])-1</f>
        <v>5.4222286187169288E-2</v>
      </c>
      <c r="AE48" s="1">
        <f>(Table2[[#This Row],[Close Price]]/Table2[[#This Row],[Current Week Low]])-1</f>
        <v>9.956757149605755E-3</v>
      </c>
      <c r="AF48" s="1">
        <f>(Table2[[#This Row],[Current Week High]]/Table2[[#This Row],[Close Price]])-1</f>
        <v>5.4222286187169288E-2</v>
      </c>
      <c r="AG48" s="1">
        <f>(Table2[[#This Row],[Close Price]]/Table2[[#This Row],[Current Month Low]])-1</f>
        <v>9.956757149605755E-3</v>
      </c>
      <c r="AH48" s="1">
        <f>(Table2[[#This Row],[Current Month High]]/Table2[[#This Row],[Close Price]])-1</f>
        <v>5.6956787680351173E-2</v>
      </c>
      <c r="AI48">
        <v>14.417299319972599</v>
      </c>
      <c r="AJ48">
        <v>181.99066558441501</v>
      </c>
      <c r="AK48" t="str">
        <f>IF(AND(Table2[[#This Row],[20D EMA]]&gt;Table2[[#This Row],[50D EMA]],Table2[[#This Row],[50D EMA]]&gt;Table2[[#This Row],[200D EMA]]),"Uptrend","Downtrend/NoTrend")</f>
        <v>Uptrend</v>
      </c>
      <c r="AL48">
        <v>-0.03</v>
      </c>
      <c r="AM48" t="s">
        <v>3168</v>
      </c>
      <c r="AN48">
        <v>4.05</v>
      </c>
      <c r="AO48" t="s">
        <v>3169</v>
      </c>
      <c r="AP48">
        <v>0.12972810954761699</v>
      </c>
      <c r="AQ48">
        <f>(Table2[[#This Row],[Sharpe Ratio]]-AVERAGE(Table2[Sharpe Ratio]))/_xlfn.STDEV.P(Table2[Sharpe Ratio])</f>
        <v>0.80404494463483822</v>
      </c>
      <c r="AR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7.2775736037231509</v>
      </c>
      <c r="AS48">
        <f>_xlfn.RANK.AVG(Table2[[#This Row],[1Y Return vs Nifty Z-Score]],Table2[1Y Return vs Nifty Z-Score])</f>
        <v>25</v>
      </c>
      <c r="AT48">
        <f>_xlfn.RANK.AVG(Table2[[#This Row],[6M Return vs Nifty Z-Score]],Table2[6M Return vs Nifty Z-Score])</f>
        <v>110</v>
      </c>
      <c r="AU48">
        <f>_xlfn.RANK.AVG(Table2[[#This Row],[Sharpe Ratio Z-Score]],Table2[Sharpe Ratio Z-Score])</f>
        <v>147</v>
      </c>
      <c r="AV48">
        <f>(Table2[[#This Row],[Rank 1Y]]+Table2[[#This Row],[Rank 6M]]+Table2[[#This Row],[Rank Sharpe]])/3</f>
        <v>94</v>
      </c>
    </row>
    <row r="49" spans="1:48" x14ac:dyDescent="0.3">
      <c r="A49" t="s">
        <v>1556</v>
      </c>
      <c r="B49" t="s">
        <v>1557</v>
      </c>
      <c r="C49" t="s">
        <v>3129</v>
      </c>
      <c r="D49" t="s">
        <v>196</v>
      </c>
      <c r="E49">
        <v>6262.1760897449903</v>
      </c>
      <c r="F49">
        <v>2181.65</v>
      </c>
      <c r="G49">
        <v>97.285273423246394</v>
      </c>
      <c r="H49">
        <f>(Table2[[#This Row],[1Y Return vs Nifty]]-AVERAGE(Table2[1Y Return vs Nifty]))/_xlfn.STDEV.P(Table2[1Y Return vs Nifty])</f>
        <v>1.3513690089387298</v>
      </c>
      <c r="I49">
        <v>-0.46761875862251101</v>
      </c>
      <c r="J49">
        <f>(Table2[[#This Row],[1M Return vs Nifty]]-AVERAGE(Table2[1M Return vs Nifty]))/_xlfn.STDEV.P(Table2[1M Return vs Nifty])</f>
        <v>-0.17359506735607128</v>
      </c>
      <c r="K49">
        <v>38.392437579164799</v>
      </c>
      <c r="L49">
        <f>(Table2[[#This Row],[6M Return vs Nifty]]-AVERAGE(Table2[6M Return vs Nifty]))/_xlfn.STDEV.P(Table2[6M Return vs Nifty])</f>
        <v>1.1029795048523447</v>
      </c>
      <c r="M49">
        <v>12.631320276225701</v>
      </c>
      <c r="N49">
        <f>(Table2[[#This Row],[1W Return vs Nifty]]-AVERAGE(Table2[1W Return vs Nifty]))/_xlfn.STDEV.P(Table2[1W Return vs Nifty])</f>
        <v>1.0892036144366082</v>
      </c>
      <c r="O49">
        <v>2174.83</v>
      </c>
      <c r="P49">
        <v>2273.2731415876401</v>
      </c>
      <c r="Q49">
        <v>1973.0576126646499</v>
      </c>
      <c r="R49">
        <v>55.632403740307097</v>
      </c>
      <c r="S49" s="1">
        <f>(Table2[[#This Row],[Close Price]]-Table2[[#This Row],[20D EMA]])/Table2[[#This Row],[20D EMA]]</f>
        <v>3.1358772869604355E-3</v>
      </c>
      <c r="T49" s="1">
        <f>(Table2[[#This Row],[Close Price]]-Table2[[#This Row],[50D EMA]])/Table2[[#This Row],[50D EMA]]</f>
        <v>-4.0304501870659933E-2</v>
      </c>
      <c r="U49" s="1">
        <f>(Table2[[#This Row],[Close Price]]-Table2[[#This Row],[200D EMA]])/Table2[[#This Row],[200D EMA]]</f>
        <v>0.10572037329089563</v>
      </c>
      <c r="V49">
        <v>0.51219914844701597</v>
      </c>
      <c r="W49">
        <v>2146.15</v>
      </c>
      <c r="X49">
        <v>2236</v>
      </c>
      <c r="Y49">
        <v>2146.15</v>
      </c>
      <c r="Z49">
        <v>2236</v>
      </c>
      <c r="AA49">
        <v>2146.15</v>
      </c>
      <c r="AB49">
        <v>2287.8000000000002</v>
      </c>
      <c r="AC49" s="1">
        <f>(Table2[[#This Row],[Close Price]]/Table2[[#This Row],[Day Low]])-1</f>
        <v>1.6541248281807031E-2</v>
      </c>
      <c r="AD49" s="1">
        <f>(Table2[[#This Row],[Day High]]/Table2[[#This Row],[Close Price]])-1</f>
        <v>2.4912336992643169E-2</v>
      </c>
      <c r="AE49" s="1">
        <f>(Table2[[#This Row],[Close Price]]/Table2[[#This Row],[Current Week Low]])-1</f>
        <v>1.6541248281807031E-2</v>
      </c>
      <c r="AF49" s="1">
        <f>(Table2[[#This Row],[Current Week High]]/Table2[[#This Row],[Close Price]])-1</f>
        <v>2.4912336992643169E-2</v>
      </c>
      <c r="AG49" s="1">
        <f>(Table2[[#This Row],[Close Price]]/Table2[[#This Row],[Current Month Low]])-1</f>
        <v>1.6541248281807031E-2</v>
      </c>
      <c r="AH49" s="1">
        <f>(Table2[[#This Row],[Current Month High]]/Table2[[#This Row],[Close Price]])-1</f>
        <v>4.865583388719541E-2</v>
      </c>
      <c r="AI49">
        <v>35.315013865652098</v>
      </c>
      <c r="AJ49">
        <v>127.255208333333</v>
      </c>
      <c r="AK49" t="str">
        <f>IF(AND(Table2[[#This Row],[20D EMA]]&gt;Table2[[#This Row],[50D EMA]],Table2[[#This Row],[50D EMA]]&gt;Table2[[#This Row],[200D EMA]]),"Uptrend","Downtrend/NoTrend")</f>
        <v>Downtrend/NoTrend</v>
      </c>
      <c r="AL49">
        <v>-0.1</v>
      </c>
      <c r="AM49" t="s">
        <v>3168</v>
      </c>
      <c r="AN49">
        <v>0.22</v>
      </c>
      <c r="AO49" t="s">
        <v>3169</v>
      </c>
      <c r="AP49">
        <v>0.13307256637232801</v>
      </c>
      <c r="AQ49">
        <f>(Table2[[#This Row],[Sharpe Ratio]]-AVERAGE(Table2[Sharpe Ratio]))/_xlfn.STDEV.P(Table2[Sharpe Ratio])</f>
        <v>0.84368117935732145</v>
      </c>
      <c r="AR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">
        <f>_xlfn.RANK.AVG(Table2[[#This Row],[1Y Return vs Nifty Z-Score]],Table2[1Y Return vs Nifty Z-Score])</f>
        <v>63</v>
      </c>
      <c r="AT49">
        <f>_xlfn.RANK.AVG(Table2[[#This Row],[6M Return vs Nifty Z-Score]],Table2[6M Return vs Nifty Z-Score])</f>
        <v>82</v>
      </c>
      <c r="AU49">
        <f>_xlfn.RANK.AVG(Table2[[#This Row],[Sharpe Ratio Z-Score]],Table2[Sharpe Ratio Z-Score])</f>
        <v>138</v>
      </c>
      <c r="AV49">
        <f>(Table2[[#This Row],[Rank 1Y]]+Table2[[#This Row],[Rank 6M]]+Table2[[#This Row],[Rank Sharpe]])/3</f>
        <v>94.333333333333329</v>
      </c>
    </row>
    <row r="50" spans="1:48" x14ac:dyDescent="0.3">
      <c r="A50" t="s">
        <v>225</v>
      </c>
      <c r="B50" t="s">
        <v>226</v>
      </c>
      <c r="C50" t="s">
        <v>3134</v>
      </c>
      <c r="D50" t="s">
        <v>166</v>
      </c>
      <c r="E50">
        <v>109416.82020899</v>
      </c>
      <c r="F50">
        <v>715.85</v>
      </c>
      <c r="G50">
        <v>65.305397417183897</v>
      </c>
      <c r="H50">
        <f>(Table2[[#This Row],[1Y Return vs Nifty]]-AVERAGE(Table2[1Y Return vs Nifty]))/_xlfn.STDEV.P(Table2[1Y Return vs Nifty])</f>
        <v>0.78441913746022762</v>
      </c>
      <c r="I50">
        <v>1.7566049682373801</v>
      </c>
      <c r="J50">
        <f>(Table2[[#This Row],[1M Return vs Nifty]]-AVERAGE(Table2[1M Return vs Nifty]))/_xlfn.STDEV.P(Table2[1M Return vs Nifty])</f>
        <v>7.1697026622334986E-2</v>
      </c>
      <c r="K50">
        <v>24.275471072858402</v>
      </c>
      <c r="L50">
        <f>(Table2[[#This Row],[6M Return vs Nifty]]-AVERAGE(Table2[6M Return vs Nifty]))/_xlfn.STDEV.P(Table2[6M Return vs Nifty])</f>
        <v>0.61612833833026315</v>
      </c>
      <c r="M50">
        <v>-1.5238833563485901</v>
      </c>
      <c r="N50">
        <f>(Table2[[#This Row],[1W Return vs Nifty]]-AVERAGE(Table2[1W Return vs Nifty]))/_xlfn.STDEV.P(Table2[1W Return vs Nifty])</f>
        <v>-1.4139534017945314</v>
      </c>
      <c r="O50">
        <v>748.13</v>
      </c>
      <c r="P50">
        <v>745.14133128646404</v>
      </c>
      <c r="Q50">
        <v>643.56022163984699</v>
      </c>
      <c r="R50">
        <v>35.160130708276697</v>
      </c>
      <c r="S50" s="1">
        <f>(Table2[[#This Row],[Close Price]]-Table2[[#This Row],[20D EMA]])/Table2[[#This Row],[20D EMA]]</f>
        <v>-4.3147581302714733E-2</v>
      </c>
      <c r="T50" s="1">
        <f>(Table2[[#This Row],[Close Price]]-Table2[[#This Row],[50D EMA]])/Table2[[#This Row],[50D EMA]]</f>
        <v>-3.9309765888161666E-2</v>
      </c>
      <c r="U50" s="1">
        <f>(Table2[[#This Row],[Close Price]]-Table2[[#This Row],[200D EMA]])/Table2[[#This Row],[200D EMA]]</f>
        <v>0.11232791575581294</v>
      </c>
      <c r="V50">
        <v>1.32880249941652</v>
      </c>
      <c r="W50">
        <v>709</v>
      </c>
      <c r="X50">
        <v>723.25</v>
      </c>
      <c r="Y50">
        <v>709</v>
      </c>
      <c r="Z50">
        <v>723.25</v>
      </c>
      <c r="AA50">
        <v>709</v>
      </c>
      <c r="AB50">
        <v>726</v>
      </c>
      <c r="AC50" s="1">
        <f>(Table2[[#This Row],[Close Price]]/Table2[[#This Row],[Day Low]])-1</f>
        <v>9.6614950634696939E-3</v>
      </c>
      <c r="AD50" s="1">
        <f>(Table2[[#This Row],[Day High]]/Table2[[#This Row],[Close Price]])-1</f>
        <v>1.0337361179017845E-2</v>
      </c>
      <c r="AE50" s="1">
        <f>(Table2[[#This Row],[Close Price]]/Table2[[#This Row],[Current Week Low]])-1</f>
        <v>9.6614950634696939E-3</v>
      </c>
      <c r="AF50" s="1">
        <f>(Table2[[#This Row],[Current Week High]]/Table2[[#This Row],[Close Price]])-1</f>
        <v>1.0337361179017845E-2</v>
      </c>
      <c r="AG50" s="1">
        <f>(Table2[[#This Row],[Close Price]]/Table2[[#This Row],[Current Month Low]])-1</f>
        <v>9.6614950634696939E-3</v>
      </c>
      <c r="AH50" s="1">
        <f>(Table2[[#This Row],[Current Month High]]/Table2[[#This Row],[Close Price]])-1</f>
        <v>1.4178948103652944E-2</v>
      </c>
      <c r="AI50">
        <v>22.190403017391901</v>
      </c>
      <c r="AJ50">
        <v>92.977490227793496</v>
      </c>
      <c r="AK50" t="str">
        <f>IF(AND(Table2[[#This Row],[20D EMA]]&gt;Table2[[#This Row],[50D EMA]],Table2[[#This Row],[50D EMA]]&gt;Table2[[#This Row],[200D EMA]]),"Uptrend","Downtrend/NoTrend")</f>
        <v>Uptrend</v>
      </c>
      <c r="AL50">
        <v>0.06</v>
      </c>
      <c r="AM50" t="s">
        <v>3169</v>
      </c>
      <c r="AN50">
        <v>-14.49</v>
      </c>
      <c r="AO50" t="s">
        <v>3168</v>
      </c>
      <c r="AP50">
        <v>0.18769249464117199</v>
      </c>
      <c r="AQ50">
        <f>(Table2[[#This Row],[Sharpe Ratio]]-AVERAGE(Table2[Sharpe Ratio]))/_xlfn.STDEV.P(Table2[Sharpe Ratio])</f>
        <v>1.4909995365246798</v>
      </c>
      <c r="AR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1.5492906371429738</v>
      </c>
      <c r="AS50">
        <f>_xlfn.RANK.AVG(Table2[[#This Row],[1Y Return vs Nifty Z-Score]],Table2[1Y Return vs Nifty Z-Score])</f>
        <v>117</v>
      </c>
      <c r="AT50">
        <f>_xlfn.RANK.AVG(Table2[[#This Row],[6M Return vs Nifty Z-Score]],Table2[6M Return vs Nifty Z-Score])</f>
        <v>130</v>
      </c>
      <c r="AU50">
        <f>_xlfn.RANK.AVG(Table2[[#This Row],[Sharpe Ratio Z-Score]],Table2[Sharpe Ratio Z-Score])</f>
        <v>46</v>
      </c>
      <c r="AV50">
        <f>(Table2[[#This Row],[Rank 1Y]]+Table2[[#This Row],[Rank 6M]]+Table2[[#This Row],[Rank Sharpe]])/3</f>
        <v>97.666666666666671</v>
      </c>
    </row>
    <row r="51" spans="1:48" x14ac:dyDescent="0.3">
      <c r="A51" t="s">
        <v>527</v>
      </c>
      <c r="B51" t="s">
        <v>528</v>
      </c>
      <c r="C51" t="s">
        <v>3134</v>
      </c>
      <c r="D51" t="s">
        <v>242</v>
      </c>
      <c r="E51">
        <v>38650.756059300002</v>
      </c>
      <c r="F51">
        <v>9622.2000000000007</v>
      </c>
      <c r="G51">
        <v>63.121811691003799</v>
      </c>
      <c r="H51">
        <f>(Table2[[#This Row],[1Y Return vs Nifty]]-AVERAGE(Table2[1Y Return vs Nifty]))/_xlfn.STDEV.P(Table2[1Y Return vs Nifty])</f>
        <v>0.74570780391455005</v>
      </c>
      <c r="I51">
        <v>10.565806763807499</v>
      </c>
      <c r="J51">
        <f>(Table2[[#This Row],[1M Return vs Nifty]]-AVERAGE(Table2[1M Return vs Nifty]))/_xlfn.STDEV.P(Table2[1M Return vs Nifty])</f>
        <v>1.0431944208005448</v>
      </c>
      <c r="K51">
        <v>18.451845398701298</v>
      </c>
      <c r="L51">
        <f>(Table2[[#This Row],[6M Return vs Nifty]]-AVERAGE(Table2[6M Return vs Nifty]))/_xlfn.STDEV.P(Table2[6M Return vs Nifty])</f>
        <v>0.41528923089278647</v>
      </c>
      <c r="M51">
        <v>8.0164174669262191</v>
      </c>
      <c r="N51">
        <f>(Table2[[#This Row],[1W Return vs Nifty]]-AVERAGE(Table2[1W Return vs Nifty]))/_xlfn.STDEV.P(Table2[1W Return vs Nifty])</f>
        <v>0.27312023999899454</v>
      </c>
      <c r="O51">
        <v>9808.4599999999991</v>
      </c>
      <c r="P51">
        <v>9593.9580669618208</v>
      </c>
      <c r="Q51">
        <v>8094.5760646869203</v>
      </c>
      <c r="R51">
        <v>44.632394046157003</v>
      </c>
      <c r="S51" s="1">
        <f>(Table2[[#This Row],[Close Price]]-Table2[[#This Row],[20D EMA]])/Table2[[#This Row],[20D EMA]]</f>
        <v>-1.8989729274524077E-2</v>
      </c>
      <c r="T51" s="1">
        <f>(Table2[[#This Row],[Close Price]]-Table2[[#This Row],[50D EMA]])/Table2[[#This Row],[50D EMA]]</f>
        <v>2.9437207084983094E-3</v>
      </c>
      <c r="U51" s="1">
        <f>(Table2[[#This Row],[Close Price]]-Table2[[#This Row],[200D EMA]])/Table2[[#This Row],[200D EMA]]</f>
        <v>0.18872191985166867</v>
      </c>
      <c r="V51">
        <v>0.74891432100395605</v>
      </c>
      <c r="W51">
        <v>9565</v>
      </c>
      <c r="X51">
        <v>10000.049999999999</v>
      </c>
      <c r="Y51">
        <v>9565</v>
      </c>
      <c r="Z51">
        <v>10000.049999999999</v>
      </c>
      <c r="AA51">
        <v>9565</v>
      </c>
      <c r="AB51">
        <v>10263.200000000001</v>
      </c>
      <c r="AC51" s="1">
        <f>(Table2[[#This Row],[Close Price]]/Table2[[#This Row],[Day Low]])-1</f>
        <v>5.9801359121798292E-3</v>
      </c>
      <c r="AD51" s="1">
        <f>(Table2[[#This Row],[Day High]]/Table2[[#This Row],[Close Price]])-1</f>
        <v>3.9268566440107122E-2</v>
      </c>
      <c r="AE51" s="1">
        <f>(Table2[[#This Row],[Close Price]]/Table2[[#This Row],[Current Week Low]])-1</f>
        <v>5.9801359121798292E-3</v>
      </c>
      <c r="AF51" s="1">
        <f>(Table2[[#This Row],[Current Week High]]/Table2[[#This Row],[Close Price]])-1</f>
        <v>3.9268566440107122E-2</v>
      </c>
      <c r="AG51" s="1">
        <f>(Table2[[#This Row],[Close Price]]/Table2[[#This Row],[Current Month Low]])-1</f>
        <v>5.9801359121798292E-3</v>
      </c>
      <c r="AH51" s="1">
        <f>(Table2[[#This Row],[Current Month High]]/Table2[[#This Row],[Close Price]])-1</f>
        <v>6.6616782024900845E-2</v>
      </c>
      <c r="AI51">
        <v>14.318970713558199</v>
      </c>
      <c r="AJ51">
        <v>90.485805915191804</v>
      </c>
      <c r="AK51" t="str">
        <f>IF(AND(Table2[[#This Row],[20D EMA]]&gt;Table2[[#This Row],[50D EMA]],Table2[[#This Row],[50D EMA]]&gt;Table2[[#This Row],[200D EMA]]),"Uptrend","Downtrend/NoTrend")</f>
        <v>Uptrend</v>
      </c>
      <c r="AL51">
        <v>0.2</v>
      </c>
      <c r="AM51" t="s">
        <v>3169</v>
      </c>
      <c r="AN51">
        <v>-6.91</v>
      </c>
      <c r="AO51" t="s">
        <v>3168</v>
      </c>
      <c r="AP51">
        <v>0.280049658636843</v>
      </c>
      <c r="AQ51">
        <f>(Table2[[#This Row],[Sharpe Ratio]]-AVERAGE(Table2[Sharpe Ratio]))/_xlfn.STDEV.P(Table2[Sharpe Ratio])</f>
        <v>2.5855540254293459</v>
      </c>
      <c r="AR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5.0628657210362213</v>
      </c>
      <c r="AS51">
        <f>_xlfn.RANK.AVG(Table2[[#This Row],[1Y Return vs Nifty Z-Score]],Table2[1Y Return vs Nifty Z-Score])</f>
        <v>124</v>
      </c>
      <c r="AT51">
        <f>_xlfn.RANK.AVG(Table2[[#This Row],[6M Return vs Nifty Z-Score]],Table2[6M Return vs Nifty Z-Score])</f>
        <v>184</v>
      </c>
      <c r="AU51">
        <f>_xlfn.RANK.AVG(Table2[[#This Row],[Sharpe Ratio Z-Score]],Table2[Sharpe Ratio Z-Score])</f>
        <v>2</v>
      </c>
      <c r="AV51">
        <f>(Table2[[#This Row],[Rank 1Y]]+Table2[[#This Row],[Rank 6M]]+Table2[[#This Row],[Rank Sharpe]])/3</f>
        <v>103.33333333333333</v>
      </c>
    </row>
    <row r="52" spans="1:48" x14ac:dyDescent="0.3">
      <c r="A52" t="s">
        <v>1265</v>
      </c>
      <c r="B52" t="s">
        <v>1266</v>
      </c>
      <c r="C52" t="s">
        <v>3137</v>
      </c>
      <c r="D52" t="s">
        <v>291</v>
      </c>
      <c r="E52">
        <v>9066.5835940800007</v>
      </c>
      <c r="F52">
        <v>2101.6</v>
      </c>
      <c r="G52">
        <v>101.310973953869</v>
      </c>
      <c r="H52">
        <f>(Table2[[#This Row],[1Y Return vs Nifty]]-AVERAGE(Table2[1Y Return vs Nifty]))/_xlfn.STDEV.P(Table2[1Y Return vs Nifty])</f>
        <v>1.4227379660295811</v>
      </c>
      <c r="I52">
        <v>-3.10935629068477</v>
      </c>
      <c r="J52">
        <f>(Table2[[#This Row],[1M Return vs Nifty]]-AVERAGE(Table2[1M Return vs Nifty]))/_xlfn.STDEV.P(Table2[1M Return vs Nifty])</f>
        <v>-0.46493146627837151</v>
      </c>
      <c r="K52">
        <v>56.053169209592603</v>
      </c>
      <c r="L52">
        <f>(Table2[[#This Row],[6M Return vs Nifty]]-AVERAGE(Table2[6M Return vs Nifty]))/_xlfn.STDEV.P(Table2[6M Return vs Nifty])</f>
        <v>1.712044334188463</v>
      </c>
      <c r="M52">
        <v>13.846422376304499</v>
      </c>
      <c r="N52">
        <f>(Table2[[#This Row],[1W Return vs Nifty]]-AVERAGE(Table2[1W Return vs Nifty]))/_xlfn.STDEV.P(Table2[1W Return vs Nifty])</f>
        <v>1.3040780469209319</v>
      </c>
      <c r="O52">
        <v>2097.0100000000002</v>
      </c>
      <c r="P52">
        <v>2042.3424995007699</v>
      </c>
      <c r="Q52">
        <v>1625.10166735544</v>
      </c>
      <c r="R52">
        <v>51.839365922652803</v>
      </c>
      <c r="S52" s="1">
        <f>(Table2[[#This Row],[Close Price]]-Table2[[#This Row],[20D EMA]])/Table2[[#This Row],[20D EMA]]</f>
        <v>2.1888307638016462E-3</v>
      </c>
      <c r="T52" s="1">
        <f>(Table2[[#This Row],[Close Price]]-Table2[[#This Row],[50D EMA]])/Table2[[#This Row],[50D EMA]]</f>
        <v>2.9014477500083798E-2</v>
      </c>
      <c r="U52" s="1">
        <f>(Table2[[#This Row],[Close Price]]-Table2[[#This Row],[200D EMA]])/Table2[[#This Row],[200D EMA]]</f>
        <v>0.29321139853359146</v>
      </c>
      <c r="V52">
        <v>0.45030438846115201</v>
      </c>
      <c r="W52">
        <v>2054</v>
      </c>
      <c r="X52">
        <v>2178.8000000000002</v>
      </c>
      <c r="Y52">
        <v>2054</v>
      </c>
      <c r="Z52">
        <v>2178.8000000000002</v>
      </c>
      <c r="AA52">
        <v>2054</v>
      </c>
      <c r="AB52">
        <v>2178.8000000000002</v>
      </c>
      <c r="AC52" s="1">
        <f>(Table2[[#This Row],[Close Price]]/Table2[[#This Row],[Day Low]])-1</f>
        <v>2.317429406036986E-2</v>
      </c>
      <c r="AD52" s="1">
        <f>(Table2[[#This Row],[Day High]]/Table2[[#This Row],[Close Price]])-1</f>
        <v>3.6733917015607354E-2</v>
      </c>
      <c r="AE52" s="1">
        <f>(Table2[[#This Row],[Close Price]]/Table2[[#This Row],[Current Week Low]])-1</f>
        <v>2.317429406036986E-2</v>
      </c>
      <c r="AF52" s="1">
        <f>(Table2[[#This Row],[Current Week High]]/Table2[[#This Row],[Close Price]])-1</f>
        <v>3.6733917015607354E-2</v>
      </c>
      <c r="AG52" s="1">
        <f>(Table2[[#This Row],[Close Price]]/Table2[[#This Row],[Current Month Low]])-1</f>
        <v>2.317429406036986E-2</v>
      </c>
      <c r="AH52" s="1">
        <f>(Table2[[#This Row],[Current Month High]]/Table2[[#This Row],[Close Price]])-1</f>
        <v>3.6733917015607354E-2</v>
      </c>
      <c r="AI52">
        <v>14.519889607917699</v>
      </c>
      <c r="AJ52">
        <v>136.640018015989</v>
      </c>
      <c r="AK52" t="str">
        <f>IF(AND(Table2[[#This Row],[20D EMA]]&gt;Table2[[#This Row],[50D EMA]],Table2[[#This Row],[50D EMA]]&gt;Table2[[#This Row],[200D EMA]]),"Uptrend","Downtrend/NoTrend")</f>
        <v>Uptrend</v>
      </c>
      <c r="AL52">
        <v>0.2</v>
      </c>
      <c r="AM52" t="s">
        <v>3169</v>
      </c>
      <c r="AN52">
        <v>-4.63</v>
      </c>
      <c r="AO52" t="s">
        <v>3168</v>
      </c>
      <c r="AP52">
        <v>0.101947786656332</v>
      </c>
      <c r="AQ52">
        <f>(Table2[[#This Row],[Sharpe Ratio]]-AVERAGE(Table2[Sharpe Ratio]))/_xlfn.STDEV.P(Table2[Sharpe Ratio])</f>
        <v>0.47481139297118741</v>
      </c>
      <c r="AR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4.4487402738317918</v>
      </c>
      <c r="AS52">
        <f>_xlfn.RANK.AVG(Table2[[#This Row],[1Y Return vs Nifty Z-Score]],Table2[1Y Return vs Nifty Z-Score])</f>
        <v>57</v>
      </c>
      <c r="AT52">
        <f>_xlfn.RANK.AVG(Table2[[#This Row],[6M Return vs Nifty Z-Score]],Table2[6M Return vs Nifty Z-Score])</f>
        <v>38</v>
      </c>
      <c r="AU52">
        <f>_xlfn.RANK.AVG(Table2[[#This Row],[Sharpe Ratio Z-Score]],Table2[Sharpe Ratio Z-Score])</f>
        <v>224</v>
      </c>
      <c r="AV52">
        <f>(Table2[[#This Row],[Rank 1Y]]+Table2[[#This Row],[Rank 6M]]+Table2[[#This Row],[Rank Sharpe]])/3</f>
        <v>106.33333333333333</v>
      </c>
    </row>
    <row r="53" spans="1:48" x14ac:dyDescent="0.3">
      <c r="A53" t="s">
        <v>791</v>
      </c>
      <c r="B53" t="s">
        <v>792</v>
      </c>
      <c r="C53" t="s">
        <v>3127</v>
      </c>
      <c r="D53" t="s">
        <v>51</v>
      </c>
      <c r="E53">
        <v>19839.190307249999</v>
      </c>
      <c r="F53">
        <v>1252.5</v>
      </c>
      <c r="G53">
        <v>188.34808196312099</v>
      </c>
      <c r="H53">
        <f>(Table2[[#This Row],[1Y Return vs Nifty]]-AVERAGE(Table2[1Y Return vs Nifty]))/_xlfn.STDEV.P(Table2[1Y Return vs Nifty])</f>
        <v>2.9657607466792424</v>
      </c>
      <c r="I53">
        <v>17.1854826837118</v>
      </c>
      <c r="J53">
        <f>(Table2[[#This Row],[1M Return vs Nifty]]-AVERAGE(Table2[1M Return vs Nifty]))/_xlfn.STDEV.P(Table2[1M Return vs Nifty])</f>
        <v>1.773226273371481</v>
      </c>
      <c r="K53">
        <v>78.042066146940101</v>
      </c>
      <c r="L53">
        <f>(Table2[[#This Row],[6M Return vs Nifty]]-AVERAGE(Table2[6M Return vs Nifty]))/_xlfn.STDEV.P(Table2[6M Return vs Nifty])</f>
        <v>2.4703743989158342</v>
      </c>
      <c r="M53">
        <v>21.769052093048099</v>
      </c>
      <c r="N53">
        <f>(Table2[[#This Row],[1W Return vs Nifty]]-AVERAGE(Table2[1W Return vs Nifty]))/_xlfn.STDEV.P(Table2[1W Return vs Nifty])</f>
        <v>2.7050883521934854</v>
      </c>
      <c r="O53">
        <v>1161.52</v>
      </c>
      <c r="P53">
        <v>1094.61932890561</v>
      </c>
      <c r="Q53">
        <v>835.46002657045301</v>
      </c>
      <c r="R53">
        <v>68.845854675312495</v>
      </c>
      <c r="S53" s="1">
        <f>(Table2[[#This Row],[Close Price]]-Table2[[#This Row],[20D EMA]])/Table2[[#This Row],[20D EMA]]</f>
        <v>7.8328397272539443E-2</v>
      </c>
      <c r="T53" s="1">
        <f>(Table2[[#This Row],[Close Price]]-Table2[[#This Row],[50D EMA]])/Table2[[#This Row],[50D EMA]]</f>
        <v>0.14423340327110573</v>
      </c>
      <c r="U53" s="1">
        <f>(Table2[[#This Row],[Close Price]]-Table2[[#This Row],[200D EMA]])/Table2[[#This Row],[200D EMA]]</f>
        <v>0.49917405999840336</v>
      </c>
      <c r="V53">
        <v>0.48339635190709401</v>
      </c>
      <c r="W53">
        <v>1193.5999999999999</v>
      </c>
      <c r="X53">
        <v>1296.6500000000001</v>
      </c>
      <c r="Y53">
        <v>1193.5999999999999</v>
      </c>
      <c r="Z53">
        <v>1296.6500000000001</v>
      </c>
      <c r="AA53">
        <v>1193.5999999999999</v>
      </c>
      <c r="AB53">
        <v>1296.6500000000001</v>
      </c>
      <c r="AC53" s="1">
        <f>(Table2[[#This Row],[Close Price]]/Table2[[#This Row],[Day Low]])-1</f>
        <v>4.934651474530849E-2</v>
      </c>
      <c r="AD53" s="1">
        <f>(Table2[[#This Row],[Day High]]/Table2[[#This Row],[Close Price]])-1</f>
        <v>3.5249500998004057E-2</v>
      </c>
      <c r="AE53" s="1">
        <f>(Table2[[#This Row],[Close Price]]/Table2[[#This Row],[Current Week Low]])-1</f>
        <v>4.934651474530849E-2</v>
      </c>
      <c r="AF53" s="1">
        <f>(Table2[[#This Row],[Current Week High]]/Table2[[#This Row],[Close Price]])-1</f>
        <v>3.5249500998004057E-2</v>
      </c>
      <c r="AG53" s="1">
        <f>(Table2[[#This Row],[Close Price]]/Table2[[#This Row],[Current Month Low]])-1</f>
        <v>4.934651474530849E-2</v>
      </c>
      <c r="AH53" s="1">
        <f>(Table2[[#This Row],[Current Month High]]/Table2[[#This Row],[Close Price]])-1</f>
        <v>3.5249500998004057E-2</v>
      </c>
      <c r="AI53">
        <v>3.5249500998004</v>
      </c>
      <c r="AJ53">
        <v>219.556065824722</v>
      </c>
      <c r="AK53" t="str">
        <f>IF(AND(Table2[[#This Row],[20D EMA]]&gt;Table2[[#This Row],[50D EMA]],Table2[[#This Row],[50D EMA]]&gt;Table2[[#This Row],[200D EMA]]),"Uptrend","Downtrend/NoTrend")</f>
        <v>Uptrend</v>
      </c>
      <c r="AL53">
        <v>0.43</v>
      </c>
      <c r="AM53" t="s">
        <v>3169</v>
      </c>
      <c r="AN53">
        <v>6.74</v>
      </c>
      <c r="AO53" t="s">
        <v>3169</v>
      </c>
      <c r="AP53">
        <v>8.0617925159901002E-2</v>
      </c>
      <c r="AQ53">
        <f>(Table2[[#This Row],[Sharpe Ratio]]-AVERAGE(Table2[Sharpe Ratio]))/_xlfn.STDEV.P(Table2[Sharpe Ratio])</f>
        <v>0.22202433630357832</v>
      </c>
      <c r="AR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10.136474107463622</v>
      </c>
      <c r="AS53">
        <f>_xlfn.RANK.AVG(Table2[[#This Row],[1Y Return vs Nifty Z-Score]],Table2[1Y Return vs Nifty Z-Score])</f>
        <v>16</v>
      </c>
      <c r="AT53">
        <f>_xlfn.RANK.AVG(Table2[[#This Row],[6M Return vs Nifty Z-Score]],Table2[6M Return vs Nifty Z-Score])</f>
        <v>18</v>
      </c>
      <c r="AU53">
        <f>_xlfn.RANK.AVG(Table2[[#This Row],[Sharpe Ratio Z-Score]],Table2[Sharpe Ratio Z-Score])</f>
        <v>287</v>
      </c>
      <c r="AV53">
        <f>(Table2[[#This Row],[Rank 1Y]]+Table2[[#This Row],[Rank 6M]]+Table2[[#This Row],[Rank Sharpe]])/3</f>
        <v>107</v>
      </c>
    </row>
    <row r="54" spans="1:48" x14ac:dyDescent="0.3">
      <c r="A54" t="s">
        <v>63</v>
      </c>
      <c r="B54" t="s">
        <v>64</v>
      </c>
      <c r="C54" t="s">
        <v>3129</v>
      </c>
      <c r="D54" t="s">
        <v>62</v>
      </c>
      <c r="E54">
        <v>345694.78278141498</v>
      </c>
      <c r="F54">
        <v>2883.95</v>
      </c>
      <c r="G54">
        <v>68.997858553862301</v>
      </c>
      <c r="H54">
        <f>(Table2[[#This Row],[1Y Return vs Nifty]]-AVERAGE(Table2[1Y Return vs Nifty]))/_xlfn.STDEV.P(Table2[1Y Return vs Nifty])</f>
        <v>0.84988031581133594</v>
      </c>
      <c r="I54">
        <v>-6.1541367070738104</v>
      </c>
      <c r="J54">
        <f>(Table2[[#This Row],[1M Return vs Nifty]]-AVERAGE(Table2[1M Return vs Nifty]))/_xlfn.STDEV.P(Table2[1M Return vs Nifty])</f>
        <v>-0.80071628640296943</v>
      </c>
      <c r="K54">
        <v>22.858053415964701</v>
      </c>
      <c r="L54">
        <f>(Table2[[#This Row],[6M Return vs Nifty]]-AVERAGE(Table2[6M Return vs Nifty]))/_xlfn.STDEV.P(Table2[6M Return vs Nifty])</f>
        <v>0.56724592160146925</v>
      </c>
      <c r="M54">
        <v>4.7158698854769696</v>
      </c>
      <c r="N54">
        <f>(Table2[[#This Row],[1W Return vs Nifty]]-AVERAGE(Table2[1W Return vs Nifty]))/_xlfn.STDEV.P(Table2[1W Return vs Nifty])</f>
        <v>-0.31053712377761572</v>
      </c>
      <c r="O54">
        <v>2881.44</v>
      </c>
      <c r="P54">
        <v>2889.8614071811498</v>
      </c>
      <c r="Q54">
        <v>2513.08000419259</v>
      </c>
      <c r="R54">
        <v>54.020083483389698</v>
      </c>
      <c r="S54" s="1">
        <f>(Table2[[#This Row],[Close Price]]-Table2[[#This Row],[20D EMA]])/Table2[[#This Row],[20D EMA]]</f>
        <v>8.7109223166186467E-4</v>
      </c>
      <c r="T54" s="1">
        <f>(Table2[[#This Row],[Close Price]]-Table2[[#This Row],[50D EMA]])/Table2[[#This Row],[50D EMA]]</f>
        <v>-2.0455677100848146E-3</v>
      </c>
      <c r="U54" s="1">
        <f>(Table2[[#This Row],[Close Price]]-Table2[[#This Row],[200D EMA]])/Table2[[#This Row],[200D EMA]]</f>
        <v>0.14757588106573793</v>
      </c>
      <c r="V54">
        <v>1.3939135226308099</v>
      </c>
      <c r="W54">
        <v>2804.5</v>
      </c>
      <c r="X54">
        <v>2971.75</v>
      </c>
      <c r="Y54">
        <v>2804.5</v>
      </c>
      <c r="Z54">
        <v>2971.75</v>
      </c>
      <c r="AA54">
        <v>2780</v>
      </c>
      <c r="AB54">
        <v>2971.75</v>
      </c>
      <c r="AC54" s="1">
        <f>(Table2[[#This Row],[Close Price]]/Table2[[#This Row],[Day Low]])-1</f>
        <v>2.832947049384904E-2</v>
      </c>
      <c r="AD54" s="1">
        <f>(Table2[[#This Row],[Day High]]/Table2[[#This Row],[Close Price]])-1</f>
        <v>3.0444355831411807E-2</v>
      </c>
      <c r="AE54" s="1">
        <f>(Table2[[#This Row],[Close Price]]/Table2[[#This Row],[Current Week Low]])-1</f>
        <v>2.832947049384904E-2</v>
      </c>
      <c r="AF54" s="1">
        <f>(Table2[[#This Row],[Current Week High]]/Table2[[#This Row],[Close Price]])-1</f>
        <v>3.0444355831411807E-2</v>
      </c>
      <c r="AG54" s="1">
        <f>(Table2[[#This Row],[Close Price]]/Table2[[#This Row],[Current Month Low]])-1</f>
        <v>3.7392086330935159E-2</v>
      </c>
      <c r="AH54" s="1">
        <f>(Table2[[#This Row],[Current Month High]]/Table2[[#This Row],[Close Price]])-1</f>
        <v>3.0444355831411807E-2</v>
      </c>
      <c r="AI54">
        <v>11.7252379548882</v>
      </c>
      <c r="AJ54">
        <v>95.714431135692706</v>
      </c>
      <c r="AK54" t="str">
        <f>IF(AND(Table2[[#This Row],[20D EMA]]&gt;Table2[[#This Row],[50D EMA]],Table2[[#This Row],[50D EMA]]&gt;Table2[[#This Row],[200D EMA]]),"Uptrend","Downtrend/NoTrend")</f>
        <v>Downtrend/NoTrend</v>
      </c>
      <c r="AL54">
        <v>0.1</v>
      </c>
      <c r="AM54" t="s">
        <v>3169</v>
      </c>
      <c r="AN54">
        <v>-2.72</v>
      </c>
      <c r="AO54" t="s">
        <v>3168</v>
      </c>
      <c r="AP54">
        <v>0.17606677235714099</v>
      </c>
      <c r="AQ54">
        <f>(Table2[[#This Row],[Sharpe Ratio]]-AVERAGE(Table2[Sharpe Ratio]))/_xlfn.STDEV.P(Table2[Sharpe Ratio])</f>
        <v>1.3532193583314476</v>
      </c>
      <c r="AR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">
        <f>_xlfn.RANK.AVG(Table2[[#This Row],[1Y Return vs Nifty Z-Score]],Table2[1Y Return vs Nifty Z-Score])</f>
        <v>113</v>
      </c>
      <c r="AT54">
        <f>_xlfn.RANK.AVG(Table2[[#This Row],[6M Return vs Nifty Z-Score]],Table2[6M Return vs Nifty Z-Score])</f>
        <v>144</v>
      </c>
      <c r="AU54">
        <f>_xlfn.RANK.AVG(Table2[[#This Row],[Sharpe Ratio Z-Score]],Table2[Sharpe Ratio Z-Score])</f>
        <v>66</v>
      </c>
      <c r="AV54">
        <f>(Table2[[#This Row],[Rank 1Y]]+Table2[[#This Row],[Rank 6M]]+Table2[[#This Row],[Rank Sharpe]])/3</f>
        <v>107.66666666666667</v>
      </c>
    </row>
    <row r="55" spans="1:48" x14ac:dyDescent="0.3">
      <c r="A55" t="s">
        <v>525</v>
      </c>
      <c r="B55" t="s">
        <v>526</v>
      </c>
      <c r="C55" t="s">
        <v>3134</v>
      </c>
      <c r="D55" t="s">
        <v>326</v>
      </c>
      <c r="E55">
        <v>39552.879869099997</v>
      </c>
      <c r="F55">
        <v>1503.45</v>
      </c>
      <c r="G55">
        <v>174.625650916621</v>
      </c>
      <c r="H55">
        <f>(Table2[[#This Row],[1Y Return vs Nifty]]-AVERAGE(Table2[1Y Return vs Nifty]))/_xlfn.STDEV.P(Table2[1Y Return vs Nifty])</f>
        <v>2.7224849279515237</v>
      </c>
      <c r="I55">
        <v>-4.4869721542879404</v>
      </c>
      <c r="J55">
        <f>(Table2[[#This Row],[1M Return vs Nifty]]-AVERAGE(Table2[1M Return vs Nifty]))/_xlfn.STDEV.P(Table2[1M Return vs Nifty])</f>
        <v>-0.61685785560709139</v>
      </c>
      <c r="K55">
        <v>10.0031568055149</v>
      </c>
      <c r="L55">
        <f>(Table2[[#This Row],[6M Return vs Nifty]]-AVERAGE(Table2[6M Return vs Nifty]))/_xlfn.STDEV.P(Table2[6M Return vs Nifty])</f>
        <v>0.12391970080733142</v>
      </c>
      <c r="M55">
        <v>12.179147702643199</v>
      </c>
      <c r="N55">
        <f>(Table2[[#This Row],[1W Return vs Nifty]]-AVERAGE(Table2[1W Return vs Nifty]))/_xlfn.STDEV.P(Table2[1W Return vs Nifty])</f>
        <v>1.009242987977963</v>
      </c>
      <c r="O55">
        <v>1529.66</v>
      </c>
      <c r="P55">
        <v>1696.31018757934</v>
      </c>
      <c r="Q55">
        <v>1582.4874679653401</v>
      </c>
      <c r="R55">
        <v>51.109605909807001</v>
      </c>
      <c r="S55" s="1">
        <f>(Table2[[#This Row],[Close Price]]-Table2[[#This Row],[20D EMA]])/Table2[[#This Row],[20D EMA]]</f>
        <v>-1.7134526626832128E-2</v>
      </c>
      <c r="T55" s="1">
        <f>(Table2[[#This Row],[Close Price]]-Table2[[#This Row],[50D EMA]])/Table2[[#This Row],[50D EMA]]</f>
        <v>-0.11369393934640828</v>
      </c>
      <c r="U55" s="1">
        <f>(Table2[[#This Row],[Close Price]]-Table2[[#This Row],[200D EMA]])/Table2[[#This Row],[200D EMA]]</f>
        <v>-4.9945083019811411E-2</v>
      </c>
      <c r="V55">
        <v>0.35684458833013799</v>
      </c>
      <c r="W55">
        <v>1462</v>
      </c>
      <c r="X55">
        <v>1548</v>
      </c>
      <c r="Y55">
        <v>1462</v>
      </c>
      <c r="Z55">
        <v>1548</v>
      </c>
      <c r="AA55">
        <v>1462</v>
      </c>
      <c r="AB55">
        <v>1548</v>
      </c>
      <c r="AC55" s="1">
        <f>(Table2[[#This Row],[Close Price]]/Table2[[#This Row],[Day Low]])-1</f>
        <v>2.8351573187414436E-2</v>
      </c>
      <c r="AD55" s="1">
        <f>(Table2[[#This Row],[Day High]]/Table2[[#This Row],[Close Price]])-1</f>
        <v>2.9631846752469215E-2</v>
      </c>
      <c r="AE55" s="1">
        <f>(Table2[[#This Row],[Close Price]]/Table2[[#This Row],[Current Week Low]])-1</f>
        <v>2.8351573187414436E-2</v>
      </c>
      <c r="AF55" s="1">
        <f>(Table2[[#This Row],[Current Week High]]/Table2[[#This Row],[Close Price]])-1</f>
        <v>2.9631846752469215E-2</v>
      </c>
      <c r="AG55" s="1">
        <f>(Table2[[#This Row],[Close Price]]/Table2[[#This Row],[Current Month Low]])-1</f>
        <v>2.8351573187414436E-2</v>
      </c>
      <c r="AH55" s="1">
        <f>(Table2[[#This Row],[Current Month High]]/Table2[[#This Row],[Close Price]])-1</f>
        <v>2.9631846752469215E-2</v>
      </c>
      <c r="AI55">
        <v>98.174199341514495</v>
      </c>
      <c r="AJ55">
        <v>218.83151309511101</v>
      </c>
      <c r="AK55" t="str">
        <f>IF(AND(Table2[[#This Row],[20D EMA]]&gt;Table2[[#This Row],[50D EMA]],Table2[[#This Row],[50D EMA]]&gt;Table2[[#This Row],[200D EMA]]),"Uptrend","Downtrend/NoTrend")</f>
        <v>Downtrend/NoTrend</v>
      </c>
      <c r="AL55">
        <v>-0.28000000000000003</v>
      </c>
      <c r="AM55" t="s">
        <v>3168</v>
      </c>
      <c r="AN55">
        <v>-3.62</v>
      </c>
      <c r="AO55" t="s">
        <v>3168</v>
      </c>
      <c r="AP55">
        <v>0.19556252005077099</v>
      </c>
      <c r="AQ55">
        <f>(Table2[[#This Row],[Sharpe Ratio]]-AVERAGE(Table2[Sharpe Ratio]))/_xlfn.STDEV.P(Table2[Sharpe Ratio])</f>
        <v>1.5842697417496274</v>
      </c>
      <c r="AR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">
        <f>_xlfn.RANK.AVG(Table2[[#This Row],[1Y Return vs Nifty Z-Score]],Table2[1Y Return vs Nifty Z-Score])</f>
        <v>18</v>
      </c>
      <c r="AT55">
        <f>_xlfn.RANK.AVG(Table2[[#This Row],[6M Return vs Nifty Z-Score]],Table2[6M Return vs Nifty Z-Score])</f>
        <v>270</v>
      </c>
      <c r="AU55">
        <f>_xlfn.RANK.AVG(Table2[[#This Row],[Sharpe Ratio Z-Score]],Table2[Sharpe Ratio Z-Score])</f>
        <v>39</v>
      </c>
      <c r="AV55">
        <f>(Table2[[#This Row],[Rank 1Y]]+Table2[[#This Row],[Rank 6M]]+Table2[[#This Row],[Rank Sharpe]])/3</f>
        <v>109</v>
      </c>
    </row>
    <row r="56" spans="1:48" x14ac:dyDescent="0.3">
      <c r="A56" t="s">
        <v>129</v>
      </c>
      <c r="B56" t="s">
        <v>130</v>
      </c>
      <c r="C56" t="s">
        <v>3134</v>
      </c>
      <c r="D56" t="s">
        <v>131</v>
      </c>
      <c r="E56">
        <v>207707.36542603499</v>
      </c>
      <c r="F56">
        <v>284.14999999999998</v>
      </c>
      <c r="G56">
        <v>81.652431763339095</v>
      </c>
      <c r="H56">
        <f>(Table2[[#This Row],[1Y Return vs Nifty]]-AVERAGE(Table2[1Y Return vs Nifty]))/_xlfn.STDEV.P(Table2[1Y Return vs Nifty])</f>
        <v>1.0742247958639815</v>
      </c>
      <c r="I56">
        <v>7.6076189869534998</v>
      </c>
      <c r="J56">
        <f>(Table2[[#This Row],[1M Return vs Nifty]]-AVERAGE(Table2[1M Return vs Nifty]))/_xlfn.STDEV.P(Table2[1M Return vs Nifty])</f>
        <v>0.71695921999623646</v>
      </c>
      <c r="K56">
        <v>15.797098460837599</v>
      </c>
      <c r="L56">
        <f>(Table2[[#This Row],[6M Return vs Nifty]]-AVERAGE(Table2[6M Return vs Nifty]))/_xlfn.STDEV.P(Table2[6M Return vs Nifty])</f>
        <v>0.32373509686955354</v>
      </c>
      <c r="M56">
        <v>5.7501497568842197</v>
      </c>
      <c r="N56">
        <f>(Table2[[#This Row],[1W Return vs Nifty]]-AVERAGE(Table2[1W Return vs Nifty]))/_xlfn.STDEV.P(Table2[1W Return vs Nifty])</f>
        <v>-0.12763866579274355</v>
      </c>
      <c r="O56">
        <v>282.02</v>
      </c>
      <c r="P56">
        <v>285.562189294093</v>
      </c>
      <c r="Q56">
        <v>258.02140256238698</v>
      </c>
      <c r="R56">
        <v>53.874641488191898</v>
      </c>
      <c r="S56" s="1">
        <f>(Table2[[#This Row],[Close Price]]-Table2[[#This Row],[20D EMA]])/Table2[[#This Row],[20D EMA]]</f>
        <v>7.5526558400113315E-3</v>
      </c>
      <c r="T56" s="1">
        <f>(Table2[[#This Row],[Close Price]]-Table2[[#This Row],[50D EMA]])/Table2[[#This Row],[50D EMA]]</f>
        <v>-4.9452950952083106E-3</v>
      </c>
      <c r="U56" s="1">
        <f>(Table2[[#This Row],[Close Price]]-Table2[[#This Row],[200D EMA]])/Table2[[#This Row],[200D EMA]]</f>
        <v>0.10126523295405838</v>
      </c>
      <c r="V56">
        <v>0.89584125762164102</v>
      </c>
      <c r="W56">
        <v>280.3</v>
      </c>
      <c r="X56">
        <v>289</v>
      </c>
      <c r="Y56">
        <v>280.3</v>
      </c>
      <c r="Z56">
        <v>289</v>
      </c>
      <c r="AA56">
        <v>280.3</v>
      </c>
      <c r="AB56">
        <v>290.25</v>
      </c>
      <c r="AC56" s="1">
        <f>(Table2[[#This Row],[Close Price]]/Table2[[#This Row],[Day Low]])-1</f>
        <v>1.3735283624687789E-2</v>
      </c>
      <c r="AD56" s="1">
        <f>(Table2[[#This Row],[Day High]]/Table2[[#This Row],[Close Price]])-1</f>
        <v>1.7068449762449589E-2</v>
      </c>
      <c r="AE56" s="1">
        <f>(Table2[[#This Row],[Close Price]]/Table2[[#This Row],[Current Week Low]])-1</f>
        <v>1.3735283624687789E-2</v>
      </c>
      <c r="AF56" s="1">
        <f>(Table2[[#This Row],[Current Week High]]/Table2[[#This Row],[Close Price]])-1</f>
        <v>1.7068449762449589E-2</v>
      </c>
      <c r="AG56" s="1">
        <f>(Table2[[#This Row],[Close Price]]/Table2[[#This Row],[Current Month Low]])-1</f>
        <v>1.3735283624687789E-2</v>
      </c>
      <c r="AH56" s="1">
        <f>(Table2[[#This Row],[Current Month High]]/Table2[[#This Row],[Close Price]])-1</f>
        <v>2.1467534752771522E-2</v>
      </c>
      <c r="AI56">
        <v>19.831075136371599</v>
      </c>
      <c r="AJ56">
        <v>108.933823529411</v>
      </c>
      <c r="AK56" t="str">
        <f>IF(AND(Table2[[#This Row],[20D EMA]]&gt;Table2[[#This Row],[50D EMA]],Table2[[#This Row],[50D EMA]]&gt;Table2[[#This Row],[200D EMA]]),"Uptrend","Downtrend/NoTrend")</f>
        <v>Downtrend/NoTrend</v>
      </c>
      <c r="AL56">
        <v>-0.01</v>
      </c>
      <c r="AM56" t="s">
        <v>3168</v>
      </c>
      <c r="AN56">
        <v>-0.14000000000000001</v>
      </c>
      <c r="AO56" t="s">
        <v>3168</v>
      </c>
      <c r="AP56">
        <v>0.200469814420767</v>
      </c>
      <c r="AQ56">
        <f>(Table2[[#This Row],[Sharpe Ratio]]-AVERAGE(Table2[Sharpe Ratio]))/_xlfn.STDEV.P(Table2[Sharpe Ratio])</f>
        <v>1.6424276674445686</v>
      </c>
      <c r="AR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">
        <f>_xlfn.RANK.AVG(Table2[[#This Row],[1Y Return vs Nifty Z-Score]],Table2[1Y Return vs Nifty Z-Score])</f>
        <v>88</v>
      </c>
      <c r="AT56">
        <f>_xlfn.RANK.AVG(Table2[[#This Row],[6M Return vs Nifty Z-Score]],Table2[6M Return vs Nifty Z-Score])</f>
        <v>213</v>
      </c>
      <c r="AU56">
        <f>_xlfn.RANK.AVG(Table2[[#This Row],[Sharpe Ratio Z-Score]],Table2[Sharpe Ratio Z-Score])</f>
        <v>30</v>
      </c>
      <c r="AV56">
        <f>(Table2[[#This Row],[Rank 1Y]]+Table2[[#This Row],[Rank 6M]]+Table2[[#This Row],[Rank Sharpe]])/3</f>
        <v>110.33333333333333</v>
      </c>
    </row>
    <row r="57" spans="1:48" x14ac:dyDescent="0.3">
      <c r="A57" t="s">
        <v>516</v>
      </c>
      <c r="B57" t="s">
        <v>517</v>
      </c>
      <c r="C57" t="s">
        <v>3123</v>
      </c>
      <c r="D57" t="s">
        <v>518</v>
      </c>
      <c r="E57">
        <v>40240.875425849998</v>
      </c>
      <c r="F57">
        <v>1037.7</v>
      </c>
      <c r="G57">
        <v>71.348578088617401</v>
      </c>
      <c r="H57">
        <f>(Table2[[#This Row],[1Y Return vs Nifty]]-AVERAGE(Table2[1Y Return vs Nifty]))/_xlfn.STDEV.P(Table2[1Y Return vs Nifty])</f>
        <v>0.89155465306826454</v>
      </c>
      <c r="I57">
        <v>15.836273074014599</v>
      </c>
      <c r="J57">
        <f>(Table2[[#This Row],[1M Return vs Nifty]]-AVERAGE(Table2[1M Return vs Nifty]))/_xlfn.STDEV.P(Table2[1M Return vs Nifty])</f>
        <v>1.6244325857663036</v>
      </c>
      <c r="K57">
        <v>28.5592251272783</v>
      </c>
      <c r="L57">
        <f>(Table2[[#This Row],[6M Return vs Nifty]]-AVERAGE(Table2[6M Return vs Nifty]))/_xlfn.STDEV.P(Table2[6M Return vs Nifty])</f>
        <v>0.76386196492464209</v>
      </c>
      <c r="M57">
        <v>6.9667328904755097</v>
      </c>
      <c r="N57">
        <f>(Table2[[#This Row],[1W Return vs Nifty]]-AVERAGE(Table2[1W Return vs Nifty]))/_xlfn.STDEV.P(Table2[1W Return vs Nifty])</f>
        <v>8.7497667510833224E-2</v>
      </c>
      <c r="O57">
        <v>1050.3800000000001</v>
      </c>
      <c r="P57">
        <v>1045.19624294337</v>
      </c>
      <c r="Q57">
        <v>897.40481435517302</v>
      </c>
      <c r="R57">
        <v>46.589392459108097</v>
      </c>
      <c r="S57" s="1">
        <f>(Table2[[#This Row],[Close Price]]-Table2[[#This Row],[20D EMA]])/Table2[[#This Row],[20D EMA]]</f>
        <v>-1.2071821626459055E-2</v>
      </c>
      <c r="T57" s="1">
        <f>(Table2[[#This Row],[Close Price]]-Table2[[#This Row],[50D EMA]])/Table2[[#This Row],[50D EMA]]</f>
        <v>-7.1720913598577324E-3</v>
      </c>
      <c r="U57" s="1">
        <f>(Table2[[#This Row],[Close Price]]-Table2[[#This Row],[200D EMA]])/Table2[[#This Row],[200D EMA]]</f>
        <v>0.15633433585447792</v>
      </c>
      <c r="V57">
        <v>1.1622184245338201</v>
      </c>
      <c r="W57">
        <v>1026.05</v>
      </c>
      <c r="X57">
        <v>1099.8</v>
      </c>
      <c r="Y57">
        <v>1026.05</v>
      </c>
      <c r="Z57">
        <v>1099.8</v>
      </c>
      <c r="AA57">
        <v>1026.05</v>
      </c>
      <c r="AB57">
        <v>1099.8</v>
      </c>
      <c r="AC57" s="1">
        <f>(Table2[[#This Row],[Close Price]]/Table2[[#This Row],[Day Low]])-1</f>
        <v>1.1354222503776601E-2</v>
      </c>
      <c r="AD57" s="1">
        <f>(Table2[[#This Row],[Day High]]/Table2[[#This Row],[Close Price]])-1</f>
        <v>5.9843885516045026E-2</v>
      </c>
      <c r="AE57" s="1">
        <f>(Table2[[#This Row],[Close Price]]/Table2[[#This Row],[Current Week Low]])-1</f>
        <v>1.1354222503776601E-2</v>
      </c>
      <c r="AF57" s="1">
        <f>(Table2[[#This Row],[Current Week High]]/Table2[[#This Row],[Close Price]])-1</f>
        <v>5.9843885516045026E-2</v>
      </c>
      <c r="AG57" s="1">
        <f>(Table2[[#This Row],[Close Price]]/Table2[[#This Row],[Current Month Low]])-1</f>
        <v>1.1354222503776601E-2</v>
      </c>
      <c r="AH57" s="1">
        <f>(Table2[[#This Row],[Current Month High]]/Table2[[#This Row],[Close Price]])-1</f>
        <v>5.9843885516045026E-2</v>
      </c>
      <c r="AI57">
        <v>17.0858629661751</v>
      </c>
      <c r="AJ57">
        <v>100.289519397799</v>
      </c>
      <c r="AK57" t="str">
        <f>IF(AND(Table2[[#This Row],[20D EMA]]&gt;Table2[[#This Row],[50D EMA]],Table2[[#This Row],[50D EMA]]&gt;Table2[[#This Row],[200D EMA]]),"Uptrend","Downtrend/NoTrend")</f>
        <v>Uptrend</v>
      </c>
      <c r="AL57">
        <v>-0.06</v>
      </c>
      <c r="AM57" t="s">
        <v>3168</v>
      </c>
      <c r="AN57">
        <v>-6.38</v>
      </c>
      <c r="AO57" t="s">
        <v>3168</v>
      </c>
      <c r="AP57">
        <v>0.14683292736818601</v>
      </c>
      <c r="AQ57">
        <f>(Table2[[#This Row],[Sharpe Ratio]]-AVERAGE(Table2[Sharpe Ratio]))/_xlfn.STDEV.P(Table2[Sharpe Ratio])</f>
        <v>1.0067596482638703</v>
      </c>
      <c r="AR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4.3741065195339139</v>
      </c>
      <c r="AS57">
        <f>_xlfn.RANK.AVG(Table2[[#This Row],[1Y Return vs Nifty Z-Score]],Table2[1Y Return vs Nifty Z-Score])</f>
        <v>111</v>
      </c>
      <c r="AT57">
        <f>_xlfn.RANK.AVG(Table2[[#This Row],[6M Return vs Nifty Z-Score]],Table2[6M Return vs Nifty Z-Score])</f>
        <v>113</v>
      </c>
      <c r="AU57">
        <f>_xlfn.RANK.AVG(Table2[[#This Row],[Sharpe Ratio Z-Score]],Table2[Sharpe Ratio Z-Score])</f>
        <v>113</v>
      </c>
      <c r="AV57">
        <f>(Table2[[#This Row],[Rank 1Y]]+Table2[[#This Row],[Rank 6M]]+Table2[[#This Row],[Rank Sharpe]])/3</f>
        <v>112.33333333333333</v>
      </c>
    </row>
    <row r="58" spans="1:48" x14ac:dyDescent="0.3">
      <c r="A58" t="s">
        <v>300</v>
      </c>
      <c r="B58" t="s">
        <v>301</v>
      </c>
      <c r="C58" t="s">
        <v>3128</v>
      </c>
      <c r="D58" t="s">
        <v>80</v>
      </c>
      <c r="E58">
        <v>86400.479259679996</v>
      </c>
      <c r="F58">
        <v>1797.7</v>
      </c>
      <c r="G58">
        <v>115.34864130326601</v>
      </c>
      <c r="H58">
        <f>(Table2[[#This Row],[1Y Return vs Nifty]]-AVERAGE(Table2[1Y Return vs Nifty]))/_xlfn.STDEV.P(Table2[1Y Return vs Nifty])</f>
        <v>1.6716023987149946</v>
      </c>
      <c r="I58">
        <v>2.1880814950122698</v>
      </c>
      <c r="J58">
        <f>(Table2[[#This Row],[1M Return vs Nifty]]-AVERAGE(Table2[1M Return vs Nifty]))/_xlfn.STDEV.P(Table2[1M Return vs Nifty])</f>
        <v>0.11928117001449362</v>
      </c>
      <c r="K58">
        <v>18.0276929603918</v>
      </c>
      <c r="L58">
        <f>(Table2[[#This Row],[6M Return vs Nifty]]-AVERAGE(Table2[6M Return vs Nifty]))/_xlfn.STDEV.P(Table2[6M Return vs Nifty])</f>
        <v>0.40066150550419705</v>
      </c>
      <c r="M58">
        <v>-4.0045593881513497</v>
      </c>
      <c r="N58">
        <f>(Table2[[#This Row],[1W Return vs Nifty]]-AVERAGE(Table2[1W Return vs Nifty]))/_xlfn.STDEV.P(Table2[1W Return vs Nifty])</f>
        <v>-1.8526275300645056</v>
      </c>
      <c r="O58">
        <v>1871.84</v>
      </c>
      <c r="P58">
        <v>1828.85507946097</v>
      </c>
      <c r="Q58">
        <v>1519.56142470137</v>
      </c>
      <c r="R58">
        <v>26.325754755520901</v>
      </c>
      <c r="S58" s="1">
        <f>(Table2[[#This Row],[Close Price]]-Table2[[#This Row],[20D EMA]])/Table2[[#This Row],[20D EMA]]</f>
        <v>-3.9608086161210296E-2</v>
      </c>
      <c r="T58" s="1">
        <f>(Table2[[#This Row],[Close Price]]-Table2[[#This Row],[50D EMA]])/Table2[[#This Row],[50D EMA]]</f>
        <v>-1.7035291538874984E-2</v>
      </c>
      <c r="U58" s="1">
        <f>(Table2[[#This Row],[Close Price]]-Table2[[#This Row],[200D EMA]])/Table2[[#This Row],[200D EMA]]</f>
        <v>0.18303871813098366</v>
      </c>
      <c r="V58">
        <v>0.68124469457160997</v>
      </c>
      <c r="W58">
        <v>1790</v>
      </c>
      <c r="X58">
        <v>1833.95</v>
      </c>
      <c r="Y58">
        <v>1790</v>
      </c>
      <c r="Z58">
        <v>1833.95</v>
      </c>
      <c r="AA58">
        <v>1790</v>
      </c>
      <c r="AB58">
        <v>1843</v>
      </c>
      <c r="AC58" s="1">
        <f>(Table2[[#This Row],[Close Price]]/Table2[[#This Row],[Day Low]])-1</f>
        <v>4.3016759776537405E-3</v>
      </c>
      <c r="AD58" s="1">
        <f>(Table2[[#This Row],[Day High]]/Table2[[#This Row],[Close Price]])-1</f>
        <v>2.0164654836735796E-2</v>
      </c>
      <c r="AE58" s="1">
        <f>(Table2[[#This Row],[Close Price]]/Table2[[#This Row],[Current Week Low]])-1</f>
        <v>4.3016759776537405E-3</v>
      </c>
      <c r="AF58" s="1">
        <f>(Table2[[#This Row],[Current Week High]]/Table2[[#This Row],[Close Price]])-1</f>
        <v>2.0164654836735796E-2</v>
      </c>
      <c r="AG58" s="1">
        <f>(Table2[[#This Row],[Close Price]]/Table2[[#This Row],[Current Month Low]])-1</f>
        <v>4.3016759776537405E-3</v>
      </c>
      <c r="AH58" s="1">
        <f>(Table2[[#This Row],[Current Month High]]/Table2[[#This Row],[Close Price]])-1</f>
        <v>2.51988652166657E-2</v>
      </c>
      <c r="AI58">
        <v>13.3114535239472</v>
      </c>
      <c r="AJ58">
        <v>143.673331074212</v>
      </c>
      <c r="AK58" t="str">
        <f>IF(AND(Table2[[#This Row],[20D EMA]]&gt;Table2[[#This Row],[50D EMA]],Table2[[#This Row],[50D EMA]]&gt;Table2[[#This Row],[200D EMA]]),"Uptrend","Downtrend/NoTrend")</f>
        <v>Uptrend</v>
      </c>
      <c r="AL58">
        <v>0.18</v>
      </c>
      <c r="AM58" t="s">
        <v>3169</v>
      </c>
      <c r="AN58">
        <v>-7.33</v>
      </c>
      <c r="AO58" t="s">
        <v>3168</v>
      </c>
      <c r="AP58">
        <v>0.15448336076608599</v>
      </c>
      <c r="AQ58">
        <f>(Table2[[#This Row],[Sharpe Ratio]]-AVERAGE(Table2[Sharpe Ratio]))/_xlfn.STDEV.P(Table2[Sharpe Ratio])</f>
        <v>1.0974273978510067</v>
      </c>
      <c r="AR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1.4363449420201864</v>
      </c>
      <c r="AS58">
        <f>_xlfn.RANK.AVG(Table2[[#This Row],[1Y Return vs Nifty Z-Score]],Table2[1Y Return vs Nifty Z-Score])</f>
        <v>47</v>
      </c>
      <c r="AT58">
        <f>_xlfn.RANK.AVG(Table2[[#This Row],[6M Return vs Nifty Z-Score]],Table2[6M Return vs Nifty Z-Score])</f>
        <v>192</v>
      </c>
      <c r="AU58">
        <f>_xlfn.RANK.AVG(Table2[[#This Row],[Sharpe Ratio Z-Score]],Table2[Sharpe Ratio Z-Score])</f>
        <v>99</v>
      </c>
      <c r="AV58">
        <f>(Table2[[#This Row],[Rank 1Y]]+Table2[[#This Row],[Rank 6M]]+Table2[[#This Row],[Rank Sharpe]])/3</f>
        <v>112.66666666666667</v>
      </c>
    </row>
    <row r="59" spans="1:48" x14ac:dyDescent="0.3">
      <c r="A59" t="s">
        <v>1516</v>
      </c>
      <c r="B59" t="s">
        <v>1517</v>
      </c>
      <c r="C59" t="s">
        <v>3126</v>
      </c>
      <c r="D59" t="s">
        <v>46</v>
      </c>
      <c r="E59">
        <v>6589.5216086999999</v>
      </c>
      <c r="F59">
        <v>482.7</v>
      </c>
      <c r="G59">
        <v>46.362950780706797</v>
      </c>
      <c r="H59">
        <f>(Table2[[#This Row],[1Y Return vs Nifty]]-AVERAGE(Table2[1Y Return vs Nifty]))/_xlfn.STDEV.P(Table2[1Y Return vs Nifty])</f>
        <v>0.44860114729656397</v>
      </c>
      <c r="I59">
        <v>-6.8985938640405404</v>
      </c>
      <c r="J59">
        <f>(Table2[[#This Row],[1M Return vs Nifty]]-AVERAGE(Table2[1M Return vs Nifty]))/_xlfn.STDEV.P(Table2[1M Return vs Nifty])</f>
        <v>-0.88281659524527467</v>
      </c>
      <c r="K59">
        <v>23.259612320591</v>
      </c>
      <c r="L59">
        <f>(Table2[[#This Row],[6M Return vs Nifty]]-AVERAGE(Table2[6M Return vs Nifty]))/_xlfn.STDEV.P(Table2[6M Return vs Nifty])</f>
        <v>0.58109446484603311</v>
      </c>
      <c r="M59">
        <v>0.72528806142856495</v>
      </c>
      <c r="N59">
        <f>(Table2[[#This Row],[1W Return vs Nifty]]-AVERAGE(Table2[1W Return vs Nifty]))/_xlfn.STDEV.P(Table2[1W Return vs Nifty])</f>
        <v>-1.0162177449114704</v>
      </c>
      <c r="O59">
        <v>521.67999999999995</v>
      </c>
      <c r="P59">
        <v>536.27451263229102</v>
      </c>
      <c r="Q59">
        <v>458.294174669678</v>
      </c>
      <c r="R59">
        <v>29.4736197424394</v>
      </c>
      <c r="S59" s="1">
        <f>(Table2[[#This Row],[Close Price]]-Table2[[#This Row],[20D EMA]])/Table2[[#This Row],[20D EMA]]</f>
        <v>-7.4720134948627448E-2</v>
      </c>
      <c r="T59" s="1">
        <f>(Table2[[#This Row],[Close Price]]-Table2[[#This Row],[50D EMA]])/Table2[[#This Row],[50D EMA]]</f>
        <v>-9.9901284454712899E-2</v>
      </c>
      <c r="U59" s="1">
        <f>(Table2[[#This Row],[Close Price]]-Table2[[#This Row],[200D EMA]])/Table2[[#This Row],[200D EMA]]</f>
        <v>5.3253623282278971E-2</v>
      </c>
      <c r="V59">
        <v>0.96684300048836402</v>
      </c>
      <c r="W59">
        <v>479.15</v>
      </c>
      <c r="X59">
        <v>498.55</v>
      </c>
      <c r="Y59">
        <v>479.15</v>
      </c>
      <c r="Z59">
        <v>498.55</v>
      </c>
      <c r="AA59">
        <v>479.15</v>
      </c>
      <c r="AB59">
        <v>502.75</v>
      </c>
      <c r="AC59" s="1">
        <f>(Table2[[#This Row],[Close Price]]/Table2[[#This Row],[Day Low]])-1</f>
        <v>7.408953354899328E-3</v>
      </c>
      <c r="AD59" s="1">
        <f>(Table2[[#This Row],[Day High]]/Table2[[#This Row],[Close Price]])-1</f>
        <v>3.2836130101512317E-2</v>
      </c>
      <c r="AE59" s="1">
        <f>(Table2[[#This Row],[Close Price]]/Table2[[#This Row],[Current Week Low]])-1</f>
        <v>7.408953354899328E-3</v>
      </c>
      <c r="AF59" s="1">
        <f>(Table2[[#This Row],[Current Week High]]/Table2[[#This Row],[Close Price]])-1</f>
        <v>3.2836130101512317E-2</v>
      </c>
      <c r="AG59" s="1">
        <f>(Table2[[#This Row],[Close Price]]/Table2[[#This Row],[Current Month Low]])-1</f>
        <v>7.408953354899328E-3</v>
      </c>
      <c r="AH59" s="1">
        <f>(Table2[[#This Row],[Current Month High]]/Table2[[#This Row],[Close Price]])-1</f>
        <v>4.1537186658380021E-2</v>
      </c>
      <c r="AI59">
        <v>28.237000207167998</v>
      </c>
      <c r="AJ59">
        <v>81.500282007896203</v>
      </c>
      <c r="AK59" t="str">
        <f>IF(AND(Table2[[#This Row],[20D EMA]]&gt;Table2[[#This Row],[50D EMA]],Table2[[#This Row],[50D EMA]]&gt;Table2[[#This Row],[200D EMA]]),"Uptrend","Downtrend/NoTrend")</f>
        <v>Downtrend/NoTrend</v>
      </c>
      <c r="AL59">
        <v>-0.08</v>
      </c>
      <c r="AM59" t="s">
        <v>3168</v>
      </c>
      <c r="AN59">
        <v>-11.34</v>
      </c>
      <c r="AO59" t="s">
        <v>3168</v>
      </c>
      <c r="AP59">
        <v>0.198724055953094</v>
      </c>
      <c r="AQ59">
        <f>(Table2[[#This Row],[Sharpe Ratio]]-AVERAGE(Table2[Sharpe Ratio]))/_xlfn.STDEV.P(Table2[Sharpe Ratio])</f>
        <v>1.6217381217215709</v>
      </c>
      <c r="AR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">
        <f>_xlfn.RANK.AVG(Table2[[#This Row],[1Y Return vs Nifty Z-Score]],Table2[1Y Return vs Nifty Z-Score])</f>
        <v>175</v>
      </c>
      <c r="AT59">
        <f>_xlfn.RANK.AVG(Table2[[#This Row],[6M Return vs Nifty Z-Score]],Table2[6M Return vs Nifty Z-Score])</f>
        <v>140</v>
      </c>
      <c r="AU59">
        <f>_xlfn.RANK.AVG(Table2[[#This Row],[Sharpe Ratio Z-Score]],Table2[Sharpe Ratio Z-Score])</f>
        <v>32</v>
      </c>
      <c r="AV59">
        <f>(Table2[[#This Row],[Rank 1Y]]+Table2[[#This Row],[Rank 6M]]+Table2[[#This Row],[Rank Sharpe]])/3</f>
        <v>115.66666666666667</v>
      </c>
    </row>
    <row r="60" spans="1:48" x14ac:dyDescent="0.3">
      <c r="A60" t="s">
        <v>533</v>
      </c>
      <c r="B60" t="s">
        <v>534</v>
      </c>
      <c r="C60" t="s">
        <v>3133</v>
      </c>
      <c r="D60" t="s">
        <v>304</v>
      </c>
      <c r="E60">
        <v>37833.120991999996</v>
      </c>
      <c r="F60">
        <v>1840</v>
      </c>
      <c r="G60">
        <v>65.502296027237094</v>
      </c>
      <c r="H60">
        <f>(Table2[[#This Row],[1Y Return vs Nifty]]-AVERAGE(Table2[1Y Return vs Nifty]))/_xlfn.STDEV.P(Table2[1Y Return vs Nifty])</f>
        <v>0.78790982146546873</v>
      </c>
      <c r="I60">
        <v>-5.9185719067846598</v>
      </c>
      <c r="J60">
        <f>(Table2[[#This Row],[1M Return vs Nifty]]-AVERAGE(Table2[1M Return vs Nifty]))/_xlfn.STDEV.P(Table2[1M Return vs Nifty])</f>
        <v>-0.77473770230967476</v>
      </c>
      <c r="K60">
        <v>20.4122340208853</v>
      </c>
      <c r="L60">
        <f>(Table2[[#This Row],[6M Return vs Nifty]]-AVERAGE(Table2[6M Return vs Nifty]))/_xlfn.STDEV.P(Table2[6M Return vs Nifty])</f>
        <v>0.48289706201716692</v>
      </c>
      <c r="M60">
        <v>5.0311645742944702</v>
      </c>
      <c r="N60">
        <f>(Table2[[#This Row],[1W Return vs Nifty]]-AVERAGE(Table2[1W Return vs Nifty]))/_xlfn.STDEV.P(Table2[1W Return vs Nifty])</f>
        <v>-0.25478150676354883</v>
      </c>
      <c r="O60">
        <v>1911.85</v>
      </c>
      <c r="P60">
        <v>1887.3928053964401</v>
      </c>
      <c r="Q60">
        <v>1588.8709927703701</v>
      </c>
      <c r="R60">
        <v>39.324428641720303</v>
      </c>
      <c r="S60" s="1">
        <f>(Table2[[#This Row],[Close Price]]-Table2[[#This Row],[20D EMA]])/Table2[[#This Row],[20D EMA]]</f>
        <v>-3.7581400214451922E-2</v>
      </c>
      <c r="T60" s="1">
        <f>(Table2[[#This Row],[Close Price]]-Table2[[#This Row],[50D EMA]])/Table2[[#This Row],[50D EMA]]</f>
        <v>-2.5110197125333095E-2</v>
      </c>
      <c r="U60" s="1">
        <f>(Table2[[#This Row],[Close Price]]-Table2[[#This Row],[200D EMA]])/Table2[[#This Row],[200D EMA]]</f>
        <v>0.15805500155286933</v>
      </c>
      <c r="V60">
        <v>0.55865992763311501</v>
      </c>
      <c r="W60">
        <v>1816.05</v>
      </c>
      <c r="X60">
        <v>1909</v>
      </c>
      <c r="Y60">
        <v>1816.05</v>
      </c>
      <c r="Z60">
        <v>1909</v>
      </c>
      <c r="AA60">
        <v>1816.05</v>
      </c>
      <c r="AB60">
        <v>1925</v>
      </c>
      <c r="AC60" s="1">
        <f>(Table2[[#This Row],[Close Price]]/Table2[[#This Row],[Day Low]])-1</f>
        <v>1.3187962886484383E-2</v>
      </c>
      <c r="AD60" s="1">
        <f>(Table2[[#This Row],[Day High]]/Table2[[#This Row],[Close Price]])-1</f>
        <v>3.7500000000000089E-2</v>
      </c>
      <c r="AE60" s="1">
        <f>(Table2[[#This Row],[Close Price]]/Table2[[#This Row],[Current Week Low]])-1</f>
        <v>1.3187962886484383E-2</v>
      </c>
      <c r="AF60" s="1">
        <f>(Table2[[#This Row],[Current Week High]]/Table2[[#This Row],[Close Price]])-1</f>
        <v>3.7500000000000089E-2</v>
      </c>
      <c r="AG60" s="1">
        <f>(Table2[[#This Row],[Close Price]]/Table2[[#This Row],[Current Month Low]])-1</f>
        <v>1.3187962886484383E-2</v>
      </c>
      <c r="AH60" s="1">
        <f>(Table2[[#This Row],[Current Month High]]/Table2[[#This Row],[Close Price]])-1</f>
        <v>4.6195652173913082E-2</v>
      </c>
      <c r="AI60">
        <v>19.540760869565201</v>
      </c>
      <c r="AJ60">
        <v>104.09295102878301</v>
      </c>
      <c r="AK60" t="str">
        <f>IF(AND(Table2[[#This Row],[20D EMA]]&gt;Table2[[#This Row],[50D EMA]],Table2[[#This Row],[50D EMA]]&gt;Table2[[#This Row],[200D EMA]]),"Uptrend","Downtrend/NoTrend")</f>
        <v>Uptrend</v>
      </c>
      <c r="AL60">
        <v>0.11</v>
      </c>
      <c r="AM60" t="s">
        <v>3169</v>
      </c>
      <c r="AN60">
        <v>-8.8699999999999992</v>
      </c>
      <c r="AO60" t="s">
        <v>3168</v>
      </c>
      <c r="AP60">
        <v>0.17053526510443301</v>
      </c>
      <c r="AQ60">
        <f>(Table2[[#This Row],[Sharpe Ratio]]-AVERAGE(Table2[Sharpe Ratio]))/_xlfn.STDEV.P(Table2[Sharpe Ratio])</f>
        <v>1.2876636847710941</v>
      </c>
      <c r="AR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1.528951359180506</v>
      </c>
      <c r="AS60">
        <f>_xlfn.RANK.AVG(Table2[[#This Row],[1Y Return vs Nifty Z-Score]],Table2[1Y Return vs Nifty Z-Score])</f>
        <v>116</v>
      </c>
      <c r="AT60">
        <f>_xlfn.RANK.AVG(Table2[[#This Row],[6M Return vs Nifty Z-Score]],Table2[6M Return vs Nifty Z-Score])</f>
        <v>168</v>
      </c>
      <c r="AU60">
        <f>_xlfn.RANK.AVG(Table2[[#This Row],[Sharpe Ratio Z-Score]],Table2[Sharpe Ratio Z-Score])</f>
        <v>72</v>
      </c>
      <c r="AV60">
        <f>(Table2[[#This Row],[Rank 1Y]]+Table2[[#This Row],[Rank 6M]]+Table2[[#This Row],[Rank Sharpe]])/3</f>
        <v>118.66666666666667</v>
      </c>
    </row>
    <row r="61" spans="1:48" x14ac:dyDescent="0.3">
      <c r="A61" t="s">
        <v>1117</v>
      </c>
      <c r="B61" t="s">
        <v>1118</v>
      </c>
      <c r="C61" t="s">
        <v>3125</v>
      </c>
      <c r="D61" t="s">
        <v>125</v>
      </c>
      <c r="E61">
        <v>11223.5761532</v>
      </c>
      <c r="F61">
        <v>1828</v>
      </c>
      <c r="G61">
        <v>35.314162227604299</v>
      </c>
      <c r="H61">
        <f>(Table2[[#This Row],[1Y Return vs Nifty]]-AVERAGE(Table2[1Y Return vs Nifty]))/_xlfn.STDEV.P(Table2[1Y Return vs Nifty])</f>
        <v>0.2527245513714545</v>
      </c>
      <c r="I61">
        <v>3.9623329657866599</v>
      </c>
      <c r="J61">
        <f>(Table2[[#This Row],[1M Return vs Nifty]]-AVERAGE(Table2[1M Return vs Nifty]))/_xlfn.STDEV.P(Table2[1M Return vs Nifty])</f>
        <v>0.31494937247762289</v>
      </c>
      <c r="K61">
        <v>40.640934309581503</v>
      </c>
      <c r="L61">
        <f>(Table2[[#This Row],[6M Return vs Nifty]]-AVERAGE(Table2[6M Return vs Nifty]))/_xlfn.STDEV.P(Table2[6M Return vs Nifty])</f>
        <v>1.1805233068890952</v>
      </c>
      <c r="M61">
        <v>10.4032041682963</v>
      </c>
      <c r="N61">
        <f>(Table2[[#This Row],[1W Return vs Nifty]]-AVERAGE(Table2[1W Return vs Nifty]))/_xlfn.STDEV.P(Table2[1W Return vs Nifty])</f>
        <v>0.69519130537265195</v>
      </c>
      <c r="O61">
        <v>1812.11</v>
      </c>
      <c r="P61">
        <v>1762.65482273725</v>
      </c>
      <c r="Q61">
        <v>1456.5497194330601</v>
      </c>
      <c r="R61">
        <v>53.430475549024898</v>
      </c>
      <c r="S61" s="1">
        <f>(Table2[[#This Row],[Close Price]]-Table2[[#This Row],[20D EMA]])/Table2[[#This Row],[20D EMA]]</f>
        <v>8.7687833520040739E-3</v>
      </c>
      <c r="T61" s="1">
        <f>(Table2[[#This Row],[Close Price]]-Table2[[#This Row],[50D EMA]])/Table2[[#This Row],[50D EMA]]</f>
        <v>3.7072021373574772E-2</v>
      </c>
      <c r="U61" s="1">
        <f>(Table2[[#This Row],[Close Price]]-Table2[[#This Row],[200D EMA]])/Table2[[#This Row],[200D EMA]]</f>
        <v>0.25502066672431978</v>
      </c>
      <c r="V61">
        <v>0.46918068007191899</v>
      </c>
      <c r="W61">
        <v>1816.05</v>
      </c>
      <c r="X61">
        <v>1877.9</v>
      </c>
      <c r="Y61">
        <v>1816.05</v>
      </c>
      <c r="Z61">
        <v>1877.9</v>
      </c>
      <c r="AA61">
        <v>1816.05</v>
      </c>
      <c r="AB61">
        <v>1913.5</v>
      </c>
      <c r="AC61" s="1">
        <f>(Table2[[#This Row],[Close Price]]/Table2[[#This Row],[Day Low]])-1</f>
        <v>6.5802153024421273E-3</v>
      </c>
      <c r="AD61" s="1">
        <f>(Table2[[#This Row],[Day High]]/Table2[[#This Row],[Close Price]])-1</f>
        <v>2.729759299781187E-2</v>
      </c>
      <c r="AE61" s="1">
        <f>(Table2[[#This Row],[Close Price]]/Table2[[#This Row],[Current Week Low]])-1</f>
        <v>6.5802153024421273E-3</v>
      </c>
      <c r="AF61" s="1">
        <f>(Table2[[#This Row],[Current Week High]]/Table2[[#This Row],[Close Price]])-1</f>
        <v>2.729759299781187E-2</v>
      </c>
      <c r="AG61" s="1">
        <f>(Table2[[#This Row],[Close Price]]/Table2[[#This Row],[Current Month Low]])-1</f>
        <v>6.5802153024421273E-3</v>
      </c>
      <c r="AH61" s="1">
        <f>(Table2[[#This Row],[Current Month High]]/Table2[[#This Row],[Close Price]])-1</f>
        <v>4.6772428884026329E-2</v>
      </c>
      <c r="AI61">
        <v>20.350109409190299</v>
      </c>
      <c r="AJ61">
        <v>89.567561962045005</v>
      </c>
      <c r="AK61" t="str">
        <f>IF(AND(Table2[[#This Row],[20D EMA]]&gt;Table2[[#This Row],[50D EMA]],Table2[[#This Row],[50D EMA]]&gt;Table2[[#This Row],[200D EMA]]),"Uptrend","Downtrend/NoTrend")</f>
        <v>Uptrend</v>
      </c>
      <c r="AL61">
        <v>0.33</v>
      </c>
      <c r="AM61" t="s">
        <v>3169</v>
      </c>
      <c r="AN61">
        <v>-1.31</v>
      </c>
      <c r="AO61" t="s">
        <v>3168</v>
      </c>
      <c r="AP61">
        <v>0.18080441475731299</v>
      </c>
      <c r="AQ61">
        <f>(Table2[[#This Row],[Sharpe Ratio]]-AVERAGE(Table2[Sharpe Ratio]))/_xlfn.STDEV.P(Table2[Sharpe Ratio])</f>
        <v>1.4093666839051993</v>
      </c>
      <c r="AR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3.8527552200160238</v>
      </c>
      <c r="AS61">
        <f>_xlfn.RANK.AVG(Table2[[#This Row],[1Y Return vs Nifty Z-Score]],Table2[1Y Return vs Nifty Z-Score])</f>
        <v>223</v>
      </c>
      <c r="AT61">
        <f>_xlfn.RANK.AVG(Table2[[#This Row],[6M Return vs Nifty Z-Score]],Table2[6M Return vs Nifty Z-Score])</f>
        <v>77</v>
      </c>
      <c r="AU61">
        <f>_xlfn.RANK.AVG(Table2[[#This Row],[Sharpe Ratio Z-Score]],Table2[Sharpe Ratio Z-Score])</f>
        <v>56</v>
      </c>
      <c r="AV61">
        <f>(Table2[[#This Row],[Rank 1Y]]+Table2[[#This Row],[Rank 6M]]+Table2[[#This Row],[Rank Sharpe]])/3</f>
        <v>118.66666666666667</v>
      </c>
    </row>
    <row r="62" spans="1:48" x14ac:dyDescent="0.3">
      <c r="A62" t="s">
        <v>1623</v>
      </c>
      <c r="B62" t="s">
        <v>1624</v>
      </c>
      <c r="C62" t="s">
        <v>3124</v>
      </c>
      <c r="D62" t="s">
        <v>969</v>
      </c>
      <c r="E62">
        <v>5753.2903689099903</v>
      </c>
      <c r="F62">
        <v>670.1</v>
      </c>
      <c r="G62">
        <v>92.505831638867093</v>
      </c>
      <c r="H62">
        <f>(Table2[[#This Row],[1Y Return vs Nifty]]-AVERAGE(Table2[1Y Return vs Nifty]))/_xlfn.STDEV.P(Table2[1Y Return vs Nifty])</f>
        <v>1.2666374763687118</v>
      </c>
      <c r="I62">
        <v>-2.6422021349210798</v>
      </c>
      <c r="J62">
        <f>(Table2[[#This Row],[1M Return vs Nifty]]-AVERAGE(Table2[1M Return vs Nifty]))/_xlfn.STDEV.P(Table2[1M Return vs Nifty])</f>
        <v>-0.41341271854890427</v>
      </c>
      <c r="K62">
        <v>140.18984332047299</v>
      </c>
      <c r="L62">
        <f>(Table2[[#This Row],[6M Return vs Nifty]]-AVERAGE(Table2[6M Return vs Nifty]))/_xlfn.STDEV.P(Table2[6M Return vs Nifty])</f>
        <v>4.6136618962809699</v>
      </c>
      <c r="M62">
        <v>16.844896685558201</v>
      </c>
      <c r="N62">
        <f>(Table2[[#This Row],[1W Return vs Nifty]]-AVERAGE(Table2[1W Return vs Nifty]))/_xlfn.STDEV.P(Table2[1W Return vs Nifty])</f>
        <v>1.8343178230499757</v>
      </c>
      <c r="O62">
        <v>673.7</v>
      </c>
      <c r="P62">
        <v>644.208048120743</v>
      </c>
      <c r="Q62">
        <v>467.93010363805797</v>
      </c>
      <c r="R62">
        <v>50.013795952100097</v>
      </c>
      <c r="S62" s="1">
        <f>(Table2[[#This Row],[Close Price]]-Table2[[#This Row],[20D EMA]])/Table2[[#This Row],[20D EMA]]</f>
        <v>-5.3436247587947492E-3</v>
      </c>
      <c r="T62" s="1">
        <f>(Table2[[#This Row],[Close Price]]-Table2[[#This Row],[50D EMA]])/Table2[[#This Row],[50D EMA]]</f>
        <v>4.0191909981236576E-2</v>
      </c>
      <c r="U62" s="1">
        <f>(Table2[[#This Row],[Close Price]]-Table2[[#This Row],[200D EMA]])/Table2[[#This Row],[200D EMA]]</f>
        <v>0.43205148544646671</v>
      </c>
      <c r="V62">
        <v>0.14225169046619701</v>
      </c>
      <c r="W62">
        <v>655</v>
      </c>
      <c r="X62">
        <v>698.8</v>
      </c>
      <c r="Y62">
        <v>655</v>
      </c>
      <c r="Z62">
        <v>698.8</v>
      </c>
      <c r="AA62">
        <v>655</v>
      </c>
      <c r="AB62">
        <v>704</v>
      </c>
      <c r="AC62" s="1">
        <f>(Table2[[#This Row],[Close Price]]/Table2[[#This Row],[Day Low]])-1</f>
        <v>2.3053435114503751E-2</v>
      </c>
      <c r="AD62" s="1">
        <f>(Table2[[#This Row],[Day High]]/Table2[[#This Row],[Close Price]])-1</f>
        <v>4.2829428443515782E-2</v>
      </c>
      <c r="AE62" s="1">
        <f>(Table2[[#This Row],[Close Price]]/Table2[[#This Row],[Current Week Low]])-1</f>
        <v>2.3053435114503751E-2</v>
      </c>
      <c r="AF62" s="1">
        <f>(Table2[[#This Row],[Current Week High]]/Table2[[#This Row],[Close Price]])-1</f>
        <v>4.2829428443515782E-2</v>
      </c>
      <c r="AG62" s="1">
        <f>(Table2[[#This Row],[Close Price]]/Table2[[#This Row],[Current Month Low]])-1</f>
        <v>2.3053435114503751E-2</v>
      </c>
      <c r="AH62" s="1">
        <f>(Table2[[#This Row],[Current Month High]]/Table2[[#This Row],[Close Price]])-1</f>
        <v>5.0589464259065853E-2</v>
      </c>
      <c r="AI62">
        <v>30.3984479928368</v>
      </c>
      <c r="AJ62">
        <v>210.51899907321501</v>
      </c>
      <c r="AK62" t="str">
        <f>IF(AND(Table2[[#This Row],[20D EMA]]&gt;Table2[[#This Row],[50D EMA]],Table2[[#This Row],[50D EMA]]&gt;Table2[[#This Row],[200D EMA]]),"Uptrend","Downtrend/NoTrend")</f>
        <v>Uptrend</v>
      </c>
      <c r="AL62">
        <v>0.36</v>
      </c>
      <c r="AM62" t="s">
        <v>3169</v>
      </c>
      <c r="AN62">
        <v>-5.82</v>
      </c>
      <c r="AO62" t="s">
        <v>3168</v>
      </c>
      <c r="AP62">
        <v>8.1233293172735005E-2</v>
      </c>
      <c r="AQ62">
        <f>(Table2[[#This Row],[Sharpe Ratio]]-AVERAGE(Table2[Sharpe Ratio]))/_xlfn.STDEV.P(Table2[Sharpe Ratio])</f>
        <v>0.2293172607680776</v>
      </c>
      <c r="AR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7.5305217379188303</v>
      </c>
      <c r="AS62">
        <f>_xlfn.RANK.AVG(Table2[[#This Row],[1Y Return vs Nifty Z-Score]],Table2[1Y Return vs Nifty Z-Score])</f>
        <v>70</v>
      </c>
      <c r="AT62">
        <f>_xlfn.RANK.AVG(Table2[[#This Row],[6M Return vs Nifty Z-Score]],Table2[6M Return vs Nifty Z-Score])</f>
        <v>3</v>
      </c>
      <c r="AU62">
        <f>_xlfn.RANK.AVG(Table2[[#This Row],[Sharpe Ratio Z-Score]],Table2[Sharpe Ratio Z-Score])</f>
        <v>283</v>
      </c>
      <c r="AV62">
        <f>(Table2[[#This Row],[Rank 1Y]]+Table2[[#This Row],[Rank 6M]]+Table2[[#This Row],[Rank Sharpe]])/3</f>
        <v>118.66666666666667</v>
      </c>
    </row>
    <row r="63" spans="1:48" x14ac:dyDescent="0.3">
      <c r="A63" t="s">
        <v>271</v>
      </c>
      <c r="B63" t="s">
        <v>272</v>
      </c>
      <c r="C63" t="s">
        <v>3122</v>
      </c>
      <c r="D63" t="s">
        <v>273</v>
      </c>
      <c r="E63">
        <v>94111.533366639997</v>
      </c>
      <c r="F63">
        <v>10842.8</v>
      </c>
      <c r="G63">
        <v>147.54576631112201</v>
      </c>
      <c r="H63">
        <f>(Table2[[#This Row],[1Y Return vs Nifty]]-AVERAGE(Table2[1Y Return vs Nifty]))/_xlfn.STDEV.P(Table2[1Y Return vs Nifty])</f>
        <v>2.2424037327076825</v>
      </c>
      <c r="I63">
        <v>1.12735111847223</v>
      </c>
      <c r="J63">
        <f>(Table2[[#This Row],[1M Return vs Nifty]]-AVERAGE(Table2[1M Return vs Nifty]))/_xlfn.STDEV.P(Table2[1M Return vs Nifty])</f>
        <v>2.3015820054499846E-3</v>
      </c>
      <c r="K63">
        <v>31.179744884702998</v>
      </c>
      <c r="L63">
        <f>(Table2[[#This Row],[6M Return vs Nifty]]-AVERAGE(Table2[6M Return vs Nifty]))/_xlfn.STDEV.P(Table2[6M Return vs Nifty])</f>
        <v>0.85423570776992297</v>
      </c>
      <c r="M63">
        <v>1.22255385968927</v>
      </c>
      <c r="N63">
        <f>(Table2[[#This Row],[1W Return vs Nifty]]-AVERAGE(Table2[1W Return vs Nifty]))/_xlfn.STDEV.P(Table2[1W Return vs Nifty])</f>
        <v>-0.92828298931504449</v>
      </c>
      <c r="O63">
        <v>11121.43</v>
      </c>
      <c r="P63">
        <v>11094.373870966399</v>
      </c>
      <c r="Q63">
        <v>9272.6338138734609</v>
      </c>
      <c r="R63">
        <v>41.030351232088002</v>
      </c>
      <c r="S63" s="1">
        <f>(Table2[[#This Row],[Close Price]]-Table2[[#This Row],[20D EMA]])/Table2[[#This Row],[20D EMA]]</f>
        <v>-2.5053432876887327E-2</v>
      </c>
      <c r="T63" s="1">
        <f>(Table2[[#This Row],[Close Price]]-Table2[[#This Row],[50D EMA]])/Table2[[#This Row],[50D EMA]]</f>
        <v>-2.2675806124107682E-2</v>
      </c>
      <c r="U63" s="1">
        <f>(Table2[[#This Row],[Close Price]]-Table2[[#This Row],[200D EMA]])/Table2[[#This Row],[200D EMA]]</f>
        <v>0.16933335421671658</v>
      </c>
      <c r="V63">
        <v>0.52281248244212397</v>
      </c>
      <c r="W63">
        <v>10725.15</v>
      </c>
      <c r="X63">
        <v>10940.4</v>
      </c>
      <c r="Y63">
        <v>10725.15</v>
      </c>
      <c r="Z63">
        <v>10940.4</v>
      </c>
      <c r="AA63">
        <v>10725.15</v>
      </c>
      <c r="AB63">
        <v>11099</v>
      </c>
      <c r="AC63" s="1">
        <f>(Table2[[#This Row],[Close Price]]/Table2[[#This Row],[Day Low]])-1</f>
        <v>1.096954354950741E-2</v>
      </c>
      <c r="AD63" s="1">
        <f>(Table2[[#This Row],[Day High]]/Table2[[#This Row],[Close Price]])-1</f>
        <v>9.0013649610802826E-3</v>
      </c>
      <c r="AE63" s="1">
        <f>(Table2[[#This Row],[Close Price]]/Table2[[#This Row],[Current Week Low]])-1</f>
        <v>1.096954354950741E-2</v>
      </c>
      <c r="AF63" s="1">
        <f>(Table2[[#This Row],[Current Week High]]/Table2[[#This Row],[Close Price]])-1</f>
        <v>9.0013649610802826E-3</v>
      </c>
      <c r="AG63" s="1">
        <f>(Table2[[#This Row],[Close Price]]/Table2[[#This Row],[Current Month Low]])-1</f>
        <v>1.096954354950741E-2</v>
      </c>
      <c r="AH63" s="1">
        <f>(Table2[[#This Row],[Current Month High]]/Table2[[#This Row],[Close Price]])-1</f>
        <v>2.3628583022835548E-2</v>
      </c>
      <c r="AI63">
        <v>16.381377503965702</v>
      </c>
      <c r="AJ63">
        <v>175.898218829516</v>
      </c>
      <c r="AK63" t="str">
        <f>IF(AND(Table2[[#This Row],[20D EMA]]&gt;Table2[[#This Row],[50D EMA]],Table2[[#This Row],[50D EMA]]&gt;Table2[[#This Row],[200D EMA]]),"Uptrend","Downtrend/NoTrend")</f>
        <v>Uptrend</v>
      </c>
      <c r="AL63">
        <v>0.01</v>
      </c>
      <c r="AM63" t="s">
        <v>3169</v>
      </c>
      <c r="AN63">
        <v>-5.73</v>
      </c>
      <c r="AO63" t="s">
        <v>3168</v>
      </c>
      <c r="AP63">
        <v>0.101440367974936</v>
      </c>
      <c r="AQ63">
        <f>(Table2[[#This Row],[Sharpe Ratio]]-AVERAGE(Table2[Sharpe Ratio]))/_xlfn.STDEV.P(Table2[Sharpe Ratio])</f>
        <v>0.46879781079252592</v>
      </c>
      <c r="AR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2.6394558439605369</v>
      </c>
      <c r="AS63">
        <f>_xlfn.RANK.AVG(Table2[[#This Row],[1Y Return vs Nifty Z-Score]],Table2[1Y Return vs Nifty Z-Score])</f>
        <v>28</v>
      </c>
      <c r="AT63">
        <f>_xlfn.RANK.AVG(Table2[[#This Row],[6M Return vs Nifty Z-Score]],Table2[6M Return vs Nifty Z-Score])</f>
        <v>104</v>
      </c>
      <c r="AU63">
        <f>_xlfn.RANK.AVG(Table2[[#This Row],[Sharpe Ratio Z-Score]],Table2[Sharpe Ratio Z-Score])</f>
        <v>226</v>
      </c>
      <c r="AV63">
        <f>(Table2[[#This Row],[Rank 1Y]]+Table2[[#This Row],[Rank 6M]]+Table2[[#This Row],[Rank Sharpe]])/3</f>
        <v>119.33333333333333</v>
      </c>
    </row>
    <row r="64" spans="1:48" x14ac:dyDescent="0.3">
      <c r="A64" t="s">
        <v>1530</v>
      </c>
      <c r="B64" t="s">
        <v>1531</v>
      </c>
      <c r="C64" t="s">
        <v>3134</v>
      </c>
      <c r="D64" t="s">
        <v>166</v>
      </c>
      <c r="E64">
        <v>6471.4679632199995</v>
      </c>
      <c r="F64">
        <v>414.35</v>
      </c>
      <c r="G64">
        <v>41.361814922223097</v>
      </c>
      <c r="H64">
        <f>(Table2[[#This Row],[1Y Return vs Nifty]]-AVERAGE(Table2[1Y Return vs Nifty]))/_xlfn.STDEV.P(Table2[1Y Return vs Nifty])</f>
        <v>0.35993934849295539</v>
      </c>
      <c r="I64">
        <v>7.8089562612727299</v>
      </c>
      <c r="J64">
        <f>(Table2[[#This Row],[1M Return vs Nifty]]-AVERAGE(Table2[1M Return vs Nifty]))/_xlfn.STDEV.P(Table2[1M Return vs Nifty])</f>
        <v>0.73916312017825248</v>
      </c>
      <c r="K64">
        <v>28.0970181116177</v>
      </c>
      <c r="L64">
        <f>(Table2[[#This Row],[6M Return vs Nifty]]-AVERAGE(Table2[6M Return vs Nifty]))/_xlfn.STDEV.P(Table2[6M Return vs Nifty])</f>
        <v>0.74792185309902237</v>
      </c>
      <c r="M64">
        <v>9.91955177208599</v>
      </c>
      <c r="N64">
        <f>(Table2[[#This Row],[1W Return vs Nifty]]-AVERAGE(Table2[1W Return vs Nifty]))/_xlfn.STDEV.P(Table2[1W Return vs Nifty])</f>
        <v>0.60966389648360941</v>
      </c>
      <c r="O64">
        <v>400.46</v>
      </c>
      <c r="P64">
        <v>401.27803874794898</v>
      </c>
      <c r="Q64">
        <v>357.53662748969202</v>
      </c>
      <c r="R64">
        <v>65.739481895950107</v>
      </c>
      <c r="S64" s="1">
        <f>(Table2[[#This Row],[Close Price]]-Table2[[#This Row],[20D EMA]])/Table2[[#This Row],[20D EMA]]</f>
        <v>3.4685112121060888E-2</v>
      </c>
      <c r="T64" s="1">
        <f>(Table2[[#This Row],[Close Price]]-Table2[[#This Row],[50D EMA]])/Table2[[#This Row],[50D EMA]]</f>
        <v>3.2575820228880774E-2</v>
      </c>
      <c r="U64" s="1">
        <f>(Table2[[#This Row],[Close Price]]-Table2[[#This Row],[200D EMA]])/Table2[[#This Row],[200D EMA]]</f>
        <v>0.15890224425173324</v>
      </c>
      <c r="V64">
        <v>1.03522188562578</v>
      </c>
      <c r="W64">
        <v>400.05</v>
      </c>
      <c r="X64">
        <v>417.85</v>
      </c>
      <c r="Y64">
        <v>400.05</v>
      </c>
      <c r="Z64">
        <v>417.85</v>
      </c>
      <c r="AA64">
        <v>400.05</v>
      </c>
      <c r="AB64">
        <v>421.5</v>
      </c>
      <c r="AC64" s="1">
        <f>(Table2[[#This Row],[Close Price]]/Table2[[#This Row],[Day Low]])-1</f>
        <v>3.5745531808524023E-2</v>
      </c>
      <c r="AD64" s="1">
        <f>(Table2[[#This Row],[Day High]]/Table2[[#This Row],[Close Price]])-1</f>
        <v>8.4469651261012135E-3</v>
      </c>
      <c r="AE64" s="1">
        <f>(Table2[[#This Row],[Close Price]]/Table2[[#This Row],[Current Week Low]])-1</f>
        <v>3.5745531808524023E-2</v>
      </c>
      <c r="AF64" s="1">
        <f>(Table2[[#This Row],[Current Week High]]/Table2[[#This Row],[Close Price]])-1</f>
        <v>8.4469651261012135E-3</v>
      </c>
      <c r="AG64" s="1">
        <f>(Table2[[#This Row],[Close Price]]/Table2[[#This Row],[Current Month Low]])-1</f>
        <v>3.5745531808524023E-2</v>
      </c>
      <c r="AH64" s="1">
        <f>(Table2[[#This Row],[Current Month High]]/Table2[[#This Row],[Close Price]])-1</f>
        <v>1.7255943043320787E-2</v>
      </c>
      <c r="AI64">
        <v>8.8451791963315802</v>
      </c>
      <c r="AJ64">
        <v>69.920032807053502</v>
      </c>
      <c r="AK64" t="str">
        <f>IF(AND(Table2[[#This Row],[20D EMA]]&gt;Table2[[#This Row],[50D EMA]],Table2[[#This Row],[50D EMA]]&gt;Table2[[#This Row],[200D EMA]]),"Uptrend","Downtrend/NoTrend")</f>
        <v>Downtrend/NoTrend</v>
      </c>
      <c r="AL64">
        <v>0.04</v>
      </c>
      <c r="AM64" t="s">
        <v>3169</v>
      </c>
      <c r="AN64">
        <v>1.1599999999999999</v>
      </c>
      <c r="AO64" t="s">
        <v>3169</v>
      </c>
      <c r="AP64">
        <v>0.181714477252641</v>
      </c>
      <c r="AQ64">
        <f>(Table2[[#This Row],[Sharpe Ratio]]-AVERAGE(Table2[Sharpe Ratio]))/_xlfn.STDEV.P(Table2[Sharpe Ratio])</f>
        <v>1.4201521275713966</v>
      </c>
      <c r="AR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">
        <f>_xlfn.RANK.AVG(Table2[[#This Row],[1Y Return vs Nifty Z-Score]],Table2[1Y Return vs Nifty Z-Score])</f>
        <v>191</v>
      </c>
      <c r="AT64">
        <f>_xlfn.RANK.AVG(Table2[[#This Row],[6M Return vs Nifty Z-Score]],Table2[6M Return vs Nifty Z-Score])</f>
        <v>114</v>
      </c>
      <c r="AU64">
        <f>_xlfn.RANK.AVG(Table2[[#This Row],[Sharpe Ratio Z-Score]],Table2[Sharpe Ratio Z-Score])</f>
        <v>55</v>
      </c>
      <c r="AV64">
        <f>(Table2[[#This Row],[Rank 1Y]]+Table2[[#This Row],[Rank 6M]]+Table2[[#This Row],[Rank Sharpe]])/3</f>
        <v>120</v>
      </c>
    </row>
    <row r="65" spans="1:48" x14ac:dyDescent="0.3">
      <c r="A65" t="s">
        <v>1032</v>
      </c>
      <c r="B65" t="s">
        <v>1033</v>
      </c>
      <c r="C65" t="s">
        <v>3134</v>
      </c>
      <c r="D65" t="s">
        <v>263</v>
      </c>
      <c r="E65">
        <v>13161.38567252</v>
      </c>
      <c r="F65">
        <v>1978.1</v>
      </c>
      <c r="G65">
        <v>74.067070704576807</v>
      </c>
      <c r="H65">
        <f>(Table2[[#This Row],[1Y Return vs Nifty]]-AVERAGE(Table2[1Y Return vs Nifty]))/_xlfn.STDEV.P(Table2[1Y Return vs Nifty])</f>
        <v>0.93974899375117604</v>
      </c>
      <c r="I65">
        <v>2.7270153084749098</v>
      </c>
      <c r="J65">
        <f>(Table2[[#This Row],[1M Return vs Nifty]]-AVERAGE(Table2[1M Return vs Nifty]))/_xlfn.STDEV.P(Table2[1M Return vs Nifty])</f>
        <v>0.17871593011690939</v>
      </c>
      <c r="K65">
        <v>24.022881374769199</v>
      </c>
      <c r="L65">
        <f>(Table2[[#This Row],[6M Return vs Nifty]]-AVERAGE(Table2[6M Return vs Nifty]))/_xlfn.STDEV.P(Table2[6M Return vs Nifty])</f>
        <v>0.60741728917453597</v>
      </c>
      <c r="M65">
        <v>8.2807091211210508</v>
      </c>
      <c r="N65">
        <f>(Table2[[#This Row],[1W Return vs Nifty]]-AVERAGE(Table2[1W Return vs Nifty]))/_xlfn.STDEV.P(Table2[1W Return vs Nifty])</f>
        <v>0.31985665762330345</v>
      </c>
      <c r="O65">
        <v>1879.33</v>
      </c>
      <c r="P65">
        <v>1839.4686539003001</v>
      </c>
      <c r="Q65">
        <v>1583.3918767795001</v>
      </c>
      <c r="R65">
        <v>70.3435356057348</v>
      </c>
      <c r="S65" s="1">
        <f>(Table2[[#This Row],[Close Price]]-Table2[[#This Row],[20D EMA]])/Table2[[#This Row],[20D EMA]]</f>
        <v>5.2555964093586538E-2</v>
      </c>
      <c r="T65" s="1">
        <f>(Table2[[#This Row],[Close Price]]-Table2[[#This Row],[50D EMA]])/Table2[[#This Row],[50D EMA]]</f>
        <v>7.5364886379419502E-2</v>
      </c>
      <c r="U65" s="1">
        <f>(Table2[[#This Row],[Close Price]]-Table2[[#This Row],[200D EMA]])/Table2[[#This Row],[200D EMA]]</f>
        <v>0.24928012389662277</v>
      </c>
      <c r="V65">
        <v>0.92735969623579995</v>
      </c>
      <c r="W65">
        <v>1884.8</v>
      </c>
      <c r="X65">
        <v>1993.95</v>
      </c>
      <c r="Y65">
        <v>1884.8</v>
      </c>
      <c r="Z65">
        <v>1993.95</v>
      </c>
      <c r="AA65">
        <v>1884.8</v>
      </c>
      <c r="AB65">
        <v>1993.95</v>
      </c>
      <c r="AC65" s="1">
        <f>(Table2[[#This Row],[Close Price]]/Table2[[#This Row],[Day Low]])-1</f>
        <v>4.9501273344651819E-2</v>
      </c>
      <c r="AD65" s="1">
        <f>(Table2[[#This Row],[Day High]]/Table2[[#This Row],[Close Price]])-1</f>
        <v>8.0127394974975896E-3</v>
      </c>
      <c r="AE65" s="1">
        <f>(Table2[[#This Row],[Close Price]]/Table2[[#This Row],[Current Week Low]])-1</f>
        <v>4.9501273344651819E-2</v>
      </c>
      <c r="AF65" s="1">
        <f>(Table2[[#This Row],[Current Week High]]/Table2[[#This Row],[Close Price]])-1</f>
        <v>8.0127394974975896E-3</v>
      </c>
      <c r="AG65" s="1">
        <f>(Table2[[#This Row],[Close Price]]/Table2[[#This Row],[Current Month Low]])-1</f>
        <v>4.9501273344651819E-2</v>
      </c>
      <c r="AH65" s="1">
        <f>(Table2[[#This Row],[Current Month High]]/Table2[[#This Row],[Close Price]])-1</f>
        <v>8.0127394974975896E-3</v>
      </c>
      <c r="AI65">
        <v>2.87396997118447</v>
      </c>
      <c r="AJ65">
        <v>105.20773899061101</v>
      </c>
      <c r="AK65" t="str">
        <f>IF(AND(Table2[[#This Row],[20D EMA]]&gt;Table2[[#This Row],[50D EMA]],Table2[[#This Row],[50D EMA]]&gt;Table2[[#This Row],[200D EMA]]),"Uptrend","Downtrend/NoTrend")</f>
        <v>Uptrend</v>
      </c>
      <c r="AL65">
        <v>0.24</v>
      </c>
      <c r="AM65" t="s">
        <v>3169</v>
      </c>
      <c r="AN65">
        <v>6.31</v>
      </c>
      <c r="AO65" t="s">
        <v>3169</v>
      </c>
      <c r="AP65">
        <v>0.13714700996679599</v>
      </c>
      <c r="AQ65">
        <f>(Table2[[#This Row],[Sharpe Ratio]]-AVERAGE(Table2[Sharpe Ratio]))/_xlfn.STDEV.P(Table2[Sharpe Ratio])</f>
        <v>0.89196872233907476</v>
      </c>
      <c r="AR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2.9377075930049998</v>
      </c>
      <c r="AS65">
        <f>_xlfn.RANK.AVG(Table2[[#This Row],[1Y Return vs Nifty Z-Score]],Table2[1Y Return vs Nifty Z-Score])</f>
        <v>105</v>
      </c>
      <c r="AT65">
        <f>_xlfn.RANK.AVG(Table2[[#This Row],[6M Return vs Nifty Z-Score]],Table2[6M Return vs Nifty Z-Score])</f>
        <v>133</v>
      </c>
      <c r="AU65">
        <f>_xlfn.RANK.AVG(Table2[[#This Row],[Sharpe Ratio Z-Score]],Table2[Sharpe Ratio Z-Score])</f>
        <v>132</v>
      </c>
      <c r="AV65">
        <f>(Table2[[#This Row],[Rank 1Y]]+Table2[[#This Row],[Rank 6M]]+Table2[[#This Row],[Rank Sharpe]])/3</f>
        <v>123.33333333333333</v>
      </c>
    </row>
    <row r="66" spans="1:48" x14ac:dyDescent="0.3">
      <c r="A66" t="s">
        <v>711</v>
      </c>
      <c r="B66" t="s">
        <v>712</v>
      </c>
      <c r="C66" t="s">
        <v>3132</v>
      </c>
      <c r="D66" t="s">
        <v>713</v>
      </c>
      <c r="E66">
        <v>24753.587884575001</v>
      </c>
      <c r="F66">
        <v>359.15</v>
      </c>
      <c r="G66">
        <v>100.324930913293</v>
      </c>
      <c r="H66">
        <f>(Table2[[#This Row],[1Y Return vs Nifty]]-AVERAGE(Table2[1Y Return vs Nifty]))/_xlfn.STDEV.P(Table2[1Y Return vs Nifty])</f>
        <v>1.4052570672599658</v>
      </c>
      <c r="I66">
        <v>14.6446529949636</v>
      </c>
      <c r="J66">
        <f>(Table2[[#This Row],[1M Return vs Nifty]]-AVERAGE(Table2[1M Return vs Nifty]))/_xlfn.STDEV.P(Table2[1M Return vs Nifty])</f>
        <v>1.4930182047005154</v>
      </c>
      <c r="K66">
        <v>75.041485724332304</v>
      </c>
      <c r="L66">
        <f>(Table2[[#This Row],[6M Return vs Nifty]]-AVERAGE(Table2[6M Return vs Nifty]))/_xlfn.STDEV.P(Table2[6M Return vs Nifty])</f>
        <v>2.3668935216085645</v>
      </c>
      <c r="M66">
        <v>2.6502366416974001</v>
      </c>
      <c r="N66">
        <f>(Table2[[#This Row],[1W Return vs Nifty]]-AVERAGE(Table2[1W Return vs Nifty]))/_xlfn.STDEV.P(Table2[1W Return vs Nifty])</f>
        <v>-0.67581652782860369</v>
      </c>
      <c r="O66">
        <v>335.68</v>
      </c>
      <c r="P66">
        <v>319.28126981230298</v>
      </c>
      <c r="Q66">
        <v>256.05156659497197</v>
      </c>
      <c r="R66">
        <v>61.9827812933001</v>
      </c>
      <c r="S66" s="1">
        <f>(Table2[[#This Row],[Close Price]]-Table2[[#This Row],[20D EMA]])/Table2[[#This Row],[20D EMA]]</f>
        <v>6.9917778836987521E-2</v>
      </c>
      <c r="T66" s="1">
        <f>(Table2[[#This Row],[Close Price]]-Table2[[#This Row],[50D EMA]])/Table2[[#This Row],[50D EMA]]</f>
        <v>0.12487024438087073</v>
      </c>
      <c r="U66" s="1">
        <f>(Table2[[#This Row],[Close Price]]-Table2[[#This Row],[200D EMA]])/Table2[[#This Row],[200D EMA]]</f>
        <v>0.40264714946310554</v>
      </c>
      <c r="V66">
        <v>1.31023768836163</v>
      </c>
      <c r="W66">
        <v>334.9</v>
      </c>
      <c r="X66">
        <v>362</v>
      </c>
      <c r="Y66">
        <v>334.9</v>
      </c>
      <c r="Z66">
        <v>362</v>
      </c>
      <c r="AA66">
        <v>334.9</v>
      </c>
      <c r="AB66">
        <v>362</v>
      </c>
      <c r="AC66" s="1">
        <f>(Table2[[#This Row],[Close Price]]/Table2[[#This Row],[Day Low]])-1</f>
        <v>7.2409674529710477E-2</v>
      </c>
      <c r="AD66" s="1">
        <f>(Table2[[#This Row],[Day High]]/Table2[[#This Row],[Close Price]])-1</f>
        <v>7.9354030349436666E-3</v>
      </c>
      <c r="AE66" s="1">
        <f>(Table2[[#This Row],[Close Price]]/Table2[[#This Row],[Current Week Low]])-1</f>
        <v>7.2409674529710477E-2</v>
      </c>
      <c r="AF66" s="1">
        <f>(Table2[[#This Row],[Current Week High]]/Table2[[#This Row],[Close Price]])-1</f>
        <v>7.9354030349436666E-3</v>
      </c>
      <c r="AG66" s="1">
        <f>(Table2[[#This Row],[Close Price]]/Table2[[#This Row],[Current Month Low]])-1</f>
        <v>7.2409674529710477E-2</v>
      </c>
      <c r="AH66" s="1">
        <f>(Table2[[#This Row],[Current Month High]]/Table2[[#This Row],[Close Price]])-1</f>
        <v>7.9354030349436666E-3</v>
      </c>
      <c r="AI66">
        <v>5.2485034108311401</v>
      </c>
      <c r="AJ66">
        <v>129.488817891373</v>
      </c>
      <c r="AK66" t="str">
        <f>IF(AND(Table2[[#This Row],[20D EMA]]&gt;Table2[[#This Row],[50D EMA]],Table2[[#This Row],[50D EMA]]&gt;Table2[[#This Row],[200D EMA]]),"Uptrend","Downtrend/NoTrend")</f>
        <v>Uptrend</v>
      </c>
      <c r="AL66">
        <v>0.18</v>
      </c>
      <c r="AM66" t="s">
        <v>3169</v>
      </c>
      <c r="AN66">
        <v>6.19</v>
      </c>
      <c r="AO66" t="s">
        <v>3169</v>
      </c>
      <c r="AP66">
        <v>7.8786336356475001E-2</v>
      </c>
      <c r="AQ66">
        <f>(Table2[[#This Row],[Sharpe Ratio]]-AVERAGE(Table2[Sharpe Ratio]))/_xlfn.STDEV.P(Table2[Sharpe Ratio])</f>
        <v>0.20031758763477528</v>
      </c>
      <c r="AR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4.7896698533752176</v>
      </c>
      <c r="AS66">
        <f>_xlfn.RANK.AVG(Table2[[#This Row],[1Y Return vs Nifty Z-Score]],Table2[1Y Return vs Nifty Z-Score])</f>
        <v>59</v>
      </c>
      <c r="AT66">
        <f>_xlfn.RANK.AVG(Table2[[#This Row],[6M Return vs Nifty Z-Score]],Table2[6M Return vs Nifty Z-Score])</f>
        <v>20</v>
      </c>
      <c r="AU66">
        <f>_xlfn.RANK.AVG(Table2[[#This Row],[Sharpe Ratio Z-Score]],Table2[Sharpe Ratio Z-Score])</f>
        <v>292</v>
      </c>
      <c r="AV66">
        <f>(Table2[[#This Row],[Rank 1Y]]+Table2[[#This Row],[Rank 6M]]+Table2[[#This Row],[Rank Sharpe]])/3</f>
        <v>123.66666666666667</v>
      </c>
    </row>
    <row r="67" spans="1:48" x14ac:dyDescent="0.3">
      <c r="A67" t="s">
        <v>465</v>
      </c>
      <c r="B67" t="s">
        <v>466</v>
      </c>
      <c r="C67" t="s">
        <v>3127</v>
      </c>
      <c r="D67" t="s">
        <v>247</v>
      </c>
      <c r="E67">
        <v>47943.617188739998</v>
      </c>
      <c r="F67">
        <v>635.04999999999995</v>
      </c>
      <c r="G67">
        <v>65.585791795255503</v>
      </c>
      <c r="H67">
        <f>(Table2[[#This Row],[1Y Return vs Nifty]]-AVERAGE(Table2[1Y Return vs Nifty]))/_xlfn.STDEV.P(Table2[1Y Return vs Nifty])</f>
        <v>0.78939006219367114</v>
      </c>
      <c r="I67">
        <v>10.9369532784561</v>
      </c>
      <c r="J67">
        <f>(Table2[[#This Row],[1M Return vs Nifty]]-AVERAGE(Table2[1M Return vs Nifty]))/_xlfn.STDEV.P(Table2[1M Return vs Nifty])</f>
        <v>1.0841252429348227</v>
      </c>
      <c r="K67">
        <v>30.874867604246901</v>
      </c>
      <c r="L67">
        <f>(Table2[[#This Row],[6M Return vs Nifty]]-AVERAGE(Table2[6M Return vs Nifty]))/_xlfn.STDEV.P(Table2[6M Return vs Nifty])</f>
        <v>0.84372141919597021</v>
      </c>
      <c r="M67">
        <v>10.1960336212661</v>
      </c>
      <c r="N67">
        <f>(Table2[[#This Row],[1W Return vs Nifty]]-AVERAGE(Table2[1W Return vs Nifty]))/_xlfn.STDEV.P(Table2[1W Return vs Nifty])</f>
        <v>0.65855598582403585</v>
      </c>
      <c r="O67">
        <v>607.39</v>
      </c>
      <c r="P67">
        <v>585.00750785607295</v>
      </c>
      <c r="Q67">
        <v>498.75090208812401</v>
      </c>
      <c r="R67">
        <v>71.365284616866305</v>
      </c>
      <c r="S67" s="1">
        <f>(Table2[[#This Row],[Close Price]]-Table2[[#This Row],[20D EMA]])/Table2[[#This Row],[20D EMA]]</f>
        <v>4.5539109962297646E-2</v>
      </c>
      <c r="T67" s="1">
        <f>(Table2[[#This Row],[Close Price]]-Table2[[#This Row],[50D EMA]])/Table2[[#This Row],[50D EMA]]</f>
        <v>8.5541623777311865E-2</v>
      </c>
      <c r="U67" s="1">
        <f>(Table2[[#This Row],[Close Price]]-Table2[[#This Row],[200D EMA]])/Table2[[#This Row],[200D EMA]]</f>
        <v>0.27328090503943259</v>
      </c>
      <c r="V67">
        <v>0.58448838795042102</v>
      </c>
      <c r="W67">
        <v>624.9</v>
      </c>
      <c r="X67">
        <v>642.70000000000005</v>
      </c>
      <c r="Y67">
        <v>624.9</v>
      </c>
      <c r="Z67">
        <v>642.70000000000005</v>
      </c>
      <c r="AA67">
        <v>624.9</v>
      </c>
      <c r="AB67">
        <v>643.9</v>
      </c>
      <c r="AC67" s="1">
        <f>(Table2[[#This Row],[Close Price]]/Table2[[#This Row],[Day Low]])-1</f>
        <v>1.6242598815810583E-2</v>
      </c>
      <c r="AD67" s="1">
        <f>(Table2[[#This Row],[Day High]]/Table2[[#This Row],[Close Price]])-1</f>
        <v>1.2046295567278209E-2</v>
      </c>
      <c r="AE67" s="1">
        <f>(Table2[[#This Row],[Close Price]]/Table2[[#This Row],[Current Week Low]])-1</f>
        <v>1.6242598815810583E-2</v>
      </c>
      <c r="AF67" s="1">
        <f>(Table2[[#This Row],[Current Week High]]/Table2[[#This Row],[Close Price]])-1</f>
        <v>1.2046295567278209E-2</v>
      </c>
      <c r="AG67" s="1">
        <f>(Table2[[#This Row],[Close Price]]/Table2[[#This Row],[Current Month Low]])-1</f>
        <v>1.6242598815810583E-2</v>
      </c>
      <c r="AH67" s="1">
        <f>(Table2[[#This Row],[Current Month High]]/Table2[[#This Row],[Close Price]])-1</f>
        <v>1.3935910558223741E-2</v>
      </c>
      <c r="AI67">
        <v>1.3935910558223701</v>
      </c>
      <c r="AJ67">
        <v>91.626433313216594</v>
      </c>
      <c r="AK67" t="str">
        <f>IF(AND(Table2[[#This Row],[20D EMA]]&gt;Table2[[#This Row],[50D EMA]],Table2[[#This Row],[50D EMA]]&gt;Table2[[#This Row],[200D EMA]]),"Uptrend","Downtrend/NoTrend")</f>
        <v>Uptrend</v>
      </c>
      <c r="AL67">
        <v>0.16</v>
      </c>
      <c r="AM67" t="s">
        <v>3169</v>
      </c>
      <c r="AN67">
        <v>5.22</v>
      </c>
      <c r="AO67" t="s">
        <v>3169</v>
      </c>
      <c r="AP67">
        <v>0.126954251961269</v>
      </c>
      <c r="AQ67">
        <f>(Table2[[#This Row],[Sharpe Ratio]]-AVERAGE(Table2[Sharpe Ratio]))/_xlfn.STDEV.P(Table2[Sharpe Ratio])</f>
        <v>0.7711710652153515</v>
      </c>
      <c r="AR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4.1469637753638517</v>
      </c>
      <c r="AS67">
        <f>_xlfn.RANK.AVG(Table2[[#This Row],[1Y Return vs Nifty Z-Score]],Table2[1Y Return vs Nifty Z-Score])</f>
        <v>115</v>
      </c>
      <c r="AT67">
        <f>_xlfn.RANK.AVG(Table2[[#This Row],[6M Return vs Nifty Z-Score]],Table2[6M Return vs Nifty Z-Score])</f>
        <v>105</v>
      </c>
      <c r="AU67">
        <f>_xlfn.RANK.AVG(Table2[[#This Row],[Sharpe Ratio Z-Score]],Table2[Sharpe Ratio Z-Score])</f>
        <v>153</v>
      </c>
      <c r="AV67">
        <f>(Table2[[#This Row],[Rank 1Y]]+Table2[[#This Row],[Rank 6M]]+Table2[[#This Row],[Rank Sharpe]])/3</f>
        <v>124.33333333333333</v>
      </c>
    </row>
    <row r="68" spans="1:48" x14ac:dyDescent="0.3">
      <c r="A68" t="s">
        <v>843</v>
      </c>
      <c r="B68" t="s">
        <v>844</v>
      </c>
      <c r="C68" t="s">
        <v>3125</v>
      </c>
      <c r="D68" t="s">
        <v>258</v>
      </c>
      <c r="E68">
        <v>18625.608704999999</v>
      </c>
      <c r="F68">
        <v>2669.5</v>
      </c>
      <c r="G68">
        <v>64.160727939481902</v>
      </c>
      <c r="H68">
        <f>(Table2[[#This Row],[1Y Return vs Nifty]]-AVERAGE(Table2[1Y Return vs Nifty]))/_xlfn.STDEV.P(Table2[1Y Return vs Nifty])</f>
        <v>0.76412605648813492</v>
      </c>
      <c r="I68">
        <v>2.55795315953503</v>
      </c>
      <c r="J68">
        <f>(Table2[[#This Row],[1M Return vs Nifty]]-AVERAGE(Table2[1M Return vs Nifty]))/_xlfn.STDEV.P(Table2[1M Return vs Nifty])</f>
        <v>0.16007139898222081</v>
      </c>
      <c r="K68">
        <v>64.306376016505695</v>
      </c>
      <c r="L68">
        <f>(Table2[[#This Row],[6M Return vs Nifty]]-AVERAGE(Table2[6M Return vs Nifty]))/_xlfn.STDEV.P(Table2[6M Return vs Nifty])</f>
        <v>1.9966722930136573</v>
      </c>
      <c r="M68">
        <v>7.2263586351796096</v>
      </c>
      <c r="N68">
        <f>(Table2[[#This Row],[1W Return vs Nifty]]-AVERAGE(Table2[1W Return vs Nifty]))/_xlfn.STDEV.P(Table2[1W Return vs Nifty])</f>
        <v>0.13340898191642567</v>
      </c>
      <c r="O68">
        <v>2704.97</v>
      </c>
      <c r="P68">
        <v>2620.9558774259399</v>
      </c>
      <c r="Q68">
        <v>2109.45598105211</v>
      </c>
      <c r="R68">
        <v>44.955700804681904</v>
      </c>
      <c r="S68" s="1">
        <f>(Table2[[#This Row],[Close Price]]-Table2[[#This Row],[20D EMA]])/Table2[[#This Row],[20D EMA]]</f>
        <v>-1.3112899588535105E-2</v>
      </c>
      <c r="T68" s="1">
        <f>(Table2[[#This Row],[Close Price]]-Table2[[#This Row],[50D EMA]])/Table2[[#This Row],[50D EMA]]</f>
        <v>1.8521533686303659E-2</v>
      </c>
      <c r="U68" s="1">
        <f>(Table2[[#This Row],[Close Price]]-Table2[[#This Row],[200D EMA]])/Table2[[#This Row],[200D EMA]]</f>
        <v>0.26549215720944458</v>
      </c>
      <c r="V68">
        <v>0.97186617593601499</v>
      </c>
      <c r="W68">
        <v>2640</v>
      </c>
      <c r="X68">
        <v>2758.9</v>
      </c>
      <c r="Y68">
        <v>2640</v>
      </c>
      <c r="Z68">
        <v>2758.9</v>
      </c>
      <c r="AA68">
        <v>2640</v>
      </c>
      <c r="AB68">
        <v>2799</v>
      </c>
      <c r="AC68" s="1">
        <f>(Table2[[#This Row],[Close Price]]/Table2[[#This Row],[Day Low]])-1</f>
        <v>1.1174242424242475E-2</v>
      </c>
      <c r="AD68" s="1">
        <f>(Table2[[#This Row],[Day High]]/Table2[[#This Row],[Close Price]])-1</f>
        <v>3.3489417493912654E-2</v>
      </c>
      <c r="AE68" s="1">
        <f>(Table2[[#This Row],[Close Price]]/Table2[[#This Row],[Current Week Low]])-1</f>
        <v>1.1174242424242475E-2</v>
      </c>
      <c r="AF68" s="1">
        <f>(Table2[[#This Row],[Current Week High]]/Table2[[#This Row],[Close Price]])-1</f>
        <v>3.3489417493912654E-2</v>
      </c>
      <c r="AG68" s="1">
        <f>(Table2[[#This Row],[Close Price]]/Table2[[#This Row],[Current Month Low]])-1</f>
        <v>1.1174242424242475E-2</v>
      </c>
      <c r="AH68" s="1">
        <f>(Table2[[#This Row],[Current Month High]]/Table2[[#This Row],[Close Price]])-1</f>
        <v>4.8510957108072628E-2</v>
      </c>
      <c r="AI68">
        <v>11.4440906536804</v>
      </c>
      <c r="AJ68">
        <v>111.98284761375299</v>
      </c>
      <c r="AK68" t="str">
        <f>IF(AND(Table2[[#This Row],[20D EMA]]&gt;Table2[[#This Row],[50D EMA]],Table2[[#This Row],[50D EMA]]&gt;Table2[[#This Row],[200D EMA]]),"Uptrend","Downtrend/NoTrend")</f>
        <v>Uptrend</v>
      </c>
      <c r="AL68">
        <v>0.24</v>
      </c>
      <c r="AM68" t="s">
        <v>3169</v>
      </c>
      <c r="AN68">
        <v>0.85</v>
      </c>
      <c r="AO68" t="s">
        <v>3169</v>
      </c>
      <c r="AP68">
        <v>0.10259650098713501</v>
      </c>
      <c r="AQ68">
        <f>(Table2[[#This Row],[Sharpe Ratio]]-AVERAGE(Table2[Sharpe Ratio]))/_xlfn.STDEV.P(Table2[Sharpe Ratio])</f>
        <v>0.48249951538722968</v>
      </c>
      <c r="AR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3.5367782457876684</v>
      </c>
      <c r="AS68">
        <f>_xlfn.RANK.AVG(Table2[[#This Row],[1Y Return vs Nifty Z-Score]],Table2[1Y Return vs Nifty Z-Score])</f>
        <v>121</v>
      </c>
      <c r="AT68">
        <f>_xlfn.RANK.AVG(Table2[[#This Row],[6M Return vs Nifty Z-Score]],Table2[6M Return vs Nifty Z-Score])</f>
        <v>30</v>
      </c>
      <c r="AU68">
        <f>_xlfn.RANK.AVG(Table2[[#This Row],[Sharpe Ratio Z-Score]],Table2[Sharpe Ratio Z-Score])</f>
        <v>223</v>
      </c>
      <c r="AV68">
        <f>(Table2[[#This Row],[Rank 1Y]]+Table2[[#This Row],[Rank 6M]]+Table2[[#This Row],[Rank Sharpe]])/3</f>
        <v>124.66666666666667</v>
      </c>
    </row>
    <row r="69" spans="1:48" x14ac:dyDescent="0.3">
      <c r="A69" t="s">
        <v>808</v>
      </c>
      <c r="B69" t="s">
        <v>809</v>
      </c>
      <c r="C69" t="s">
        <v>3126</v>
      </c>
      <c r="D69" t="s">
        <v>46</v>
      </c>
      <c r="E69">
        <v>19362.788773920001</v>
      </c>
      <c r="F69">
        <v>308.39999999999998</v>
      </c>
      <c r="G69">
        <v>77.917791131704803</v>
      </c>
      <c r="H69">
        <f>(Table2[[#This Row],[1Y Return vs Nifty]]-AVERAGE(Table2[1Y Return vs Nifty]))/_xlfn.STDEV.P(Table2[1Y Return vs Nifty])</f>
        <v>1.0080158454064481</v>
      </c>
      <c r="I69">
        <v>7.60169444055105</v>
      </c>
      <c r="J69">
        <f>(Table2[[#This Row],[1M Return vs Nifty]]-AVERAGE(Table2[1M Return vs Nifty]))/_xlfn.STDEV.P(Table2[1M Return vs Nifty])</f>
        <v>0.71630584849615775</v>
      </c>
      <c r="K69">
        <v>16.205917477422499</v>
      </c>
      <c r="L69">
        <f>(Table2[[#This Row],[6M Return vs Nifty]]-AVERAGE(Table2[6M Return vs Nifty]))/_xlfn.STDEV.P(Table2[6M Return vs Nifty])</f>
        <v>0.33783401925715395</v>
      </c>
      <c r="M69">
        <v>13.8181485504326</v>
      </c>
      <c r="N69">
        <f>(Table2[[#This Row],[1W Return vs Nifty]]-AVERAGE(Table2[1W Return vs Nifty]))/_xlfn.STDEV.P(Table2[1W Return vs Nifty])</f>
        <v>1.299078201814919</v>
      </c>
      <c r="O69">
        <v>299.32</v>
      </c>
      <c r="P69">
        <v>304.798529137814</v>
      </c>
      <c r="Q69">
        <v>277.08622186917597</v>
      </c>
      <c r="R69">
        <v>62.564198647551102</v>
      </c>
      <c r="S69" s="1">
        <f>(Table2[[#This Row],[Close Price]]-Table2[[#This Row],[20D EMA]])/Table2[[#This Row],[20D EMA]]</f>
        <v>3.0335426967793615E-2</v>
      </c>
      <c r="T69" s="1">
        <f>(Table2[[#This Row],[Close Price]]-Table2[[#This Row],[50D EMA]])/Table2[[#This Row],[50D EMA]]</f>
        <v>1.1815906304972947E-2</v>
      </c>
      <c r="U69" s="1">
        <f>(Table2[[#This Row],[Close Price]]-Table2[[#This Row],[200D EMA]])/Table2[[#This Row],[200D EMA]]</f>
        <v>0.1130109534843943</v>
      </c>
      <c r="V69">
        <v>0.81280432852831996</v>
      </c>
      <c r="W69">
        <v>307</v>
      </c>
      <c r="X69">
        <v>317.7</v>
      </c>
      <c r="Y69">
        <v>307</v>
      </c>
      <c r="Z69">
        <v>317.7</v>
      </c>
      <c r="AA69">
        <v>307</v>
      </c>
      <c r="AB69">
        <v>317.95</v>
      </c>
      <c r="AC69" s="1">
        <f>(Table2[[#This Row],[Close Price]]/Table2[[#This Row],[Day Low]])-1</f>
        <v>4.560260586319087E-3</v>
      </c>
      <c r="AD69" s="1">
        <f>(Table2[[#This Row],[Day High]]/Table2[[#This Row],[Close Price]])-1</f>
        <v>3.0155642023346418E-2</v>
      </c>
      <c r="AE69" s="1">
        <f>(Table2[[#This Row],[Close Price]]/Table2[[#This Row],[Current Week Low]])-1</f>
        <v>4.560260586319087E-3</v>
      </c>
      <c r="AF69" s="1">
        <f>(Table2[[#This Row],[Current Week High]]/Table2[[#This Row],[Close Price]])-1</f>
        <v>3.0155642023346418E-2</v>
      </c>
      <c r="AG69" s="1">
        <f>(Table2[[#This Row],[Close Price]]/Table2[[#This Row],[Current Month Low]])-1</f>
        <v>4.560260586319087E-3</v>
      </c>
      <c r="AH69" s="1">
        <f>(Table2[[#This Row],[Current Month High]]/Table2[[#This Row],[Close Price]])-1</f>
        <v>3.0966277561608413E-2</v>
      </c>
      <c r="AI69">
        <v>18.1906614785992</v>
      </c>
      <c r="AJ69">
        <v>108.94308943089401</v>
      </c>
      <c r="AK69" t="str">
        <f>IF(AND(Table2[[#This Row],[20D EMA]]&gt;Table2[[#This Row],[50D EMA]],Table2[[#This Row],[50D EMA]]&gt;Table2[[#This Row],[200D EMA]]),"Uptrend","Downtrend/NoTrend")</f>
        <v>Downtrend/NoTrend</v>
      </c>
      <c r="AL69">
        <v>0.05</v>
      </c>
      <c r="AM69" t="s">
        <v>3169</v>
      </c>
      <c r="AN69">
        <v>-0.71</v>
      </c>
      <c r="AO69" t="s">
        <v>3168</v>
      </c>
      <c r="AP69">
        <v>0.16670398977279899</v>
      </c>
      <c r="AQ69">
        <f>(Table2[[#This Row],[Sharpe Ratio]]-AVERAGE(Table2[Sharpe Ratio]))/_xlfn.STDEV.P(Table2[Sharpe Ratio])</f>
        <v>1.2422580071707479</v>
      </c>
      <c r="AR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">
        <f>_xlfn.RANK.AVG(Table2[[#This Row],[1Y Return vs Nifty Z-Score]],Table2[1Y Return vs Nifty Z-Score])</f>
        <v>95</v>
      </c>
      <c r="AT69">
        <f>_xlfn.RANK.AVG(Table2[[#This Row],[6M Return vs Nifty Z-Score]],Table2[6M Return vs Nifty Z-Score])</f>
        <v>206</v>
      </c>
      <c r="AU69">
        <f>_xlfn.RANK.AVG(Table2[[#This Row],[Sharpe Ratio Z-Score]],Table2[Sharpe Ratio Z-Score])</f>
        <v>78</v>
      </c>
      <c r="AV69">
        <f>(Table2[[#This Row],[Rank 1Y]]+Table2[[#This Row],[Rank 6M]]+Table2[[#This Row],[Rank Sharpe]])/3</f>
        <v>126.33333333333333</v>
      </c>
    </row>
    <row r="70" spans="1:48" x14ac:dyDescent="0.3">
      <c r="A70" t="s">
        <v>318</v>
      </c>
      <c r="B70" t="s">
        <v>319</v>
      </c>
      <c r="C70" t="s">
        <v>3122</v>
      </c>
      <c r="D70" t="s">
        <v>273</v>
      </c>
      <c r="E70">
        <v>82118.199615549995</v>
      </c>
      <c r="F70">
        <v>5358.5</v>
      </c>
      <c r="G70">
        <v>46.804894323031597</v>
      </c>
      <c r="H70">
        <f>(Table2[[#This Row],[1Y Return vs Nifty]]-AVERAGE(Table2[1Y Return vs Nifty]))/_xlfn.STDEV.P(Table2[1Y Return vs Nifty])</f>
        <v>0.45643606931046737</v>
      </c>
      <c r="I70">
        <v>6.3753911418984996</v>
      </c>
      <c r="J70">
        <f>(Table2[[#This Row],[1M Return vs Nifty]]-AVERAGE(Table2[1M Return vs Nifty]))/_xlfn.STDEV.P(Table2[1M Return vs Nifty])</f>
        <v>0.58106652866218711</v>
      </c>
      <c r="K70">
        <v>51.041925245761099</v>
      </c>
      <c r="L70">
        <f>(Table2[[#This Row],[6M Return vs Nifty]]-AVERAGE(Table2[6M Return vs Nifty]))/_xlfn.STDEV.P(Table2[6M Return vs Nifty])</f>
        <v>1.539221796965029</v>
      </c>
      <c r="M70">
        <v>-3.93150871843044</v>
      </c>
      <c r="N70">
        <f>(Table2[[#This Row],[1W Return vs Nifty]]-AVERAGE(Table2[1W Return vs Nifty]))/_xlfn.STDEV.P(Table2[1W Return vs Nifty])</f>
        <v>-1.8397095035070152</v>
      </c>
      <c r="O70">
        <v>5468.84</v>
      </c>
      <c r="P70">
        <v>5298.9489402232002</v>
      </c>
      <c r="Q70">
        <v>4483.89847059764</v>
      </c>
      <c r="R70">
        <v>39.017238128696803</v>
      </c>
      <c r="S70" s="1">
        <f>(Table2[[#This Row],[Close Price]]-Table2[[#This Row],[20D EMA]])/Table2[[#This Row],[20D EMA]]</f>
        <v>-2.0176125101484071E-2</v>
      </c>
      <c r="T70" s="1">
        <f>(Table2[[#This Row],[Close Price]]-Table2[[#This Row],[50D EMA]])/Table2[[#This Row],[50D EMA]]</f>
        <v>1.1238277712917797E-2</v>
      </c>
      <c r="U70" s="1">
        <f>(Table2[[#This Row],[Close Price]]-Table2[[#This Row],[200D EMA]])/Table2[[#This Row],[200D EMA]]</f>
        <v>0.1950538209411749</v>
      </c>
      <c r="V70">
        <v>1.36994059327577</v>
      </c>
      <c r="W70">
        <v>5298</v>
      </c>
      <c r="X70">
        <v>5464.9</v>
      </c>
      <c r="Y70">
        <v>5298</v>
      </c>
      <c r="Z70">
        <v>5464.9</v>
      </c>
      <c r="AA70">
        <v>5298</v>
      </c>
      <c r="AB70">
        <v>5589.95</v>
      </c>
      <c r="AC70" s="1">
        <f>(Table2[[#This Row],[Close Price]]/Table2[[#This Row],[Day Low]])-1</f>
        <v>1.14194035485089E-2</v>
      </c>
      <c r="AD70" s="1">
        <f>(Table2[[#This Row],[Day High]]/Table2[[#This Row],[Close Price]])-1</f>
        <v>1.9856303069888837E-2</v>
      </c>
      <c r="AE70" s="1">
        <f>(Table2[[#This Row],[Close Price]]/Table2[[#This Row],[Current Week Low]])-1</f>
        <v>1.14194035485089E-2</v>
      </c>
      <c r="AF70" s="1">
        <f>(Table2[[#This Row],[Current Week High]]/Table2[[#This Row],[Close Price]])-1</f>
        <v>1.9856303069888837E-2</v>
      </c>
      <c r="AG70" s="1">
        <f>(Table2[[#This Row],[Close Price]]/Table2[[#This Row],[Current Month Low]])-1</f>
        <v>1.14194035485089E-2</v>
      </c>
      <c r="AH70" s="1">
        <f>(Table2[[#This Row],[Current Month High]]/Table2[[#This Row],[Close Price]])-1</f>
        <v>4.3193057758701192E-2</v>
      </c>
      <c r="AI70">
        <v>8.2149855369972808</v>
      </c>
      <c r="AJ70">
        <v>74.897186500424297</v>
      </c>
      <c r="AK70" t="str">
        <f>IF(AND(Table2[[#This Row],[20D EMA]]&gt;Table2[[#This Row],[50D EMA]],Table2[[#This Row],[50D EMA]]&gt;Table2[[#This Row],[200D EMA]]),"Uptrend","Downtrend/NoTrend")</f>
        <v>Uptrend</v>
      </c>
      <c r="AL70">
        <v>0.12</v>
      </c>
      <c r="AM70" t="s">
        <v>3169</v>
      </c>
      <c r="AN70">
        <v>-3.21</v>
      </c>
      <c r="AO70" t="s">
        <v>3168</v>
      </c>
      <c r="AP70">
        <v>0.12552561284081201</v>
      </c>
      <c r="AQ70">
        <f>(Table2[[#This Row],[Sharpe Ratio]]-AVERAGE(Table2[Sharpe Ratio]))/_xlfn.STDEV.P(Table2[Sharpe Ratio])</f>
        <v>0.75423980298652971</v>
      </c>
      <c r="AR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1.491254694417198</v>
      </c>
      <c r="AS70">
        <f>_xlfn.RANK.AVG(Table2[[#This Row],[1Y Return vs Nifty Z-Score]],Table2[1Y Return vs Nifty Z-Score])</f>
        <v>174</v>
      </c>
      <c r="AT70">
        <f>_xlfn.RANK.AVG(Table2[[#This Row],[6M Return vs Nifty Z-Score]],Table2[6M Return vs Nifty Z-Score])</f>
        <v>51</v>
      </c>
      <c r="AU70">
        <f>_xlfn.RANK.AVG(Table2[[#This Row],[Sharpe Ratio Z-Score]],Table2[Sharpe Ratio Z-Score])</f>
        <v>156</v>
      </c>
      <c r="AV70">
        <f>(Table2[[#This Row],[Rank 1Y]]+Table2[[#This Row],[Rank 6M]]+Table2[[#This Row],[Rank Sharpe]])/3</f>
        <v>127</v>
      </c>
    </row>
    <row r="71" spans="1:48" x14ac:dyDescent="0.3">
      <c r="A71" t="s">
        <v>549</v>
      </c>
      <c r="B71" t="s">
        <v>550</v>
      </c>
      <c r="C71" t="s">
        <v>3127</v>
      </c>
      <c r="D71" t="s">
        <v>51</v>
      </c>
      <c r="E71">
        <v>36400.826591500001</v>
      </c>
      <c r="F71">
        <v>275.8</v>
      </c>
      <c r="G71">
        <v>129.41663035021801</v>
      </c>
      <c r="H71">
        <f>(Table2[[#This Row],[1Y Return vs Nifty]]-AVERAGE(Table2[1Y Return vs Nifty]))/_xlfn.STDEV.P(Table2[1Y Return vs Nifty])</f>
        <v>1.9210043845331515</v>
      </c>
      <c r="I71">
        <v>31.3083749343091</v>
      </c>
      <c r="J71">
        <f>(Table2[[#This Row],[1M Return vs Nifty]]-AVERAGE(Table2[1M Return vs Nifty]))/_xlfn.STDEV.P(Table2[1M Return vs Nifty])</f>
        <v>3.3307286825698332</v>
      </c>
      <c r="K71">
        <v>70.034282095260806</v>
      </c>
      <c r="L71">
        <f>(Table2[[#This Row],[6M Return vs Nifty]]-AVERAGE(Table2[6M Return vs Nifty]))/_xlfn.STDEV.P(Table2[6M Return vs Nifty])</f>
        <v>2.1942103232218537</v>
      </c>
      <c r="M71">
        <v>15.9890995255849</v>
      </c>
      <c r="N71">
        <f>(Table2[[#This Row],[1W Return vs Nifty]]-AVERAGE(Table2[1W Return vs Nifty]))/_xlfn.STDEV.P(Table2[1W Return vs Nifty])</f>
        <v>1.6829816274668772</v>
      </c>
      <c r="O71">
        <v>244.32</v>
      </c>
      <c r="P71">
        <v>225.02738541976899</v>
      </c>
      <c r="Q71">
        <v>177.02923099206899</v>
      </c>
      <c r="R71">
        <v>72.3718907855515</v>
      </c>
      <c r="S71" s="1">
        <f>(Table2[[#This Row],[Close Price]]-Table2[[#This Row],[20D EMA]])/Table2[[#This Row],[20D EMA]]</f>
        <v>0.12884741322855281</v>
      </c>
      <c r="T71" s="1">
        <f>(Table2[[#This Row],[Close Price]]-Table2[[#This Row],[50D EMA]])/Table2[[#This Row],[50D EMA]]</f>
        <v>0.22562860287213102</v>
      </c>
      <c r="U71" s="1">
        <f>(Table2[[#This Row],[Close Price]]-Table2[[#This Row],[200D EMA]])/Table2[[#This Row],[200D EMA]]</f>
        <v>0.55793480237371651</v>
      </c>
      <c r="V71">
        <v>1.9066324396108001</v>
      </c>
      <c r="W71">
        <v>271.14999999999998</v>
      </c>
      <c r="X71">
        <v>284.5</v>
      </c>
      <c r="Y71">
        <v>271.14999999999998</v>
      </c>
      <c r="Z71">
        <v>284.5</v>
      </c>
      <c r="AA71">
        <v>271.14999999999998</v>
      </c>
      <c r="AB71">
        <v>284.5</v>
      </c>
      <c r="AC71" s="1">
        <f>(Table2[[#This Row],[Close Price]]/Table2[[#This Row],[Day Low]])-1</f>
        <v>1.7149179420984817E-2</v>
      </c>
      <c r="AD71" s="1">
        <f>(Table2[[#This Row],[Day High]]/Table2[[#This Row],[Close Price]])-1</f>
        <v>3.1544597534445273E-2</v>
      </c>
      <c r="AE71" s="1">
        <f>(Table2[[#This Row],[Close Price]]/Table2[[#This Row],[Current Week Low]])-1</f>
        <v>1.7149179420984817E-2</v>
      </c>
      <c r="AF71" s="1">
        <f>(Table2[[#This Row],[Current Week High]]/Table2[[#This Row],[Close Price]])-1</f>
        <v>3.1544597534445273E-2</v>
      </c>
      <c r="AG71" s="1">
        <f>(Table2[[#This Row],[Close Price]]/Table2[[#This Row],[Current Month Low]])-1</f>
        <v>1.7149179420984817E-2</v>
      </c>
      <c r="AH71" s="1">
        <f>(Table2[[#This Row],[Current Month High]]/Table2[[#This Row],[Close Price]])-1</f>
        <v>3.1544597534445273E-2</v>
      </c>
      <c r="AI71">
        <v>3.1544597534445198</v>
      </c>
      <c r="AJ71">
        <v>189.40188877229801</v>
      </c>
      <c r="AK71" t="str">
        <f>IF(AND(Table2[[#This Row],[20D EMA]]&gt;Table2[[#This Row],[50D EMA]],Table2[[#This Row],[50D EMA]]&gt;Table2[[#This Row],[200D EMA]]),"Uptrend","Downtrend/NoTrend")</f>
        <v>Uptrend</v>
      </c>
      <c r="AL71">
        <v>0.48</v>
      </c>
      <c r="AM71" t="s">
        <v>3169</v>
      </c>
      <c r="AN71">
        <v>23</v>
      </c>
      <c r="AO71" t="s">
        <v>3169</v>
      </c>
      <c r="AP71">
        <v>6.3643405713355E-2</v>
      </c>
      <c r="AQ71">
        <f>(Table2[[#This Row],[Sharpe Ratio]]-AVERAGE(Table2[Sharpe Ratio]))/_xlfn.STDEV.P(Table2[Sharpe Ratio])</f>
        <v>2.0853840660302162E-2</v>
      </c>
      <c r="AR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9.1497788584520183</v>
      </c>
      <c r="AS71">
        <f>_xlfn.RANK.AVG(Table2[[#This Row],[1Y Return vs Nifty Z-Score]],Table2[1Y Return vs Nifty Z-Score])</f>
        <v>33</v>
      </c>
      <c r="AT71">
        <f>_xlfn.RANK.AVG(Table2[[#This Row],[6M Return vs Nifty Z-Score]],Table2[6M Return vs Nifty Z-Score])</f>
        <v>25</v>
      </c>
      <c r="AU71">
        <f>_xlfn.RANK.AVG(Table2[[#This Row],[Sharpe Ratio Z-Score]],Table2[Sharpe Ratio Z-Score])</f>
        <v>338</v>
      </c>
      <c r="AV71">
        <f>(Table2[[#This Row],[Rank 1Y]]+Table2[[#This Row],[Rank 6M]]+Table2[[#This Row],[Rank Sharpe]])/3</f>
        <v>132</v>
      </c>
    </row>
    <row r="72" spans="1:48" x14ac:dyDescent="0.3">
      <c r="A72" t="s">
        <v>731</v>
      </c>
      <c r="B72" t="s">
        <v>732</v>
      </c>
      <c r="C72" t="s">
        <v>3134</v>
      </c>
      <c r="D72" t="s">
        <v>117</v>
      </c>
      <c r="E72">
        <v>23342.727892485</v>
      </c>
      <c r="F72">
        <v>839.55</v>
      </c>
      <c r="G72">
        <v>64.481422810731701</v>
      </c>
      <c r="H72">
        <f>(Table2[[#This Row],[1Y Return vs Nifty]]-AVERAGE(Table2[1Y Return vs Nifty]))/_xlfn.STDEV.P(Table2[1Y Return vs Nifty])</f>
        <v>0.76981144175993588</v>
      </c>
      <c r="I72">
        <v>-4.2268958868241304</v>
      </c>
      <c r="J72">
        <f>(Table2[[#This Row],[1M Return vs Nifty]]-AVERAGE(Table2[1M Return vs Nifty]))/_xlfn.STDEV.P(Table2[1M Return vs Nifty])</f>
        <v>-0.58817609510346169</v>
      </c>
      <c r="K72">
        <v>35.620483818577803</v>
      </c>
      <c r="L72">
        <f>(Table2[[#This Row],[6M Return vs Nifty]]-AVERAGE(Table2[6M Return vs Nifty]))/_xlfn.STDEV.P(Table2[6M Return vs Nifty])</f>
        <v>1.0073832645917915</v>
      </c>
      <c r="M72">
        <v>6.4875390574444998</v>
      </c>
      <c r="N72">
        <f>(Table2[[#This Row],[1W Return vs Nifty]]-AVERAGE(Table2[1W Return vs Nifty]))/_xlfn.STDEV.P(Table2[1W Return vs Nifty])</f>
        <v>2.7586954393927429E-3</v>
      </c>
      <c r="O72">
        <v>856.62</v>
      </c>
      <c r="P72">
        <v>845.733359391627</v>
      </c>
      <c r="Q72">
        <v>715.745179987803</v>
      </c>
      <c r="R72">
        <v>43.742880513249403</v>
      </c>
      <c r="S72" s="1">
        <f>(Table2[[#This Row],[Close Price]]-Table2[[#This Row],[20D EMA]])/Table2[[#This Row],[20D EMA]]</f>
        <v>-1.9927155564894643E-2</v>
      </c>
      <c r="T72" s="1">
        <f>(Table2[[#This Row],[Close Price]]-Table2[[#This Row],[50D EMA]])/Table2[[#This Row],[50D EMA]]</f>
        <v>-7.3112397932074136E-3</v>
      </c>
      <c r="U72" s="1">
        <f>(Table2[[#This Row],[Close Price]]-Table2[[#This Row],[200D EMA]])/Table2[[#This Row],[200D EMA]]</f>
        <v>0.17297331993811921</v>
      </c>
      <c r="V72">
        <v>0.335897046069772</v>
      </c>
      <c r="W72">
        <v>817.45</v>
      </c>
      <c r="X72">
        <v>847</v>
      </c>
      <c r="Y72">
        <v>817.45</v>
      </c>
      <c r="Z72">
        <v>847</v>
      </c>
      <c r="AA72">
        <v>817.45</v>
      </c>
      <c r="AB72">
        <v>873.9</v>
      </c>
      <c r="AC72" s="1">
        <f>(Table2[[#This Row],[Close Price]]/Table2[[#This Row],[Day Low]])-1</f>
        <v>2.7035292678451173E-2</v>
      </c>
      <c r="AD72" s="1">
        <f>(Table2[[#This Row],[Day High]]/Table2[[#This Row],[Close Price]])-1</f>
        <v>8.8738014412483857E-3</v>
      </c>
      <c r="AE72" s="1">
        <f>(Table2[[#This Row],[Close Price]]/Table2[[#This Row],[Current Week Low]])-1</f>
        <v>2.7035292678451173E-2</v>
      </c>
      <c r="AF72" s="1">
        <f>(Table2[[#This Row],[Current Week High]]/Table2[[#This Row],[Close Price]])-1</f>
        <v>8.8738014412483857E-3</v>
      </c>
      <c r="AG72" s="1">
        <f>(Table2[[#This Row],[Close Price]]/Table2[[#This Row],[Current Month Low]])-1</f>
        <v>2.7035292678451173E-2</v>
      </c>
      <c r="AH72" s="1">
        <f>(Table2[[#This Row],[Current Month High]]/Table2[[#This Row],[Close Price]])-1</f>
        <v>4.0914775772735501E-2</v>
      </c>
      <c r="AI72">
        <v>13.9777261628253</v>
      </c>
      <c r="AJ72">
        <v>91.263241827087299</v>
      </c>
      <c r="AK72" t="str">
        <f>IF(AND(Table2[[#This Row],[20D EMA]]&gt;Table2[[#This Row],[50D EMA]],Table2[[#This Row],[50D EMA]]&gt;Table2[[#This Row],[200D EMA]]),"Uptrend","Downtrend/NoTrend")</f>
        <v>Uptrend</v>
      </c>
      <c r="AL72">
        <v>0.15</v>
      </c>
      <c r="AM72" t="s">
        <v>3169</v>
      </c>
      <c r="AN72">
        <v>-9.02</v>
      </c>
      <c r="AO72" t="s">
        <v>3168</v>
      </c>
      <c r="AP72">
        <v>0.11133755398770601</v>
      </c>
      <c r="AQ72">
        <f>(Table2[[#This Row],[Sharpe Ratio]]-AVERAGE(Table2[Sharpe Ratio]))/_xlfn.STDEV.P(Table2[Sharpe Ratio])</f>
        <v>0.58609254905787211</v>
      </c>
      <c r="AR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1.7778698557455304</v>
      </c>
      <c r="AS72">
        <f>_xlfn.RANK.AVG(Table2[[#This Row],[1Y Return vs Nifty Z-Score]],Table2[1Y Return vs Nifty Z-Score])</f>
        <v>119</v>
      </c>
      <c r="AT72">
        <f>_xlfn.RANK.AVG(Table2[[#This Row],[6M Return vs Nifty Z-Score]],Table2[6M Return vs Nifty Z-Score])</f>
        <v>93</v>
      </c>
      <c r="AU72">
        <f>_xlfn.RANK.AVG(Table2[[#This Row],[Sharpe Ratio Z-Score]],Table2[Sharpe Ratio Z-Score])</f>
        <v>198</v>
      </c>
      <c r="AV72">
        <f>(Table2[[#This Row],[Rank 1Y]]+Table2[[#This Row],[Rank 6M]]+Table2[[#This Row],[Rank Sharpe]])/3</f>
        <v>136.66666666666666</v>
      </c>
    </row>
    <row r="73" spans="1:48" x14ac:dyDescent="0.3">
      <c r="A73" t="s">
        <v>845</v>
      </c>
      <c r="B73" t="s">
        <v>846</v>
      </c>
      <c r="C73" t="s">
        <v>3132</v>
      </c>
      <c r="D73" t="s">
        <v>447</v>
      </c>
      <c r="E73">
        <v>18466.218439544999</v>
      </c>
      <c r="F73">
        <v>1293.45</v>
      </c>
      <c r="G73">
        <v>41.337510782231199</v>
      </c>
      <c r="H73">
        <f>(Table2[[#This Row],[1Y Return vs Nifty]]-AVERAGE(Table2[1Y Return vs Nifty]))/_xlfn.STDEV.P(Table2[1Y Return vs Nifty])</f>
        <v>0.3595084766208384</v>
      </c>
      <c r="I73">
        <v>8.2188157097804808</v>
      </c>
      <c r="J73">
        <f>(Table2[[#This Row],[1M Return vs Nifty]]-AVERAGE(Table2[1M Return vs Nifty]))/_xlfn.STDEV.P(Table2[1M Return vs Nifty])</f>
        <v>0.78436328648671749</v>
      </c>
      <c r="K73">
        <v>21.953710230730401</v>
      </c>
      <c r="L73">
        <f>(Table2[[#This Row],[6M Return vs Nifty]]-AVERAGE(Table2[6M Return vs Nifty]))/_xlfn.STDEV.P(Table2[6M Return vs Nifty])</f>
        <v>0.536057880284595</v>
      </c>
      <c r="M73">
        <v>5.0482423905088298</v>
      </c>
      <c r="N73">
        <f>(Table2[[#This Row],[1W Return vs Nifty]]-AVERAGE(Table2[1W Return vs Nifty]))/_xlfn.STDEV.P(Table2[1W Return vs Nifty])</f>
        <v>-0.25176152509542882</v>
      </c>
      <c r="O73">
        <v>1266.06</v>
      </c>
      <c r="P73">
        <v>1266.6414115280199</v>
      </c>
      <c r="Q73">
        <v>1153.88123282791</v>
      </c>
      <c r="R73">
        <v>61.868305946251603</v>
      </c>
      <c r="S73" s="1">
        <f>(Table2[[#This Row],[Close Price]]-Table2[[#This Row],[20D EMA]])/Table2[[#This Row],[20D EMA]]</f>
        <v>2.1634045779820942E-2</v>
      </c>
      <c r="T73" s="1">
        <f>(Table2[[#This Row],[Close Price]]-Table2[[#This Row],[50D EMA]])/Table2[[#This Row],[50D EMA]]</f>
        <v>2.1165097104822596E-2</v>
      </c>
      <c r="U73" s="1">
        <f>(Table2[[#This Row],[Close Price]]-Table2[[#This Row],[200D EMA]])/Table2[[#This Row],[200D EMA]]</f>
        <v>0.12095592094000659</v>
      </c>
      <c r="V73">
        <v>0.57134024857587296</v>
      </c>
      <c r="W73">
        <v>1259.6500000000001</v>
      </c>
      <c r="X73">
        <v>1307.2</v>
      </c>
      <c r="Y73">
        <v>1259.6500000000001</v>
      </c>
      <c r="Z73">
        <v>1307.2</v>
      </c>
      <c r="AA73">
        <v>1259.6500000000001</v>
      </c>
      <c r="AB73">
        <v>1307.2</v>
      </c>
      <c r="AC73" s="1">
        <f>(Table2[[#This Row],[Close Price]]/Table2[[#This Row],[Day Low]])-1</f>
        <v>2.6832850394950869E-2</v>
      </c>
      <c r="AD73" s="1">
        <f>(Table2[[#This Row],[Day High]]/Table2[[#This Row],[Close Price]])-1</f>
        <v>1.0630484363523873E-2</v>
      </c>
      <c r="AE73" s="1">
        <f>(Table2[[#This Row],[Close Price]]/Table2[[#This Row],[Current Week Low]])-1</f>
        <v>2.6832850394950869E-2</v>
      </c>
      <c r="AF73" s="1">
        <f>(Table2[[#This Row],[Current Week High]]/Table2[[#This Row],[Close Price]])-1</f>
        <v>1.0630484363523873E-2</v>
      </c>
      <c r="AG73" s="1">
        <f>(Table2[[#This Row],[Close Price]]/Table2[[#This Row],[Current Month Low]])-1</f>
        <v>2.6832850394950869E-2</v>
      </c>
      <c r="AH73" s="1">
        <f>(Table2[[#This Row],[Current Month High]]/Table2[[#This Row],[Close Price]])-1</f>
        <v>1.0630484363523873E-2</v>
      </c>
      <c r="AI73">
        <v>19.347481541613501</v>
      </c>
      <c r="AJ73">
        <v>77.793814432989606</v>
      </c>
      <c r="AK73" t="str">
        <f>IF(AND(Table2[[#This Row],[20D EMA]]&gt;Table2[[#This Row],[50D EMA]],Table2[[#This Row],[50D EMA]]&gt;Table2[[#This Row],[200D EMA]]),"Uptrend","Downtrend/NoTrend")</f>
        <v>Downtrend/NoTrend</v>
      </c>
      <c r="AL73">
        <v>-0.01</v>
      </c>
      <c r="AM73" t="s">
        <v>3168</v>
      </c>
      <c r="AN73">
        <v>-1.79</v>
      </c>
      <c r="AO73" t="s">
        <v>3168</v>
      </c>
      <c r="AP73">
        <v>0.17853748493207999</v>
      </c>
      <c r="AQ73">
        <f>(Table2[[#This Row],[Sharpe Ratio]]-AVERAGE(Table2[Sharpe Ratio]))/_xlfn.STDEV.P(Table2[Sharpe Ratio])</f>
        <v>1.3825005686100507</v>
      </c>
      <c r="AR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">
        <f>_xlfn.RANK.AVG(Table2[[#This Row],[1Y Return vs Nifty Z-Score]],Table2[1Y Return vs Nifty Z-Score])</f>
        <v>192</v>
      </c>
      <c r="AT73">
        <f>_xlfn.RANK.AVG(Table2[[#This Row],[6M Return vs Nifty Z-Score]],Table2[6M Return vs Nifty Z-Score])</f>
        <v>154</v>
      </c>
      <c r="AU73">
        <f>_xlfn.RANK.AVG(Table2[[#This Row],[Sharpe Ratio Z-Score]],Table2[Sharpe Ratio Z-Score])</f>
        <v>64</v>
      </c>
      <c r="AV73">
        <f>(Table2[[#This Row],[Rank 1Y]]+Table2[[#This Row],[Rank 6M]]+Table2[[#This Row],[Rank Sharpe]])/3</f>
        <v>136.66666666666666</v>
      </c>
    </row>
    <row r="74" spans="1:48" x14ac:dyDescent="0.3">
      <c r="A74" t="s">
        <v>1724</v>
      </c>
      <c r="B74" t="s">
        <v>1725</v>
      </c>
      <c r="C74" t="s">
        <v>3125</v>
      </c>
      <c r="D74" t="s">
        <v>125</v>
      </c>
      <c r="E74">
        <v>4794.7693200000003</v>
      </c>
      <c r="F74">
        <v>516.70000000000005</v>
      </c>
      <c r="G74">
        <v>104.3075421715</v>
      </c>
      <c r="H74">
        <f>(Table2[[#This Row],[1Y Return vs Nifty]]-AVERAGE(Table2[1Y Return vs Nifty]))/_xlfn.STDEV.P(Table2[1Y Return vs Nifty])</f>
        <v>1.4758621234071898</v>
      </c>
      <c r="I74">
        <v>-10.1220106116919</v>
      </c>
      <c r="J74">
        <f>(Table2[[#This Row],[1M Return vs Nifty]]-AVERAGE(Table2[1M Return vs Nifty]))/_xlfn.STDEV.P(Table2[1M Return vs Nifty])</f>
        <v>-1.2383018075681951</v>
      </c>
      <c r="K74">
        <v>49.531001346971003</v>
      </c>
      <c r="L74">
        <f>(Table2[[#This Row],[6M Return vs Nifty]]-AVERAGE(Table2[6M Return vs Nifty]))/_xlfn.STDEV.P(Table2[6M Return vs Nifty])</f>
        <v>1.4871146348262338</v>
      </c>
      <c r="M74">
        <v>1.9629803595228801</v>
      </c>
      <c r="N74">
        <f>(Table2[[#This Row],[1W Return vs Nifty]]-AVERAGE(Table2[1W Return vs Nifty]))/_xlfn.STDEV.P(Table2[1W Return vs Nifty])</f>
        <v>-0.79734854031871438</v>
      </c>
      <c r="O74">
        <v>565.83000000000004</v>
      </c>
      <c r="P74">
        <v>574.39180516408805</v>
      </c>
      <c r="Q74">
        <v>478.460238675764</v>
      </c>
      <c r="R74">
        <v>27.011658299336599</v>
      </c>
      <c r="S74" s="1">
        <f>(Table2[[#This Row],[Close Price]]-Table2[[#This Row],[20D EMA]])/Table2[[#This Row],[20D EMA]]</f>
        <v>-8.6828199282469987E-2</v>
      </c>
      <c r="T74" s="1">
        <f>(Table2[[#This Row],[Close Price]]-Table2[[#This Row],[50D EMA]])/Table2[[#This Row],[50D EMA]]</f>
        <v>-0.10043981241620785</v>
      </c>
      <c r="U74" s="1">
        <f>(Table2[[#This Row],[Close Price]]-Table2[[#This Row],[200D EMA]])/Table2[[#This Row],[200D EMA]]</f>
        <v>7.9922547859091406E-2</v>
      </c>
      <c r="V74">
        <v>1.2932876621200899</v>
      </c>
      <c r="W74">
        <v>509</v>
      </c>
      <c r="X74">
        <v>534</v>
      </c>
      <c r="Y74">
        <v>509</v>
      </c>
      <c r="Z74">
        <v>534</v>
      </c>
      <c r="AA74">
        <v>509</v>
      </c>
      <c r="AB74">
        <v>534.54999999999995</v>
      </c>
      <c r="AC74" s="1">
        <f>(Table2[[#This Row],[Close Price]]/Table2[[#This Row],[Day Low]])-1</f>
        <v>1.5127701375245772E-2</v>
      </c>
      <c r="AD74" s="1">
        <f>(Table2[[#This Row],[Day High]]/Table2[[#This Row],[Close Price]])-1</f>
        <v>3.3481710857363955E-2</v>
      </c>
      <c r="AE74" s="1">
        <f>(Table2[[#This Row],[Close Price]]/Table2[[#This Row],[Current Week Low]])-1</f>
        <v>1.5127701375245772E-2</v>
      </c>
      <c r="AF74" s="1">
        <f>(Table2[[#This Row],[Current Week High]]/Table2[[#This Row],[Close Price]])-1</f>
        <v>3.3481710857363955E-2</v>
      </c>
      <c r="AG74" s="1">
        <f>(Table2[[#This Row],[Close Price]]/Table2[[#This Row],[Current Month Low]])-1</f>
        <v>1.5127701375245772E-2</v>
      </c>
      <c r="AH74" s="1">
        <f>(Table2[[#This Row],[Current Month High]]/Table2[[#This Row],[Close Price]])-1</f>
        <v>3.4546158312366737E-2</v>
      </c>
      <c r="AI74">
        <v>40.768337526611099</v>
      </c>
      <c r="AJ74">
        <v>131.34094470561899</v>
      </c>
      <c r="AK74" t="str">
        <f>IF(AND(Table2[[#This Row],[20D EMA]]&gt;Table2[[#This Row],[50D EMA]],Table2[[#This Row],[50D EMA]]&gt;Table2[[#This Row],[200D EMA]]),"Uptrend","Downtrend/NoTrend")</f>
        <v>Downtrend/NoTrend</v>
      </c>
      <c r="AL74">
        <v>0</v>
      </c>
      <c r="AM74" t="s">
        <v>3170</v>
      </c>
      <c r="AN74">
        <v>-17.37</v>
      </c>
      <c r="AO74" t="s">
        <v>3168</v>
      </c>
      <c r="AP74">
        <v>7.3232880047775006E-2</v>
      </c>
      <c r="AQ74">
        <f>(Table2[[#This Row],[Sharpe Ratio]]-AVERAGE(Table2[Sharpe Ratio]))/_xlfn.STDEV.P(Table2[Sharpe Ratio])</f>
        <v>0.13450178874441054</v>
      </c>
      <c r="AR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4">
        <f>_xlfn.RANK.AVG(Table2[[#This Row],[1Y Return vs Nifty Z-Score]],Table2[1Y Return vs Nifty Z-Score])</f>
        <v>54</v>
      </c>
      <c r="AT74">
        <f>_xlfn.RANK.AVG(Table2[[#This Row],[6M Return vs Nifty Z-Score]],Table2[6M Return vs Nifty Z-Score])</f>
        <v>58</v>
      </c>
      <c r="AU74">
        <f>_xlfn.RANK.AVG(Table2[[#This Row],[Sharpe Ratio Z-Score]],Table2[Sharpe Ratio Z-Score])</f>
        <v>306</v>
      </c>
      <c r="AV74">
        <f>(Table2[[#This Row],[Rank 1Y]]+Table2[[#This Row],[Rank 6M]]+Table2[[#This Row],[Rank Sharpe]])/3</f>
        <v>139.33333333333334</v>
      </c>
    </row>
    <row r="75" spans="1:48" x14ac:dyDescent="0.3">
      <c r="A75" t="s">
        <v>961</v>
      </c>
      <c r="B75" t="s">
        <v>962</v>
      </c>
      <c r="C75" t="s">
        <v>3127</v>
      </c>
      <c r="D75" t="s">
        <v>51</v>
      </c>
      <c r="E75">
        <v>14972.783878079999</v>
      </c>
      <c r="F75">
        <v>1969.8</v>
      </c>
      <c r="G75">
        <v>55.698596187318401</v>
      </c>
      <c r="H75">
        <f>(Table2[[#This Row],[1Y Return vs Nifty]]-AVERAGE(Table2[1Y Return vs Nifty]))/_xlfn.STDEV.P(Table2[1Y Return vs Nifty])</f>
        <v>0.61410657209695851</v>
      </c>
      <c r="I75">
        <v>4.5984015754816996</v>
      </c>
      <c r="J75">
        <f>(Table2[[#This Row],[1M Return vs Nifty]]-AVERAGE(Table2[1M Return vs Nifty]))/_xlfn.STDEV.P(Table2[1M Return vs Nifty])</f>
        <v>0.38509636322405255</v>
      </c>
      <c r="K75">
        <v>43.703451854068902</v>
      </c>
      <c r="L75">
        <f>(Table2[[#This Row],[6M Return vs Nifty]]-AVERAGE(Table2[6M Return vs Nifty]))/_xlfn.STDEV.P(Table2[6M Return vs Nifty])</f>
        <v>1.2861402068344179</v>
      </c>
      <c r="M75">
        <v>14.2717124361128</v>
      </c>
      <c r="N75">
        <f>(Table2[[#This Row],[1W Return vs Nifty]]-AVERAGE(Table2[1W Return vs Nifty]))/_xlfn.STDEV.P(Table2[1W Return vs Nifty])</f>
        <v>1.3792848630696377</v>
      </c>
      <c r="O75">
        <v>1921.28</v>
      </c>
      <c r="P75">
        <v>1872.90252367484</v>
      </c>
      <c r="Q75">
        <v>1583.0848359526599</v>
      </c>
      <c r="R75">
        <v>57.101593984605898</v>
      </c>
      <c r="S75" s="1">
        <f>(Table2[[#This Row],[Close Price]]-Table2[[#This Row],[20D EMA]])/Table2[[#This Row],[20D EMA]]</f>
        <v>2.5253997335109919E-2</v>
      </c>
      <c r="T75" s="1">
        <f>(Table2[[#This Row],[Close Price]]-Table2[[#This Row],[50D EMA]])/Table2[[#This Row],[50D EMA]]</f>
        <v>5.1736529317626442E-2</v>
      </c>
      <c r="U75" s="1">
        <f>(Table2[[#This Row],[Close Price]]-Table2[[#This Row],[200D EMA]])/Table2[[#This Row],[200D EMA]]</f>
        <v>0.24427949486018846</v>
      </c>
      <c r="V75">
        <v>0.27560231373238397</v>
      </c>
      <c r="W75">
        <v>1953.4</v>
      </c>
      <c r="X75">
        <v>2010.85</v>
      </c>
      <c r="Y75">
        <v>1953.4</v>
      </c>
      <c r="Z75">
        <v>2010.85</v>
      </c>
      <c r="AA75">
        <v>1953.4</v>
      </c>
      <c r="AB75">
        <v>2058.9499999999998</v>
      </c>
      <c r="AC75" s="1">
        <f>(Table2[[#This Row],[Close Price]]/Table2[[#This Row],[Day Low]])-1</f>
        <v>8.3956178969999407E-3</v>
      </c>
      <c r="AD75" s="1">
        <f>(Table2[[#This Row],[Day High]]/Table2[[#This Row],[Close Price]])-1</f>
        <v>2.0839679155244095E-2</v>
      </c>
      <c r="AE75" s="1">
        <f>(Table2[[#This Row],[Close Price]]/Table2[[#This Row],[Current Week Low]])-1</f>
        <v>8.3956178969999407E-3</v>
      </c>
      <c r="AF75" s="1">
        <f>(Table2[[#This Row],[Current Week High]]/Table2[[#This Row],[Close Price]])-1</f>
        <v>2.0839679155244095E-2</v>
      </c>
      <c r="AG75" s="1">
        <f>(Table2[[#This Row],[Close Price]]/Table2[[#This Row],[Current Month Low]])-1</f>
        <v>8.3956178969999407E-3</v>
      </c>
      <c r="AH75" s="1">
        <f>(Table2[[#This Row],[Current Month High]]/Table2[[#This Row],[Close Price]])-1</f>
        <v>4.5258401868209841E-2</v>
      </c>
      <c r="AI75">
        <v>9.5948827292110899</v>
      </c>
      <c r="AJ75">
        <v>87.564273471719602</v>
      </c>
      <c r="AK75" t="str">
        <f>IF(AND(Table2[[#This Row],[20D EMA]]&gt;Table2[[#This Row],[50D EMA]],Table2[[#This Row],[50D EMA]]&gt;Table2[[#This Row],[200D EMA]]),"Uptrend","Downtrend/NoTrend")</f>
        <v>Uptrend</v>
      </c>
      <c r="AL75">
        <v>0.21</v>
      </c>
      <c r="AM75" t="s">
        <v>3169</v>
      </c>
      <c r="AN75">
        <v>5.16</v>
      </c>
      <c r="AO75" t="s">
        <v>3169</v>
      </c>
      <c r="AP75">
        <v>0.106479782891703</v>
      </c>
      <c r="AQ75">
        <f>(Table2[[#This Row],[Sharpe Ratio]]-AVERAGE(Table2[Sharpe Ratio]))/_xlfn.STDEV.P(Table2[Sharpe Ratio])</f>
        <v>0.52852153962918658</v>
      </c>
      <c r="AR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4.1931495448542524</v>
      </c>
      <c r="AS75">
        <f>_xlfn.RANK.AVG(Table2[[#This Row],[1Y Return vs Nifty Z-Score]],Table2[1Y Return vs Nifty Z-Score])</f>
        <v>136</v>
      </c>
      <c r="AT75">
        <f>_xlfn.RANK.AVG(Table2[[#This Row],[6M Return vs Nifty Z-Score]],Table2[6M Return vs Nifty Z-Score])</f>
        <v>73</v>
      </c>
      <c r="AU75">
        <f>_xlfn.RANK.AVG(Table2[[#This Row],[Sharpe Ratio Z-Score]],Table2[Sharpe Ratio Z-Score])</f>
        <v>211</v>
      </c>
      <c r="AV75">
        <f>(Table2[[#This Row],[Rank 1Y]]+Table2[[#This Row],[Rank 6M]]+Table2[[#This Row],[Rank Sharpe]])/3</f>
        <v>140</v>
      </c>
    </row>
    <row r="76" spans="1:48" x14ac:dyDescent="0.3">
      <c r="A76" t="s">
        <v>764</v>
      </c>
      <c r="B76" t="s">
        <v>765</v>
      </c>
      <c r="C76" t="s">
        <v>3134</v>
      </c>
      <c r="D76" t="s">
        <v>766</v>
      </c>
      <c r="E76">
        <v>21260.984784165001</v>
      </c>
      <c r="F76">
        <v>500.85</v>
      </c>
      <c r="G76">
        <v>35.906431337519699</v>
      </c>
      <c r="H76">
        <f>(Table2[[#This Row],[1Y Return vs Nifty]]-AVERAGE(Table2[1Y Return vs Nifty]))/_xlfn.STDEV.P(Table2[1Y Return vs Nifty])</f>
        <v>0.26322449501362394</v>
      </c>
      <c r="I76">
        <v>8.9822880250458805</v>
      </c>
      <c r="J76">
        <f>(Table2[[#This Row],[1M Return vs Nifty]]-AVERAGE(Table2[1M Return vs Nifty]))/_xlfn.STDEV.P(Table2[1M Return vs Nifty])</f>
        <v>0.86856062717887028</v>
      </c>
      <c r="K76">
        <v>18.108520248032999</v>
      </c>
      <c r="L76">
        <f>(Table2[[#This Row],[6M Return vs Nifty]]-AVERAGE(Table2[6M Return vs Nifty]))/_xlfn.STDEV.P(Table2[6M Return vs Nifty])</f>
        <v>0.40344899240921694</v>
      </c>
      <c r="M76">
        <v>15.991076819145601</v>
      </c>
      <c r="N76">
        <f>(Table2[[#This Row],[1W Return vs Nifty]]-AVERAGE(Table2[1W Return vs Nifty]))/_xlfn.STDEV.P(Table2[1W Return vs Nifty])</f>
        <v>1.6833312851883828</v>
      </c>
      <c r="O76">
        <v>498.82</v>
      </c>
      <c r="P76">
        <v>518.52196859012804</v>
      </c>
      <c r="Q76">
        <v>489.382037349494</v>
      </c>
      <c r="R76">
        <v>52.310759377048001</v>
      </c>
      <c r="S76" s="1">
        <f>(Table2[[#This Row],[Close Price]]-Table2[[#This Row],[20D EMA]])/Table2[[#This Row],[20D EMA]]</f>
        <v>4.0696042660679794E-3</v>
      </c>
      <c r="T76" s="1">
        <f>(Table2[[#This Row],[Close Price]]-Table2[[#This Row],[50D EMA]])/Table2[[#This Row],[50D EMA]]</f>
        <v>-3.4081426941617275E-2</v>
      </c>
      <c r="U76" s="1">
        <f>(Table2[[#This Row],[Close Price]]-Table2[[#This Row],[200D EMA]])/Table2[[#This Row],[200D EMA]]</f>
        <v>2.3433558600999767E-2</v>
      </c>
      <c r="V76">
        <v>1.28306696272225</v>
      </c>
      <c r="W76">
        <v>498.05</v>
      </c>
      <c r="X76">
        <v>525.45000000000005</v>
      </c>
      <c r="Y76">
        <v>498.05</v>
      </c>
      <c r="Z76">
        <v>525.45000000000005</v>
      </c>
      <c r="AA76">
        <v>498.05</v>
      </c>
      <c r="AB76">
        <v>526.5</v>
      </c>
      <c r="AC76" s="1">
        <f>(Table2[[#This Row],[Close Price]]/Table2[[#This Row],[Day Low]])-1</f>
        <v>5.6219255094869247E-3</v>
      </c>
      <c r="AD76" s="1">
        <f>(Table2[[#This Row],[Day High]]/Table2[[#This Row],[Close Price]])-1</f>
        <v>4.9116501946690594E-2</v>
      </c>
      <c r="AE76" s="1">
        <f>(Table2[[#This Row],[Close Price]]/Table2[[#This Row],[Current Week Low]])-1</f>
        <v>5.6219255094869247E-3</v>
      </c>
      <c r="AF76" s="1">
        <f>(Table2[[#This Row],[Current Week High]]/Table2[[#This Row],[Close Price]])-1</f>
        <v>4.9116501946690594E-2</v>
      </c>
      <c r="AG76" s="1">
        <f>(Table2[[#This Row],[Close Price]]/Table2[[#This Row],[Current Month Low]])-1</f>
        <v>5.6219255094869247E-3</v>
      </c>
      <c r="AH76" s="1">
        <f>(Table2[[#This Row],[Current Month High]]/Table2[[#This Row],[Close Price]])-1</f>
        <v>5.1212938005390729E-2</v>
      </c>
      <c r="AI76">
        <v>49.366077667964397</v>
      </c>
      <c r="AJ76">
        <v>66.672212978369302</v>
      </c>
      <c r="AK76" t="str">
        <f>IF(AND(Table2[[#This Row],[20D EMA]]&gt;Table2[[#This Row],[50D EMA]],Table2[[#This Row],[50D EMA]]&gt;Table2[[#This Row],[200D EMA]]),"Uptrend","Downtrend/NoTrend")</f>
        <v>Downtrend/NoTrend</v>
      </c>
      <c r="AL76">
        <v>-0.01</v>
      </c>
      <c r="AM76" t="s">
        <v>3168</v>
      </c>
      <c r="AN76">
        <v>-4.21</v>
      </c>
      <c r="AO76" t="s">
        <v>3168</v>
      </c>
      <c r="AP76">
        <v>0.240788437067604</v>
      </c>
      <c r="AQ76">
        <f>(Table2[[#This Row],[Sharpe Ratio]]-AVERAGE(Table2[Sharpe Ratio]))/_xlfn.STDEV.P(Table2[Sharpe Ratio])</f>
        <v>2.1202566467603181</v>
      </c>
      <c r="AR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6">
        <f>_xlfn.RANK.AVG(Table2[[#This Row],[1Y Return vs Nifty Z-Score]],Table2[1Y Return vs Nifty Z-Score])</f>
        <v>221</v>
      </c>
      <c r="AT76">
        <f>_xlfn.RANK.AVG(Table2[[#This Row],[6M Return vs Nifty Z-Score]],Table2[6M Return vs Nifty Z-Score])</f>
        <v>189</v>
      </c>
      <c r="AU76">
        <f>_xlfn.RANK.AVG(Table2[[#This Row],[Sharpe Ratio Z-Score]],Table2[Sharpe Ratio Z-Score])</f>
        <v>11</v>
      </c>
      <c r="AV76">
        <f>(Table2[[#This Row],[Rank 1Y]]+Table2[[#This Row],[Rank 6M]]+Table2[[#This Row],[Rank Sharpe]])/3</f>
        <v>140.33333333333334</v>
      </c>
    </row>
    <row r="77" spans="1:48" x14ac:dyDescent="0.3">
      <c r="A77" t="s">
        <v>1087</v>
      </c>
      <c r="B77" t="s">
        <v>1088</v>
      </c>
      <c r="C77" t="s">
        <v>3128</v>
      </c>
      <c r="D77" t="s">
        <v>216</v>
      </c>
      <c r="E77">
        <v>11735.90421404</v>
      </c>
      <c r="F77">
        <v>296.60000000000002</v>
      </c>
      <c r="G77">
        <v>36.9901940438412</v>
      </c>
      <c r="H77">
        <f>(Table2[[#This Row],[1Y Return vs Nifty]]-AVERAGE(Table2[1Y Return vs Nifty]))/_xlfn.STDEV.P(Table2[1Y Return vs Nifty])</f>
        <v>0.28243780049816331</v>
      </c>
      <c r="I77">
        <v>-7.0822782352249103</v>
      </c>
      <c r="J77">
        <f>(Table2[[#This Row],[1M Return vs Nifty]]-AVERAGE(Table2[1M Return vs Nifty]))/_xlfn.STDEV.P(Table2[1M Return vs Nifty])</f>
        <v>-0.90307369595633058</v>
      </c>
      <c r="K77">
        <v>71.324069561872093</v>
      </c>
      <c r="L77">
        <f>(Table2[[#This Row],[6M Return vs Nifty]]-AVERAGE(Table2[6M Return vs Nifty]))/_xlfn.STDEV.P(Table2[6M Return vs Nifty])</f>
        <v>2.2386911635216982</v>
      </c>
      <c r="M77">
        <v>7.0376524669890399</v>
      </c>
      <c r="N77">
        <f>(Table2[[#This Row],[1W Return vs Nifty]]-AVERAGE(Table2[1W Return vs Nifty]))/_xlfn.STDEV.P(Table2[1W Return vs Nifty])</f>
        <v>0.10003883895180526</v>
      </c>
      <c r="O77">
        <v>282.54000000000002</v>
      </c>
      <c r="P77">
        <v>268.89331403200902</v>
      </c>
      <c r="Q77">
        <v>226.84091743770401</v>
      </c>
      <c r="R77">
        <v>65.705657000969296</v>
      </c>
      <c r="S77" s="1">
        <f>(Table2[[#This Row],[Close Price]]-Table2[[#This Row],[20D EMA]])/Table2[[#This Row],[20D EMA]]</f>
        <v>4.9762865434982664E-2</v>
      </c>
      <c r="T77" s="1">
        <f>(Table2[[#This Row],[Close Price]]-Table2[[#This Row],[50D EMA]])/Table2[[#This Row],[50D EMA]]</f>
        <v>0.10303969835669773</v>
      </c>
      <c r="U77" s="1">
        <f>(Table2[[#This Row],[Close Price]]-Table2[[#This Row],[200D EMA]])/Table2[[#This Row],[200D EMA]]</f>
        <v>0.30752424805129586</v>
      </c>
      <c r="V77">
        <v>0.137310747208755</v>
      </c>
      <c r="W77">
        <v>280.2</v>
      </c>
      <c r="X77">
        <v>300</v>
      </c>
      <c r="Y77">
        <v>280.2</v>
      </c>
      <c r="Z77">
        <v>300</v>
      </c>
      <c r="AA77">
        <v>280.2</v>
      </c>
      <c r="AB77">
        <v>300</v>
      </c>
      <c r="AC77" s="1">
        <f>(Table2[[#This Row],[Close Price]]/Table2[[#This Row],[Day Low]])-1</f>
        <v>5.8529621698786727E-2</v>
      </c>
      <c r="AD77" s="1">
        <f>(Table2[[#This Row],[Day High]]/Table2[[#This Row],[Close Price]])-1</f>
        <v>1.1463250168577188E-2</v>
      </c>
      <c r="AE77" s="1">
        <f>(Table2[[#This Row],[Close Price]]/Table2[[#This Row],[Current Week Low]])-1</f>
        <v>5.8529621698786727E-2</v>
      </c>
      <c r="AF77" s="1">
        <f>(Table2[[#This Row],[Current Week High]]/Table2[[#This Row],[Close Price]])-1</f>
        <v>1.1463250168577188E-2</v>
      </c>
      <c r="AG77" s="1">
        <f>(Table2[[#This Row],[Close Price]]/Table2[[#This Row],[Current Month Low]])-1</f>
        <v>5.8529621698786727E-2</v>
      </c>
      <c r="AH77" s="1">
        <f>(Table2[[#This Row],[Current Month High]]/Table2[[#This Row],[Close Price]])-1</f>
        <v>1.1463250168577188E-2</v>
      </c>
      <c r="AI77">
        <v>18.341200269723501</v>
      </c>
      <c r="AJ77">
        <v>105.330564209068</v>
      </c>
      <c r="AK77" t="str">
        <f>IF(AND(Table2[[#This Row],[20D EMA]]&gt;Table2[[#This Row],[50D EMA]],Table2[[#This Row],[50D EMA]]&gt;Table2[[#This Row],[200D EMA]]),"Uptrend","Downtrend/NoTrend")</f>
        <v>Uptrend</v>
      </c>
      <c r="AL77">
        <v>0.51</v>
      </c>
      <c r="AM77" t="s">
        <v>3169</v>
      </c>
      <c r="AN77">
        <v>6.71</v>
      </c>
      <c r="AO77" t="s">
        <v>3169</v>
      </c>
      <c r="AP77">
        <v>0.117161942163198</v>
      </c>
      <c r="AQ77">
        <f>(Table2[[#This Row],[Sharpe Ratio]]-AVERAGE(Table2[Sharpe Ratio]))/_xlfn.STDEV.P(Table2[Sharpe Ratio])</f>
        <v>0.65511924873984628</v>
      </c>
      <c r="AR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2.3732133557551824</v>
      </c>
      <c r="AS77">
        <f>_xlfn.RANK.AVG(Table2[[#This Row],[1Y Return vs Nifty Z-Score]],Table2[1Y Return vs Nifty Z-Score])</f>
        <v>216</v>
      </c>
      <c r="AT77">
        <f>_xlfn.RANK.AVG(Table2[[#This Row],[6M Return vs Nifty Z-Score]],Table2[6M Return vs Nifty Z-Score])</f>
        <v>24</v>
      </c>
      <c r="AU77">
        <f>_xlfn.RANK.AVG(Table2[[#This Row],[Sharpe Ratio Z-Score]],Table2[Sharpe Ratio Z-Score])</f>
        <v>181</v>
      </c>
      <c r="AV77">
        <f>(Table2[[#This Row],[Rank 1Y]]+Table2[[#This Row],[Rank 6M]]+Table2[[#This Row],[Rank Sharpe]])/3</f>
        <v>140.33333333333334</v>
      </c>
    </row>
    <row r="78" spans="1:48" x14ac:dyDescent="0.3">
      <c r="A78" t="s">
        <v>1303</v>
      </c>
      <c r="B78" t="s">
        <v>1304</v>
      </c>
      <c r="C78" t="s">
        <v>3134</v>
      </c>
      <c r="D78" t="s">
        <v>766</v>
      </c>
      <c r="E78">
        <v>8740.3445677599993</v>
      </c>
      <c r="F78">
        <v>218.8</v>
      </c>
      <c r="G78">
        <v>40.417494949153699</v>
      </c>
      <c r="H78">
        <f>(Table2[[#This Row],[1Y Return vs Nifty]]-AVERAGE(Table2[1Y Return vs Nifty]))/_xlfn.STDEV.P(Table2[1Y Return vs Nifty])</f>
        <v>0.34319813013223432</v>
      </c>
      <c r="I78">
        <v>13.696150279872199</v>
      </c>
      <c r="J78">
        <f>(Table2[[#This Row],[1M Return vs Nifty]]-AVERAGE(Table2[1M Return vs Nifty]))/_xlfn.STDEV.P(Table2[1M Return vs Nifty])</f>
        <v>1.3884153204135836</v>
      </c>
      <c r="K78">
        <v>20.5968026170363</v>
      </c>
      <c r="L78">
        <f>(Table2[[#This Row],[6M Return vs Nifty]]-AVERAGE(Table2[6M Return vs Nifty]))/_xlfn.STDEV.P(Table2[6M Return vs Nifty])</f>
        <v>0.4892622705978712</v>
      </c>
      <c r="M78">
        <v>9.15127691199352</v>
      </c>
      <c r="N78">
        <f>(Table2[[#This Row],[1W Return vs Nifty]]-AVERAGE(Table2[1W Return vs Nifty]))/_xlfn.STDEV.P(Table2[1W Return vs Nifty])</f>
        <v>0.47380484024163838</v>
      </c>
      <c r="O78">
        <v>208.54</v>
      </c>
      <c r="P78">
        <v>215.06258865255899</v>
      </c>
      <c r="Q78">
        <v>203.43556691139599</v>
      </c>
      <c r="R78">
        <v>64.731234025442106</v>
      </c>
      <c r="S78" s="1">
        <f>(Table2[[#This Row],[Close Price]]-Table2[[#This Row],[20D EMA]])/Table2[[#This Row],[20D EMA]]</f>
        <v>4.9199194399156133E-2</v>
      </c>
      <c r="T78" s="1">
        <f>(Table2[[#This Row],[Close Price]]-Table2[[#This Row],[50D EMA]])/Table2[[#This Row],[50D EMA]]</f>
        <v>1.737824961029806E-2</v>
      </c>
      <c r="U78" s="1">
        <f>(Table2[[#This Row],[Close Price]]-Table2[[#This Row],[200D EMA]])/Table2[[#This Row],[200D EMA]]</f>
        <v>7.5524812705419483E-2</v>
      </c>
      <c r="V78">
        <v>1.3852257365314999</v>
      </c>
      <c r="W78">
        <v>213.49</v>
      </c>
      <c r="X78">
        <v>224</v>
      </c>
      <c r="Y78">
        <v>213.49</v>
      </c>
      <c r="Z78">
        <v>224</v>
      </c>
      <c r="AA78">
        <v>213.49</v>
      </c>
      <c r="AB78">
        <v>224.85</v>
      </c>
      <c r="AC78" s="1">
        <f>(Table2[[#This Row],[Close Price]]/Table2[[#This Row],[Day Low]])-1</f>
        <v>2.4872359361094221E-2</v>
      </c>
      <c r="AD78" s="1">
        <f>(Table2[[#This Row],[Day High]]/Table2[[#This Row],[Close Price]])-1</f>
        <v>2.3765996343692919E-2</v>
      </c>
      <c r="AE78" s="1">
        <f>(Table2[[#This Row],[Close Price]]/Table2[[#This Row],[Current Week Low]])-1</f>
        <v>2.4872359361094221E-2</v>
      </c>
      <c r="AF78" s="1">
        <f>(Table2[[#This Row],[Current Week High]]/Table2[[#This Row],[Close Price]])-1</f>
        <v>2.3765996343692919E-2</v>
      </c>
      <c r="AG78" s="1">
        <f>(Table2[[#This Row],[Close Price]]/Table2[[#This Row],[Current Month Low]])-1</f>
        <v>2.4872359361094221E-2</v>
      </c>
      <c r="AH78" s="1">
        <f>(Table2[[#This Row],[Current Month High]]/Table2[[#This Row],[Close Price]])-1</f>
        <v>2.7650822669104125E-2</v>
      </c>
      <c r="AI78">
        <v>35.507312614259497</v>
      </c>
      <c r="AJ78">
        <v>76.309427880741296</v>
      </c>
      <c r="AK78" t="str">
        <f>IF(AND(Table2[[#This Row],[20D EMA]]&gt;Table2[[#This Row],[50D EMA]],Table2[[#This Row],[50D EMA]]&gt;Table2[[#This Row],[200D EMA]]),"Uptrend","Downtrend/NoTrend")</f>
        <v>Downtrend/NoTrend</v>
      </c>
      <c r="AL78">
        <v>-0.05</v>
      </c>
      <c r="AM78" t="s">
        <v>3168</v>
      </c>
      <c r="AN78">
        <v>4.6399999999999997</v>
      </c>
      <c r="AO78" t="s">
        <v>3169</v>
      </c>
      <c r="AP78">
        <v>0.179833310076046</v>
      </c>
      <c r="AQ78">
        <f>(Table2[[#This Row],[Sharpe Ratio]]-AVERAGE(Table2[Sharpe Ratio]))/_xlfn.STDEV.P(Table2[Sharpe Ratio])</f>
        <v>1.3978578096382617</v>
      </c>
      <c r="AR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8">
        <f>_xlfn.RANK.AVG(Table2[[#This Row],[1Y Return vs Nifty Z-Score]],Table2[1Y Return vs Nifty Z-Score])</f>
        <v>200</v>
      </c>
      <c r="AT78">
        <f>_xlfn.RANK.AVG(Table2[[#This Row],[6M Return vs Nifty Z-Score]],Table2[6M Return vs Nifty Z-Score])</f>
        <v>165</v>
      </c>
      <c r="AU78">
        <f>_xlfn.RANK.AVG(Table2[[#This Row],[Sharpe Ratio Z-Score]],Table2[Sharpe Ratio Z-Score])</f>
        <v>60</v>
      </c>
      <c r="AV78">
        <f>(Table2[[#This Row],[Rank 1Y]]+Table2[[#This Row],[Rank 6M]]+Table2[[#This Row],[Rank Sharpe]])/3</f>
        <v>141.66666666666666</v>
      </c>
    </row>
    <row r="79" spans="1:48" x14ac:dyDescent="0.3">
      <c r="A79" t="s">
        <v>1111</v>
      </c>
      <c r="B79" t="s">
        <v>1112</v>
      </c>
      <c r="C79" t="s">
        <v>3134</v>
      </c>
      <c r="D79" t="s">
        <v>166</v>
      </c>
      <c r="E79">
        <v>11241.283788799999</v>
      </c>
      <c r="F79">
        <v>11111.15</v>
      </c>
      <c r="G79">
        <v>82.030646130113595</v>
      </c>
      <c r="H79">
        <f>(Table2[[#This Row],[1Y Return vs Nifty]]-AVERAGE(Table2[1Y Return vs Nifty]))/_xlfn.STDEV.P(Table2[1Y Return vs Nifty])</f>
        <v>1.0809299058710833</v>
      </c>
      <c r="I79">
        <v>-1.15435800665924</v>
      </c>
      <c r="J79">
        <f>(Table2[[#This Row],[1M Return vs Nifty]]-AVERAGE(Table2[1M Return vs Nifty]))/_xlfn.STDEV.P(Table2[1M Return vs Nifty])</f>
        <v>-0.24933012320223011</v>
      </c>
      <c r="K79">
        <v>6.1151582406960596</v>
      </c>
      <c r="L79">
        <f>(Table2[[#This Row],[6M Return vs Nifty]]-AVERAGE(Table2[6M Return vs Nifty]))/_xlfn.STDEV.P(Table2[6M Return vs Nifty])</f>
        <v>-1.0165524646213238E-2</v>
      </c>
      <c r="M79">
        <v>0.92960816652026901</v>
      </c>
      <c r="N79">
        <f>(Table2[[#This Row],[1W Return vs Nifty]]-AVERAGE(Table2[1W Return vs Nifty]))/_xlfn.STDEV.P(Table2[1W Return vs Nifty])</f>
        <v>-0.98008648760900174</v>
      </c>
      <c r="O79">
        <v>12241.16</v>
      </c>
      <c r="P79">
        <v>12755.9188912558</v>
      </c>
      <c r="Q79">
        <v>11022.3973857249</v>
      </c>
      <c r="R79">
        <v>37.654650465045897</v>
      </c>
      <c r="S79" s="1">
        <f>(Table2[[#This Row],[Close Price]]-Table2[[#This Row],[20D EMA]])/Table2[[#This Row],[20D EMA]]</f>
        <v>-9.2312329877233881E-2</v>
      </c>
      <c r="T79" s="1">
        <f>(Table2[[#This Row],[Close Price]]-Table2[[#This Row],[50D EMA]])/Table2[[#This Row],[50D EMA]]</f>
        <v>-0.12894162351434296</v>
      </c>
      <c r="U79" s="1">
        <f>(Table2[[#This Row],[Close Price]]-Table2[[#This Row],[200D EMA]])/Table2[[#This Row],[200D EMA]]</f>
        <v>8.0520245432307552E-3</v>
      </c>
      <c r="V79">
        <v>1.9469715717049201</v>
      </c>
      <c r="W79">
        <v>11080</v>
      </c>
      <c r="X79">
        <v>12024.95</v>
      </c>
      <c r="Y79">
        <v>11080</v>
      </c>
      <c r="Z79">
        <v>12024.95</v>
      </c>
      <c r="AA79">
        <v>11080</v>
      </c>
      <c r="AB79">
        <v>12024.95</v>
      </c>
      <c r="AC79" s="1">
        <f>(Table2[[#This Row],[Close Price]]/Table2[[#This Row],[Day Low]])-1</f>
        <v>2.811371841155097E-3</v>
      </c>
      <c r="AD79" s="1">
        <f>(Table2[[#This Row],[Day High]]/Table2[[#This Row],[Close Price]])-1</f>
        <v>8.2241712154007551E-2</v>
      </c>
      <c r="AE79" s="1">
        <f>(Table2[[#This Row],[Close Price]]/Table2[[#This Row],[Current Week Low]])-1</f>
        <v>2.811371841155097E-3</v>
      </c>
      <c r="AF79" s="1">
        <f>(Table2[[#This Row],[Current Week High]]/Table2[[#This Row],[Close Price]])-1</f>
        <v>8.2241712154007551E-2</v>
      </c>
      <c r="AG79" s="1">
        <f>(Table2[[#This Row],[Close Price]]/Table2[[#This Row],[Current Month Low]])-1</f>
        <v>2.811371841155097E-3</v>
      </c>
      <c r="AH79" s="1">
        <f>(Table2[[#This Row],[Current Month High]]/Table2[[#This Row],[Close Price]])-1</f>
        <v>8.2241712154007551E-2</v>
      </c>
      <c r="AI79">
        <v>33.199533801631603</v>
      </c>
      <c r="AJ79">
        <v>124.42233892143</v>
      </c>
      <c r="AK79" t="str">
        <f>IF(AND(Table2[[#This Row],[20D EMA]]&gt;Table2[[#This Row],[50D EMA]],Table2[[#This Row],[50D EMA]]&gt;Table2[[#This Row],[200D EMA]]),"Uptrend","Downtrend/NoTrend")</f>
        <v>Downtrend/NoTrend</v>
      </c>
      <c r="AL79">
        <v>-0.16</v>
      </c>
      <c r="AM79" t="s">
        <v>3168</v>
      </c>
      <c r="AN79">
        <v>-21.21</v>
      </c>
      <c r="AO79" t="s">
        <v>3168</v>
      </c>
      <c r="AP79">
        <v>0.19968057308260001</v>
      </c>
      <c r="AQ79">
        <f>(Table2[[#This Row],[Sharpe Ratio]]-AVERAGE(Table2[Sharpe Ratio]))/_xlfn.STDEV.P(Table2[Sharpe Ratio])</f>
        <v>1.6330741142154948</v>
      </c>
      <c r="AR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9">
        <f>_xlfn.RANK.AVG(Table2[[#This Row],[1Y Return vs Nifty Z-Score]],Table2[1Y Return vs Nifty Z-Score])</f>
        <v>85</v>
      </c>
      <c r="AT79">
        <f>_xlfn.RANK.AVG(Table2[[#This Row],[6M Return vs Nifty Z-Score]],Table2[6M Return vs Nifty Z-Score])</f>
        <v>315</v>
      </c>
      <c r="AU79">
        <f>_xlfn.RANK.AVG(Table2[[#This Row],[Sharpe Ratio Z-Score]],Table2[Sharpe Ratio Z-Score])</f>
        <v>31</v>
      </c>
      <c r="AV79">
        <f>(Table2[[#This Row],[Rank 1Y]]+Table2[[#This Row],[Rank 6M]]+Table2[[#This Row],[Rank Sharpe]])/3</f>
        <v>143.66666666666666</v>
      </c>
    </row>
    <row r="80" spans="1:48" x14ac:dyDescent="0.3">
      <c r="A80" t="s">
        <v>89</v>
      </c>
      <c r="B80" t="s">
        <v>90</v>
      </c>
      <c r="C80" t="s">
        <v>3134</v>
      </c>
      <c r="D80" t="s">
        <v>91</v>
      </c>
      <c r="E80">
        <v>281437.239375</v>
      </c>
      <c r="F80">
        <v>4208.25</v>
      </c>
      <c r="G80">
        <v>92.731804020234506</v>
      </c>
      <c r="H80">
        <f>(Table2[[#This Row],[1Y Return vs Nifty]]-AVERAGE(Table2[1Y Return vs Nifty]))/_xlfn.STDEV.P(Table2[1Y Return vs Nifty])</f>
        <v>1.2706435898555073</v>
      </c>
      <c r="I80">
        <v>4.7555314336483798</v>
      </c>
      <c r="J80">
        <f>(Table2[[#This Row],[1M Return vs Nifty]]-AVERAGE(Table2[1M Return vs Nifty]))/_xlfn.STDEV.P(Table2[1M Return vs Nifty])</f>
        <v>0.40242497611078254</v>
      </c>
      <c r="K80">
        <v>3.5069399094447302</v>
      </c>
      <c r="L80">
        <f>(Table2[[#This Row],[6M Return vs Nifty]]-AVERAGE(Table2[6M Return vs Nifty]))/_xlfn.STDEV.P(Table2[6M Return vs Nifty])</f>
        <v>-0.10011502877989023</v>
      </c>
      <c r="M80">
        <v>3.96560333248186</v>
      </c>
      <c r="N80">
        <f>(Table2[[#This Row],[1W Return vs Nifty]]-AVERAGE(Table2[1W Return vs Nifty]))/_xlfn.STDEV.P(Table2[1W Return vs Nifty])</f>
        <v>-0.44321165357748959</v>
      </c>
      <c r="O80">
        <v>4323.74</v>
      </c>
      <c r="P80">
        <v>4453.5535034101204</v>
      </c>
      <c r="Q80">
        <v>4114.5080044510396</v>
      </c>
      <c r="R80">
        <v>39.148499708828403</v>
      </c>
      <c r="S80" s="1">
        <f>(Table2[[#This Row],[Close Price]]-Table2[[#This Row],[20D EMA]])/Table2[[#This Row],[20D EMA]]</f>
        <v>-2.6710671779524159E-2</v>
      </c>
      <c r="T80" s="1">
        <f>(Table2[[#This Row],[Close Price]]-Table2[[#This Row],[50D EMA]])/Table2[[#This Row],[50D EMA]]</f>
        <v>-5.5080398881991552E-2</v>
      </c>
      <c r="U80" s="1">
        <f>(Table2[[#This Row],[Close Price]]-Table2[[#This Row],[200D EMA]])/Table2[[#This Row],[200D EMA]]</f>
        <v>2.2783281852301929E-2</v>
      </c>
      <c r="V80">
        <v>0.72051568699518298</v>
      </c>
      <c r="W80">
        <v>4196</v>
      </c>
      <c r="X80">
        <v>4287.95</v>
      </c>
      <c r="Y80">
        <v>4196</v>
      </c>
      <c r="Z80">
        <v>4287.95</v>
      </c>
      <c r="AA80">
        <v>4196</v>
      </c>
      <c r="AB80">
        <v>4295.55</v>
      </c>
      <c r="AC80" s="1">
        <f>(Table2[[#This Row],[Close Price]]/Table2[[#This Row],[Day Low]])-1</f>
        <v>2.9194470924689409E-3</v>
      </c>
      <c r="AD80" s="1">
        <f>(Table2[[#This Row],[Day High]]/Table2[[#This Row],[Close Price]])-1</f>
        <v>1.8938988890869091E-2</v>
      </c>
      <c r="AE80" s="1">
        <f>(Table2[[#This Row],[Close Price]]/Table2[[#This Row],[Current Week Low]])-1</f>
        <v>2.9194470924689409E-3</v>
      </c>
      <c r="AF80" s="1">
        <f>(Table2[[#This Row],[Current Week High]]/Table2[[#This Row],[Close Price]])-1</f>
        <v>1.8938988890869091E-2</v>
      </c>
      <c r="AG80" s="1">
        <f>(Table2[[#This Row],[Close Price]]/Table2[[#This Row],[Current Month Low]])-1</f>
        <v>2.9194470924689409E-3</v>
      </c>
      <c r="AH80" s="1">
        <f>(Table2[[#This Row],[Current Month High]]/Table2[[#This Row],[Close Price]])-1</f>
        <v>2.0744965246836555E-2</v>
      </c>
      <c r="AI80">
        <v>34.848214816134899</v>
      </c>
      <c r="AJ80">
        <v>120.558176100628</v>
      </c>
      <c r="AK80" t="str">
        <f>IF(AND(Table2[[#This Row],[20D EMA]]&gt;Table2[[#This Row],[50D EMA]],Table2[[#This Row],[50D EMA]]&gt;Table2[[#This Row],[200D EMA]]),"Uptrend","Downtrend/NoTrend")</f>
        <v>Downtrend/NoTrend</v>
      </c>
      <c r="AL80">
        <v>0</v>
      </c>
      <c r="AM80">
        <v>0</v>
      </c>
      <c r="AN80">
        <v>-6.87</v>
      </c>
      <c r="AO80" t="s">
        <v>3168</v>
      </c>
      <c r="AP80">
        <v>0.24303229573087701</v>
      </c>
      <c r="AQ80">
        <f>(Table2[[#This Row],[Sharpe Ratio]]-AVERAGE(Table2[Sharpe Ratio]))/_xlfn.STDEV.P(Table2[Sharpe Ratio])</f>
        <v>2.1468493382863181</v>
      </c>
      <c r="AR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0">
        <f>_xlfn.RANK.AVG(Table2[[#This Row],[1Y Return vs Nifty Z-Score]],Table2[1Y Return vs Nifty Z-Score])</f>
        <v>69</v>
      </c>
      <c r="AT80">
        <f>_xlfn.RANK.AVG(Table2[[#This Row],[6M Return vs Nifty Z-Score]],Table2[6M Return vs Nifty Z-Score])</f>
        <v>354</v>
      </c>
      <c r="AU80">
        <f>_xlfn.RANK.AVG(Table2[[#This Row],[Sharpe Ratio Z-Score]],Table2[Sharpe Ratio Z-Score])</f>
        <v>9</v>
      </c>
      <c r="AV80">
        <f>(Table2[[#This Row],[Rank 1Y]]+Table2[[#This Row],[Rank 6M]]+Table2[[#This Row],[Rank Sharpe]])/3</f>
        <v>144</v>
      </c>
    </row>
    <row r="81" spans="1:48" x14ac:dyDescent="0.3">
      <c r="A81" t="s">
        <v>1418</v>
      </c>
      <c r="B81" t="s">
        <v>1419</v>
      </c>
      <c r="C81" t="s">
        <v>3122</v>
      </c>
      <c r="D81" t="s">
        <v>21</v>
      </c>
      <c r="E81">
        <v>7529.2404004399996</v>
      </c>
      <c r="F81">
        <v>909.2</v>
      </c>
      <c r="G81">
        <v>76.484841786032106</v>
      </c>
      <c r="H81">
        <f>(Table2[[#This Row],[1Y Return vs Nifty]]-AVERAGE(Table2[1Y Return vs Nifty]))/_xlfn.STDEV.P(Table2[1Y Return vs Nifty])</f>
        <v>0.9826120431149592</v>
      </c>
      <c r="I81">
        <v>9.3756035758162106</v>
      </c>
      <c r="J81">
        <f>(Table2[[#This Row],[1M Return vs Nifty]]-AVERAGE(Table2[1M Return vs Nifty]))/_xlfn.STDEV.P(Table2[1M Return vs Nifty])</f>
        <v>0.91193629747572869</v>
      </c>
      <c r="K81">
        <v>17.3029976647883</v>
      </c>
      <c r="L81">
        <f>(Table2[[#This Row],[6M Return vs Nifty]]-AVERAGE(Table2[6M Return vs Nifty]))/_xlfn.STDEV.P(Table2[6M Return vs Nifty])</f>
        <v>0.37566897259140619</v>
      </c>
      <c r="M81">
        <v>5.3746211372537704</v>
      </c>
      <c r="N81">
        <f>(Table2[[#This Row],[1W Return vs Nifty]]-AVERAGE(Table2[1W Return vs Nifty]))/_xlfn.STDEV.P(Table2[1W Return vs Nifty])</f>
        <v>-0.19404584179834952</v>
      </c>
      <c r="O81">
        <v>900.99</v>
      </c>
      <c r="P81">
        <v>882.06038925226699</v>
      </c>
      <c r="Q81">
        <v>765.32746707946603</v>
      </c>
      <c r="R81">
        <v>53.9546177448713</v>
      </c>
      <c r="S81" s="1">
        <f>(Table2[[#This Row],[Close Price]]-Table2[[#This Row],[20D EMA]])/Table2[[#This Row],[20D EMA]]</f>
        <v>9.1121988035383697E-3</v>
      </c>
      <c r="T81" s="1">
        <f>(Table2[[#This Row],[Close Price]]-Table2[[#This Row],[50D EMA]])/Table2[[#This Row],[50D EMA]]</f>
        <v>3.0768427058310177E-2</v>
      </c>
      <c r="U81" s="1">
        <f>(Table2[[#This Row],[Close Price]]-Table2[[#This Row],[200D EMA]])/Table2[[#This Row],[200D EMA]]</f>
        <v>0.18798819996564339</v>
      </c>
      <c r="V81">
        <v>0.75056537222674702</v>
      </c>
      <c r="W81">
        <v>893.3</v>
      </c>
      <c r="X81">
        <v>933</v>
      </c>
      <c r="Y81">
        <v>893.3</v>
      </c>
      <c r="Z81">
        <v>933</v>
      </c>
      <c r="AA81">
        <v>893.3</v>
      </c>
      <c r="AB81">
        <v>933</v>
      </c>
      <c r="AC81" s="1">
        <f>(Table2[[#This Row],[Close Price]]/Table2[[#This Row],[Day Low]])-1</f>
        <v>1.7799171610881181E-2</v>
      </c>
      <c r="AD81" s="1">
        <f>(Table2[[#This Row],[Day High]]/Table2[[#This Row],[Close Price]])-1</f>
        <v>2.6176858776946643E-2</v>
      </c>
      <c r="AE81" s="1">
        <f>(Table2[[#This Row],[Close Price]]/Table2[[#This Row],[Current Week Low]])-1</f>
        <v>1.7799171610881181E-2</v>
      </c>
      <c r="AF81" s="1">
        <f>(Table2[[#This Row],[Current Week High]]/Table2[[#This Row],[Close Price]])-1</f>
        <v>2.6176858776946643E-2</v>
      </c>
      <c r="AG81" s="1">
        <f>(Table2[[#This Row],[Close Price]]/Table2[[#This Row],[Current Month Low]])-1</f>
        <v>1.7799171610881181E-2</v>
      </c>
      <c r="AH81" s="1">
        <f>(Table2[[#This Row],[Current Month High]]/Table2[[#This Row],[Close Price]])-1</f>
        <v>2.6176858776946643E-2</v>
      </c>
      <c r="AI81">
        <v>9.2113946326440796</v>
      </c>
      <c r="AJ81">
        <v>119.084337349397</v>
      </c>
      <c r="AK81" t="str">
        <f>IF(AND(Table2[[#This Row],[20D EMA]]&gt;Table2[[#This Row],[50D EMA]],Table2[[#This Row],[50D EMA]]&gt;Table2[[#This Row],[200D EMA]]),"Uptrend","Downtrend/NoTrend")</f>
        <v>Uptrend</v>
      </c>
      <c r="AL81">
        <v>0.15</v>
      </c>
      <c r="AM81" t="s">
        <v>3169</v>
      </c>
      <c r="AN81">
        <v>-4.6500000000000004</v>
      </c>
      <c r="AO81" t="s">
        <v>3168</v>
      </c>
      <c r="AP81">
        <v>0.135020808925543</v>
      </c>
      <c r="AQ81">
        <f>(Table2[[#This Row],[Sharpe Ratio]]-AVERAGE(Table2[Sharpe Ratio]))/_xlfn.STDEV.P(Table2[Sharpe Ratio])</f>
        <v>0.86677042917660463</v>
      </c>
      <c r="AR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2.9429419005603492</v>
      </c>
      <c r="AS81">
        <f>_xlfn.RANK.AVG(Table2[[#This Row],[1Y Return vs Nifty Z-Score]],Table2[1Y Return vs Nifty Z-Score])</f>
        <v>100</v>
      </c>
      <c r="AT81">
        <f>_xlfn.RANK.AVG(Table2[[#This Row],[6M Return vs Nifty Z-Score]],Table2[6M Return vs Nifty Z-Score])</f>
        <v>198</v>
      </c>
      <c r="AU81">
        <f>_xlfn.RANK.AVG(Table2[[#This Row],[Sharpe Ratio Z-Score]],Table2[Sharpe Ratio Z-Score])</f>
        <v>135</v>
      </c>
      <c r="AV81">
        <f>(Table2[[#This Row],[Rank 1Y]]+Table2[[#This Row],[Rank 6M]]+Table2[[#This Row],[Rank Sharpe]])/3</f>
        <v>144.33333333333334</v>
      </c>
    </row>
    <row r="82" spans="1:48" x14ac:dyDescent="0.3">
      <c r="A82" t="s">
        <v>604</v>
      </c>
      <c r="B82" t="s">
        <v>605</v>
      </c>
      <c r="C82" t="s">
        <v>3125</v>
      </c>
      <c r="D82" t="s">
        <v>237</v>
      </c>
      <c r="E82">
        <v>32099.8338611</v>
      </c>
      <c r="F82">
        <v>2399.5</v>
      </c>
      <c r="G82">
        <v>59.403309166068702</v>
      </c>
      <c r="H82">
        <f>(Table2[[#This Row],[1Y Return vs Nifty]]-AVERAGE(Table2[1Y Return vs Nifty]))/_xlfn.STDEV.P(Table2[1Y Return vs Nifty])</f>
        <v>0.6797849551766505</v>
      </c>
      <c r="I82">
        <v>21.471023861861301</v>
      </c>
      <c r="J82">
        <f>(Table2[[#This Row],[1M Return vs Nifty]]-AVERAGE(Table2[1M Return vs Nifty]))/_xlfn.STDEV.P(Table2[1M Return vs Nifty])</f>
        <v>2.2458448129205806</v>
      </c>
      <c r="K82">
        <v>30.279302930104301</v>
      </c>
      <c r="L82">
        <f>(Table2[[#This Row],[6M Return vs Nifty]]-AVERAGE(Table2[6M Return vs Nifty]))/_xlfn.STDEV.P(Table2[6M Return vs Nifty])</f>
        <v>0.82318220801231123</v>
      </c>
      <c r="M82">
        <v>8.4880633147930098</v>
      </c>
      <c r="N82">
        <f>(Table2[[#This Row],[1W Return vs Nifty]]-AVERAGE(Table2[1W Return vs Nifty]))/_xlfn.STDEV.P(Table2[1W Return vs Nifty])</f>
        <v>0.35652445260581345</v>
      </c>
      <c r="O82">
        <v>2256.4899999999998</v>
      </c>
      <c r="P82">
        <v>2118.95336009833</v>
      </c>
      <c r="Q82">
        <v>1819.0459087389099</v>
      </c>
      <c r="R82">
        <v>68.459473478867906</v>
      </c>
      <c r="S82" s="1">
        <f>(Table2[[#This Row],[Close Price]]-Table2[[#This Row],[20D EMA]])/Table2[[#This Row],[20D EMA]]</f>
        <v>6.3377192010600644E-2</v>
      </c>
      <c r="T82" s="1">
        <f>(Table2[[#This Row],[Close Price]]-Table2[[#This Row],[50D EMA]])/Table2[[#This Row],[50D EMA]]</f>
        <v>0.1323986856835071</v>
      </c>
      <c r="U82" s="1">
        <f>(Table2[[#This Row],[Close Price]]-Table2[[#This Row],[200D EMA]])/Table2[[#This Row],[200D EMA]]</f>
        <v>0.31909809888388224</v>
      </c>
      <c r="V82">
        <v>1.37810613168147</v>
      </c>
      <c r="W82">
        <v>2354.1</v>
      </c>
      <c r="X82">
        <v>2425.35</v>
      </c>
      <c r="Y82">
        <v>2354.1</v>
      </c>
      <c r="Z82">
        <v>2425.35</v>
      </c>
      <c r="AA82">
        <v>2354.1</v>
      </c>
      <c r="AB82">
        <v>2425.35</v>
      </c>
      <c r="AC82" s="1">
        <f>(Table2[[#This Row],[Close Price]]/Table2[[#This Row],[Day Low]])-1</f>
        <v>1.9285501890319079E-2</v>
      </c>
      <c r="AD82" s="1">
        <f>(Table2[[#This Row],[Day High]]/Table2[[#This Row],[Close Price]])-1</f>
        <v>1.0773077724525848E-2</v>
      </c>
      <c r="AE82" s="1">
        <f>(Table2[[#This Row],[Close Price]]/Table2[[#This Row],[Current Week Low]])-1</f>
        <v>1.9285501890319079E-2</v>
      </c>
      <c r="AF82" s="1">
        <f>(Table2[[#This Row],[Current Week High]]/Table2[[#This Row],[Close Price]])-1</f>
        <v>1.0773077724525848E-2</v>
      </c>
      <c r="AG82" s="1">
        <f>(Table2[[#This Row],[Close Price]]/Table2[[#This Row],[Current Month Low]])-1</f>
        <v>1.9285501890319079E-2</v>
      </c>
      <c r="AH82" s="1">
        <f>(Table2[[#This Row],[Current Month High]]/Table2[[#This Row],[Close Price]])-1</f>
        <v>1.0773077724525848E-2</v>
      </c>
      <c r="AI82">
        <v>5.1885809543654897</v>
      </c>
      <c r="AJ82">
        <v>85.511616220186298</v>
      </c>
      <c r="AK82" t="str">
        <f>IF(AND(Table2[[#This Row],[20D EMA]]&gt;Table2[[#This Row],[50D EMA]],Table2[[#This Row],[50D EMA]]&gt;Table2[[#This Row],[200D EMA]]),"Uptrend","Downtrend/NoTrend")</f>
        <v>Uptrend</v>
      </c>
      <c r="AL82">
        <v>0.49</v>
      </c>
      <c r="AM82" t="s">
        <v>3169</v>
      </c>
      <c r="AN82">
        <v>9.42</v>
      </c>
      <c r="AO82" t="s">
        <v>3169</v>
      </c>
      <c r="AP82">
        <v>0.10835526531756499</v>
      </c>
      <c r="AQ82">
        <f>(Table2[[#This Row],[Sharpe Ratio]]-AVERAGE(Table2[Sharpe Ratio]))/_xlfn.STDEV.P(Table2[Sharpe Ratio])</f>
        <v>0.55074848575093283</v>
      </c>
      <c r="AR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4.6560849144662884</v>
      </c>
      <c r="AS82">
        <f>_xlfn.RANK.AVG(Table2[[#This Row],[1Y Return vs Nifty Z-Score]],Table2[1Y Return vs Nifty Z-Score])</f>
        <v>127</v>
      </c>
      <c r="AT82">
        <f>_xlfn.RANK.AVG(Table2[[#This Row],[6M Return vs Nifty Z-Score]],Table2[6M Return vs Nifty Z-Score])</f>
        <v>106</v>
      </c>
      <c r="AU82">
        <f>_xlfn.RANK.AVG(Table2[[#This Row],[Sharpe Ratio Z-Score]],Table2[Sharpe Ratio Z-Score])</f>
        <v>207</v>
      </c>
      <c r="AV82">
        <f>(Table2[[#This Row],[Rank 1Y]]+Table2[[#This Row],[Rank 6M]]+Table2[[#This Row],[Rank Sharpe]])/3</f>
        <v>146.66666666666666</v>
      </c>
    </row>
    <row r="83" spans="1:48" x14ac:dyDescent="0.3">
      <c r="A83" t="s">
        <v>254</v>
      </c>
      <c r="B83" t="s">
        <v>255</v>
      </c>
      <c r="C83" t="s">
        <v>3127</v>
      </c>
      <c r="D83" t="s">
        <v>51</v>
      </c>
      <c r="E83">
        <v>99831.415537034904</v>
      </c>
      <c r="F83">
        <v>2188.35</v>
      </c>
      <c r="G83">
        <v>57.692022178246702</v>
      </c>
      <c r="H83">
        <f>(Table2[[#This Row],[1Y Return vs Nifty]]-AVERAGE(Table2[1Y Return vs Nifty]))/_xlfn.STDEV.P(Table2[1Y Return vs Nifty])</f>
        <v>0.64944669064977778</v>
      </c>
      <c r="I83">
        <v>5.1601270681021401</v>
      </c>
      <c r="J83">
        <f>(Table2[[#This Row],[1M Return vs Nifty]]-AVERAGE(Table2[1M Return vs Nifty]))/_xlfn.STDEV.P(Table2[1M Return vs Nifty])</f>
        <v>0.44704463787915838</v>
      </c>
      <c r="K83">
        <v>23.5254818033807</v>
      </c>
      <c r="L83">
        <f>(Table2[[#This Row],[6M Return vs Nifty]]-AVERAGE(Table2[6M Return vs Nifty]))/_xlfn.STDEV.P(Table2[6M Return vs Nifty])</f>
        <v>0.59026349331833017</v>
      </c>
      <c r="M83">
        <v>2.8830933432906898</v>
      </c>
      <c r="N83">
        <f>(Table2[[#This Row],[1W Return vs Nifty]]-AVERAGE(Table2[1W Return vs Nifty]))/_xlfn.STDEV.P(Table2[1W Return vs Nifty])</f>
        <v>-0.63463895797518577</v>
      </c>
      <c r="O83">
        <v>2181.4299999999998</v>
      </c>
      <c r="P83">
        <v>2150.2668830902799</v>
      </c>
      <c r="Q83">
        <v>1826.1156854471501</v>
      </c>
      <c r="R83">
        <v>52.321271331148402</v>
      </c>
      <c r="S83" s="1">
        <f>(Table2[[#This Row],[Close Price]]-Table2[[#This Row],[20D EMA]])/Table2[[#This Row],[20D EMA]]</f>
        <v>3.1722310594426927E-3</v>
      </c>
      <c r="T83" s="1">
        <f>(Table2[[#This Row],[Close Price]]-Table2[[#This Row],[50D EMA]])/Table2[[#This Row],[50D EMA]]</f>
        <v>1.7710879151423508E-2</v>
      </c>
      <c r="U83" s="1">
        <f>(Table2[[#This Row],[Close Price]]-Table2[[#This Row],[200D EMA]])/Table2[[#This Row],[200D EMA]]</f>
        <v>0.19836328959857308</v>
      </c>
      <c r="V83">
        <v>0.65817123439106695</v>
      </c>
      <c r="W83">
        <v>2177</v>
      </c>
      <c r="X83">
        <v>2218.85</v>
      </c>
      <c r="Y83">
        <v>2177</v>
      </c>
      <c r="Z83">
        <v>2218.85</v>
      </c>
      <c r="AA83">
        <v>2177</v>
      </c>
      <c r="AB83">
        <v>2218.85</v>
      </c>
      <c r="AC83" s="1">
        <f>(Table2[[#This Row],[Close Price]]/Table2[[#This Row],[Day Low]])-1</f>
        <v>5.2135966926962762E-3</v>
      </c>
      <c r="AD83" s="1">
        <f>(Table2[[#This Row],[Day High]]/Table2[[#This Row],[Close Price]])-1</f>
        <v>1.3937441451321808E-2</v>
      </c>
      <c r="AE83" s="1">
        <f>(Table2[[#This Row],[Close Price]]/Table2[[#This Row],[Current Week Low]])-1</f>
        <v>5.2135966926962762E-3</v>
      </c>
      <c r="AF83" s="1">
        <f>(Table2[[#This Row],[Current Week High]]/Table2[[#This Row],[Close Price]])-1</f>
        <v>1.3937441451321808E-2</v>
      </c>
      <c r="AG83" s="1">
        <f>(Table2[[#This Row],[Close Price]]/Table2[[#This Row],[Current Month Low]])-1</f>
        <v>5.2135966926962762E-3</v>
      </c>
      <c r="AH83" s="1">
        <f>(Table2[[#This Row],[Current Month High]]/Table2[[#This Row],[Close Price]])-1</f>
        <v>1.3937441451321808E-2</v>
      </c>
      <c r="AI83">
        <v>5.6503758539538902</v>
      </c>
      <c r="AJ83">
        <v>89.705691127389301</v>
      </c>
      <c r="AK83" t="str">
        <f>IF(AND(Table2[[#This Row],[20D EMA]]&gt;Table2[[#This Row],[50D EMA]],Table2[[#This Row],[50D EMA]]&gt;Table2[[#This Row],[200D EMA]]),"Uptrend","Downtrend/NoTrend")</f>
        <v>Uptrend</v>
      </c>
      <c r="AL83">
        <v>0.02</v>
      </c>
      <c r="AM83" t="s">
        <v>3169</v>
      </c>
      <c r="AN83">
        <v>0.55000000000000004</v>
      </c>
      <c r="AO83" t="s">
        <v>3169</v>
      </c>
      <c r="AP83">
        <v>0.118613095555177</v>
      </c>
      <c r="AQ83">
        <f>(Table2[[#This Row],[Sharpe Ratio]]-AVERAGE(Table2[Sharpe Ratio]))/_xlfn.STDEV.P(Table2[Sharpe Ratio])</f>
        <v>0.67231733484992107</v>
      </c>
      <c r="AR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1.7244331987220014</v>
      </c>
      <c r="AS83">
        <f>_xlfn.RANK.AVG(Table2[[#This Row],[1Y Return vs Nifty Z-Score]],Table2[1Y Return vs Nifty Z-Score])</f>
        <v>133</v>
      </c>
      <c r="AT83">
        <f>_xlfn.RANK.AVG(Table2[[#This Row],[6M Return vs Nifty Z-Score]],Table2[6M Return vs Nifty Z-Score])</f>
        <v>135</v>
      </c>
      <c r="AU83">
        <f>_xlfn.RANK.AVG(Table2[[#This Row],[Sharpe Ratio Z-Score]],Table2[Sharpe Ratio Z-Score])</f>
        <v>177</v>
      </c>
      <c r="AV83">
        <f>(Table2[[#This Row],[Rank 1Y]]+Table2[[#This Row],[Rank 6M]]+Table2[[#This Row],[Rank Sharpe]])/3</f>
        <v>148.33333333333334</v>
      </c>
    </row>
    <row r="84" spans="1:48" x14ac:dyDescent="0.3">
      <c r="A84" t="s">
        <v>500</v>
      </c>
      <c r="B84" t="s">
        <v>501</v>
      </c>
      <c r="C84" t="s">
        <v>3130</v>
      </c>
      <c r="D84" t="s">
        <v>178</v>
      </c>
      <c r="E84">
        <v>42393.134907533997</v>
      </c>
      <c r="F84">
        <v>230.82</v>
      </c>
      <c r="G84">
        <v>118.31944847181001</v>
      </c>
      <c r="H84">
        <f>(Table2[[#This Row],[1Y Return vs Nifty]]-AVERAGE(Table2[1Y Return vs Nifty]))/_xlfn.STDEV.P(Table2[1Y Return vs Nifty])</f>
        <v>1.7242698556517924</v>
      </c>
      <c r="I84">
        <v>7.9975229160048098</v>
      </c>
      <c r="J84">
        <f>(Table2[[#This Row],[1M Return vs Nifty]]-AVERAGE(Table2[1M Return vs Nifty]))/_xlfn.STDEV.P(Table2[1M Return vs Nifty])</f>
        <v>0.75995864943871738</v>
      </c>
      <c r="K84">
        <v>19.336105192495001</v>
      </c>
      <c r="L84">
        <f>(Table2[[#This Row],[6M Return vs Nifty]]-AVERAGE(Table2[6M Return vs Nifty]))/_xlfn.STDEV.P(Table2[6M Return vs Nifty])</f>
        <v>0.44578465722426663</v>
      </c>
      <c r="M84">
        <v>5.9660819693393803</v>
      </c>
      <c r="N84">
        <f>(Table2[[#This Row],[1W Return vs Nifty]]-AVERAGE(Table2[1W Return vs Nifty]))/_xlfn.STDEV.P(Table2[1W Return vs Nifty])</f>
        <v>-8.9453963780148776E-2</v>
      </c>
      <c r="O84">
        <v>221.94</v>
      </c>
      <c r="P84">
        <v>208.926575159994</v>
      </c>
      <c r="Q84">
        <v>178.08636064867301</v>
      </c>
      <c r="R84">
        <v>63.444632528951701</v>
      </c>
      <c r="S84" s="1">
        <f>(Table2[[#This Row],[Close Price]]-Table2[[#This Row],[20D EMA]])/Table2[[#This Row],[20D EMA]]</f>
        <v>4.0010813733441453E-2</v>
      </c>
      <c r="T84" s="1">
        <f>(Table2[[#This Row],[Close Price]]-Table2[[#This Row],[50D EMA]])/Table2[[#This Row],[50D EMA]]</f>
        <v>0.1047900432160926</v>
      </c>
      <c r="U84" s="1">
        <f>(Table2[[#This Row],[Close Price]]-Table2[[#This Row],[200D EMA]])/Table2[[#This Row],[200D EMA]]</f>
        <v>0.2961127351878417</v>
      </c>
      <c r="V84">
        <v>0.78720924328179098</v>
      </c>
      <c r="W84">
        <v>223.05</v>
      </c>
      <c r="X84">
        <v>231.59</v>
      </c>
      <c r="Y84">
        <v>223.05</v>
      </c>
      <c r="Z84">
        <v>231.59</v>
      </c>
      <c r="AA84">
        <v>223.05</v>
      </c>
      <c r="AB84">
        <v>231.59</v>
      </c>
      <c r="AC84" s="1">
        <f>(Table2[[#This Row],[Close Price]]/Table2[[#This Row],[Day Low]])-1</f>
        <v>3.4835238735709373E-2</v>
      </c>
      <c r="AD84" s="1">
        <f>(Table2[[#This Row],[Day High]]/Table2[[#This Row],[Close Price]])-1</f>
        <v>3.3359327614592704E-3</v>
      </c>
      <c r="AE84" s="1">
        <f>(Table2[[#This Row],[Close Price]]/Table2[[#This Row],[Current Week Low]])-1</f>
        <v>3.4835238735709373E-2</v>
      </c>
      <c r="AF84" s="1">
        <f>(Table2[[#This Row],[Current Week High]]/Table2[[#This Row],[Close Price]])-1</f>
        <v>3.3359327614592704E-3</v>
      </c>
      <c r="AG84" s="1">
        <f>(Table2[[#This Row],[Close Price]]/Table2[[#This Row],[Current Month Low]])-1</f>
        <v>3.4835238735709373E-2</v>
      </c>
      <c r="AH84" s="1">
        <f>(Table2[[#This Row],[Current Month High]]/Table2[[#This Row],[Close Price]])-1</f>
        <v>3.3359327614592704E-3</v>
      </c>
      <c r="AI84">
        <v>1.9712329954076899</v>
      </c>
      <c r="AJ84">
        <v>158.62184873949499</v>
      </c>
      <c r="AK84" t="str">
        <f>IF(AND(Table2[[#This Row],[20D EMA]]&gt;Table2[[#This Row],[50D EMA]],Table2[[#This Row],[50D EMA]]&gt;Table2[[#This Row],[200D EMA]]),"Uptrend","Downtrend/NoTrend")</f>
        <v>Uptrend</v>
      </c>
      <c r="AL84">
        <v>0.36</v>
      </c>
      <c r="AM84" t="s">
        <v>3169</v>
      </c>
      <c r="AN84">
        <v>2.5099999999999998</v>
      </c>
      <c r="AO84" t="s">
        <v>3169</v>
      </c>
      <c r="AP84">
        <v>9.8765845239845995E-2</v>
      </c>
      <c r="AQ84">
        <f>(Table2[[#This Row],[Sharpe Ratio]]-AVERAGE(Table2[Sharpe Ratio]))/_xlfn.STDEV.P(Table2[Sharpe Ratio])</f>
        <v>0.43710118068045833</v>
      </c>
      <c r="AR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3.277660379215086</v>
      </c>
      <c r="AS84">
        <f>_xlfn.RANK.AVG(Table2[[#This Row],[1Y Return vs Nifty Z-Score]],Table2[1Y Return vs Nifty Z-Score])</f>
        <v>43</v>
      </c>
      <c r="AT84">
        <f>_xlfn.RANK.AVG(Table2[[#This Row],[6M Return vs Nifty Z-Score]],Table2[6M Return vs Nifty Z-Score])</f>
        <v>175</v>
      </c>
      <c r="AU84">
        <f>_xlfn.RANK.AVG(Table2[[#This Row],[Sharpe Ratio Z-Score]],Table2[Sharpe Ratio Z-Score])</f>
        <v>231</v>
      </c>
      <c r="AV84">
        <f>(Table2[[#This Row],[Rank 1Y]]+Table2[[#This Row],[Rank 6M]]+Table2[[#This Row],[Rank Sharpe]])/3</f>
        <v>149.66666666666666</v>
      </c>
    </row>
    <row r="85" spans="1:48" x14ac:dyDescent="0.3">
      <c r="A85" t="s">
        <v>1522</v>
      </c>
      <c r="B85" t="s">
        <v>1523</v>
      </c>
      <c r="C85" t="s">
        <v>3131</v>
      </c>
      <c r="D85" t="s">
        <v>417</v>
      </c>
      <c r="E85">
        <v>6528.5968779449904</v>
      </c>
      <c r="F85">
        <v>210.15</v>
      </c>
      <c r="G85">
        <v>96.317242931032894</v>
      </c>
      <c r="H85">
        <f>(Table2[[#This Row],[1Y Return vs Nifty]]-AVERAGE(Table2[1Y Return vs Nifty]))/_xlfn.STDEV.P(Table2[1Y Return vs Nifty])</f>
        <v>1.3342074426135921</v>
      </c>
      <c r="I85">
        <v>-0.62654247384595696</v>
      </c>
      <c r="J85">
        <f>(Table2[[#This Row],[1M Return vs Nifty]]-AVERAGE(Table2[1M Return vs Nifty]))/_xlfn.STDEV.P(Table2[1M Return vs Nifty])</f>
        <v>-0.19112151059072821</v>
      </c>
      <c r="K85">
        <v>10.2820168166798</v>
      </c>
      <c r="L85">
        <f>(Table2[[#This Row],[6M Return vs Nifty]]-AVERAGE(Table2[6M Return vs Nifty]))/_xlfn.STDEV.P(Table2[6M Return vs Nifty])</f>
        <v>0.13353673302677768</v>
      </c>
      <c r="M85">
        <v>3.0176137847259601</v>
      </c>
      <c r="N85">
        <f>(Table2[[#This Row],[1W Return vs Nifty]]-AVERAGE(Table2[1W Return vs Nifty]))/_xlfn.STDEV.P(Table2[1W Return vs Nifty])</f>
        <v>-0.61085083061611856</v>
      </c>
      <c r="O85">
        <v>211.71</v>
      </c>
      <c r="P85">
        <v>212.53044959235399</v>
      </c>
      <c r="Q85">
        <v>188.92421196997299</v>
      </c>
      <c r="R85">
        <v>46.458459642822</v>
      </c>
      <c r="S85" s="1">
        <f>(Table2[[#This Row],[Close Price]]-Table2[[#This Row],[20D EMA]])/Table2[[#This Row],[20D EMA]]</f>
        <v>-7.3685702139719535E-3</v>
      </c>
      <c r="T85" s="1">
        <f>(Table2[[#This Row],[Close Price]]-Table2[[#This Row],[50D EMA]])/Table2[[#This Row],[50D EMA]]</f>
        <v>-1.1200510782901118E-2</v>
      </c>
      <c r="U85" s="1">
        <f>(Table2[[#This Row],[Close Price]]-Table2[[#This Row],[200D EMA]])/Table2[[#This Row],[200D EMA]]</f>
        <v>0.11235080887038755</v>
      </c>
      <c r="V85">
        <v>1.6364389047850301</v>
      </c>
      <c r="W85">
        <v>208.17</v>
      </c>
      <c r="X85">
        <v>213.8</v>
      </c>
      <c r="Y85">
        <v>208.17</v>
      </c>
      <c r="Z85">
        <v>213.8</v>
      </c>
      <c r="AA85">
        <v>208.17</v>
      </c>
      <c r="AB85">
        <v>213.8</v>
      </c>
      <c r="AC85" s="1">
        <f>(Table2[[#This Row],[Close Price]]/Table2[[#This Row],[Day Low]])-1</f>
        <v>9.5114569822742911E-3</v>
      </c>
      <c r="AD85" s="1">
        <f>(Table2[[#This Row],[Day High]]/Table2[[#This Row],[Close Price]])-1</f>
        <v>1.7368546276469221E-2</v>
      </c>
      <c r="AE85" s="1">
        <f>(Table2[[#This Row],[Close Price]]/Table2[[#This Row],[Current Week Low]])-1</f>
        <v>9.5114569822742911E-3</v>
      </c>
      <c r="AF85" s="1">
        <f>(Table2[[#This Row],[Current Week High]]/Table2[[#This Row],[Close Price]])-1</f>
        <v>1.7368546276469221E-2</v>
      </c>
      <c r="AG85" s="1">
        <f>(Table2[[#This Row],[Close Price]]/Table2[[#This Row],[Current Month Low]])-1</f>
        <v>9.5114569822742911E-3</v>
      </c>
      <c r="AH85" s="1">
        <f>(Table2[[#This Row],[Current Month High]]/Table2[[#This Row],[Close Price]])-1</f>
        <v>1.7368546276469221E-2</v>
      </c>
      <c r="AI85">
        <v>9.2838448727099596</v>
      </c>
      <c r="AJ85">
        <v>123.682810005322</v>
      </c>
      <c r="AK85" t="str">
        <f>IF(AND(Table2[[#This Row],[20D EMA]]&gt;Table2[[#This Row],[50D EMA]],Table2[[#This Row],[50D EMA]]&gt;Table2[[#This Row],[200D EMA]]),"Uptrend","Downtrend/NoTrend")</f>
        <v>Downtrend/NoTrend</v>
      </c>
      <c r="AL85">
        <v>7.0000000000000007E-2</v>
      </c>
      <c r="AM85" t="s">
        <v>3169</v>
      </c>
      <c r="AN85">
        <v>0.53</v>
      </c>
      <c r="AO85" t="s">
        <v>3169</v>
      </c>
      <c r="AP85">
        <v>0.142895805256716</v>
      </c>
      <c r="AQ85">
        <f>(Table2[[#This Row],[Sharpe Ratio]]-AVERAGE(Table2[Sharpe Ratio]))/_xlfn.STDEV.P(Table2[Sharpe Ratio])</f>
        <v>0.9600995463937293</v>
      </c>
      <c r="AR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5">
        <f>_xlfn.RANK.AVG(Table2[[#This Row],[1Y Return vs Nifty Z-Score]],Table2[1Y Return vs Nifty Z-Score])</f>
        <v>64</v>
      </c>
      <c r="AT85">
        <f>_xlfn.RANK.AVG(Table2[[#This Row],[6M Return vs Nifty Z-Score]],Table2[6M Return vs Nifty Z-Score])</f>
        <v>267</v>
      </c>
      <c r="AU85">
        <f>_xlfn.RANK.AVG(Table2[[#This Row],[Sharpe Ratio Z-Score]],Table2[Sharpe Ratio Z-Score])</f>
        <v>120</v>
      </c>
      <c r="AV85">
        <f>(Table2[[#This Row],[Rank 1Y]]+Table2[[#This Row],[Rank 6M]]+Table2[[#This Row],[Rank Sharpe]])/3</f>
        <v>150.33333333333334</v>
      </c>
    </row>
    <row r="86" spans="1:48" x14ac:dyDescent="0.3">
      <c r="A86" t="s">
        <v>1199</v>
      </c>
      <c r="B86" t="s">
        <v>1200</v>
      </c>
      <c r="C86" t="s">
        <v>3123</v>
      </c>
      <c r="D86" t="s">
        <v>391</v>
      </c>
      <c r="E86">
        <v>9829.1747066039898</v>
      </c>
      <c r="F86">
        <v>106.92</v>
      </c>
      <c r="G86">
        <v>51.513271575652197</v>
      </c>
      <c r="H86">
        <f>(Table2[[#This Row],[1Y Return vs Nifty]]-AVERAGE(Table2[1Y Return vs Nifty]))/_xlfn.STDEV.P(Table2[1Y Return vs Nifty])</f>
        <v>0.53990774624065641</v>
      </c>
      <c r="I86">
        <v>-10.385664710709101</v>
      </c>
      <c r="J86">
        <f>(Table2[[#This Row],[1M Return vs Nifty]]-AVERAGE(Table2[1M Return vs Nifty]))/_xlfn.STDEV.P(Table2[1M Return vs Nifty])</f>
        <v>-1.2673781388980574</v>
      </c>
      <c r="K86">
        <v>34.8553043401241</v>
      </c>
      <c r="L86">
        <f>(Table2[[#This Row],[6M Return vs Nifty]]-AVERAGE(Table2[6M Return vs Nifty]))/_xlfn.STDEV.P(Table2[6M Return vs Nifty])</f>
        <v>0.98099455555026149</v>
      </c>
      <c r="M86">
        <v>9.5567313137862904</v>
      </c>
      <c r="N86">
        <f>(Table2[[#This Row],[1W Return vs Nifty]]-AVERAGE(Table2[1W Return vs Nifty]))/_xlfn.STDEV.P(Table2[1W Return vs Nifty])</f>
        <v>0.5455039875625447</v>
      </c>
      <c r="O86">
        <v>114.58</v>
      </c>
      <c r="P86">
        <v>112.794650252925</v>
      </c>
      <c r="Q86">
        <v>89.436721979618</v>
      </c>
      <c r="R86">
        <v>38.945525960487203</v>
      </c>
      <c r="S86" s="1">
        <f>(Table2[[#This Row],[Close Price]]-Table2[[#This Row],[20D EMA]])/Table2[[#This Row],[20D EMA]]</f>
        <v>-6.6852853901204365E-2</v>
      </c>
      <c r="T86" s="1">
        <f>(Table2[[#This Row],[Close Price]]-Table2[[#This Row],[50D EMA]])/Table2[[#This Row],[50D EMA]]</f>
        <v>-5.2082702856491657E-2</v>
      </c>
      <c r="U86" s="1">
        <f>(Table2[[#This Row],[Close Price]]-Table2[[#This Row],[200D EMA]])/Table2[[#This Row],[200D EMA]]</f>
        <v>0.19548209765968746</v>
      </c>
      <c r="V86">
        <v>0.37540832986609102</v>
      </c>
      <c r="W86">
        <v>106.03</v>
      </c>
      <c r="X86">
        <v>113.59</v>
      </c>
      <c r="Y86">
        <v>106.03</v>
      </c>
      <c r="Z86">
        <v>113.59</v>
      </c>
      <c r="AA86">
        <v>106.03</v>
      </c>
      <c r="AB86">
        <v>114.75</v>
      </c>
      <c r="AC86" s="1">
        <f>(Table2[[#This Row],[Close Price]]/Table2[[#This Row],[Day Low]])-1</f>
        <v>8.3938507969443243E-3</v>
      </c>
      <c r="AD86" s="1">
        <f>(Table2[[#This Row],[Day High]]/Table2[[#This Row],[Close Price]])-1</f>
        <v>6.238309016086796E-2</v>
      </c>
      <c r="AE86" s="1">
        <f>(Table2[[#This Row],[Close Price]]/Table2[[#This Row],[Current Week Low]])-1</f>
        <v>8.3938507969443243E-3</v>
      </c>
      <c r="AF86" s="1">
        <f>(Table2[[#This Row],[Current Week High]]/Table2[[#This Row],[Close Price]])-1</f>
        <v>6.238309016086796E-2</v>
      </c>
      <c r="AG86" s="1">
        <f>(Table2[[#This Row],[Close Price]]/Table2[[#This Row],[Current Month Low]])-1</f>
        <v>8.3938507969443243E-3</v>
      </c>
      <c r="AH86" s="1">
        <f>(Table2[[#This Row],[Current Month High]]/Table2[[#This Row],[Close Price]])-1</f>
        <v>7.3232323232323315E-2</v>
      </c>
      <c r="AI86">
        <v>36.1111111111111</v>
      </c>
      <c r="AJ86">
        <v>79.969702070358494</v>
      </c>
      <c r="AK86" t="str">
        <f>IF(AND(Table2[[#This Row],[20D EMA]]&gt;Table2[[#This Row],[50D EMA]],Table2[[#This Row],[50D EMA]]&gt;Table2[[#This Row],[200D EMA]]),"Uptrend","Downtrend/NoTrend")</f>
        <v>Uptrend</v>
      </c>
      <c r="AL86">
        <v>0.22</v>
      </c>
      <c r="AM86" t="s">
        <v>3169</v>
      </c>
      <c r="AN86">
        <v>-12.06</v>
      </c>
      <c r="AO86" t="s">
        <v>3168</v>
      </c>
      <c r="AP86">
        <v>0.10454219264483799</v>
      </c>
      <c r="AQ86">
        <f>(Table2[[#This Row],[Sharpe Ratio]]-AVERAGE(Table2[Sharpe Ratio]))/_xlfn.STDEV.P(Table2[Sharpe Ratio])</f>
        <v>0.50555853372242876</v>
      </c>
      <c r="AR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1.304586684177834</v>
      </c>
      <c r="AS86">
        <f>_xlfn.RANK.AVG(Table2[[#This Row],[1Y Return vs Nifty Z-Score]],Table2[1Y Return vs Nifty Z-Score])</f>
        <v>155</v>
      </c>
      <c r="AT86">
        <f>_xlfn.RANK.AVG(Table2[[#This Row],[6M Return vs Nifty Z-Score]],Table2[6M Return vs Nifty Z-Score])</f>
        <v>95</v>
      </c>
      <c r="AU86">
        <f>_xlfn.RANK.AVG(Table2[[#This Row],[Sharpe Ratio Z-Score]],Table2[Sharpe Ratio Z-Score])</f>
        <v>217</v>
      </c>
      <c r="AV86">
        <f>(Table2[[#This Row],[Rank 1Y]]+Table2[[#This Row],[Rank 6M]]+Table2[[#This Row],[Rank Sharpe]])/3</f>
        <v>155.66666666666666</v>
      </c>
    </row>
    <row r="87" spans="1:48" x14ac:dyDescent="0.3">
      <c r="A87" t="s">
        <v>612</v>
      </c>
      <c r="B87" t="s">
        <v>613</v>
      </c>
      <c r="C87" t="s">
        <v>3123</v>
      </c>
      <c r="D87" t="s">
        <v>386</v>
      </c>
      <c r="E87">
        <v>31805.62</v>
      </c>
      <c r="F87">
        <v>1521.8</v>
      </c>
      <c r="G87">
        <v>65.009201561549901</v>
      </c>
      <c r="H87">
        <f>(Table2[[#This Row],[1Y Return vs Nifty]]-AVERAGE(Table2[1Y Return vs Nifty]))/_xlfn.STDEV.P(Table2[1Y Return vs Nifty])</f>
        <v>0.77916807888037809</v>
      </c>
      <c r="I87">
        <v>14.1572884072598</v>
      </c>
      <c r="J87">
        <f>(Table2[[#This Row],[1M Return vs Nifty]]-AVERAGE(Table2[1M Return vs Nifty]))/_xlfn.STDEV.P(Table2[1M Return vs Nifty])</f>
        <v>1.4392706078175521</v>
      </c>
      <c r="K87">
        <v>35.042937218179702</v>
      </c>
      <c r="L87">
        <f>(Table2[[#This Row],[6M Return vs Nifty]]-AVERAGE(Table2[6M Return vs Nifty]))/_xlfn.STDEV.P(Table2[6M Return vs Nifty])</f>
        <v>0.98746544187831631</v>
      </c>
      <c r="M87">
        <v>7.4025387172968697</v>
      </c>
      <c r="N87">
        <f>(Table2[[#This Row],[1W Return vs Nifty]]-AVERAGE(Table2[1W Return vs Nifty]))/_xlfn.STDEV.P(Table2[1W Return vs Nifty])</f>
        <v>0.16456405535225696</v>
      </c>
      <c r="O87">
        <v>1499.51</v>
      </c>
      <c r="P87">
        <v>1448.42145724642</v>
      </c>
      <c r="Q87">
        <v>1193.62948175623</v>
      </c>
      <c r="R87">
        <v>53.343095525329097</v>
      </c>
      <c r="S87" s="1">
        <f>(Table2[[#This Row],[Close Price]]-Table2[[#This Row],[20D EMA]])/Table2[[#This Row],[20D EMA]]</f>
        <v>1.4864855852911927E-2</v>
      </c>
      <c r="T87" s="1">
        <f>(Table2[[#This Row],[Close Price]]-Table2[[#This Row],[50D EMA]])/Table2[[#This Row],[50D EMA]]</f>
        <v>5.0661043708285836E-2</v>
      </c>
      <c r="U87" s="1">
        <f>(Table2[[#This Row],[Close Price]]-Table2[[#This Row],[200D EMA]])/Table2[[#This Row],[200D EMA]]</f>
        <v>0.27493499721615527</v>
      </c>
      <c r="V87">
        <v>0.81550782242764497</v>
      </c>
      <c r="W87">
        <v>1504</v>
      </c>
      <c r="X87">
        <v>1556.45</v>
      </c>
      <c r="Y87">
        <v>1504</v>
      </c>
      <c r="Z87">
        <v>1556.45</v>
      </c>
      <c r="AA87">
        <v>1504</v>
      </c>
      <c r="AB87">
        <v>1570</v>
      </c>
      <c r="AC87" s="1">
        <f>(Table2[[#This Row],[Close Price]]/Table2[[#This Row],[Day Low]])-1</f>
        <v>1.1835106382978688E-2</v>
      </c>
      <c r="AD87" s="1">
        <f>(Table2[[#This Row],[Day High]]/Table2[[#This Row],[Close Price]])-1</f>
        <v>2.2769089236430506E-2</v>
      </c>
      <c r="AE87" s="1">
        <f>(Table2[[#This Row],[Close Price]]/Table2[[#This Row],[Current Week Low]])-1</f>
        <v>1.1835106382978688E-2</v>
      </c>
      <c r="AF87" s="1">
        <f>(Table2[[#This Row],[Current Week High]]/Table2[[#This Row],[Close Price]])-1</f>
        <v>2.2769089236430506E-2</v>
      </c>
      <c r="AG87" s="1">
        <f>(Table2[[#This Row],[Close Price]]/Table2[[#This Row],[Current Month Low]])-1</f>
        <v>1.1835106382978688E-2</v>
      </c>
      <c r="AH87" s="1">
        <f>(Table2[[#This Row],[Current Month High]]/Table2[[#This Row],[Close Price]])-1</f>
        <v>3.1673018793533902E-2</v>
      </c>
      <c r="AI87">
        <v>9.3704823235642092</v>
      </c>
      <c r="AJ87">
        <v>94.311616177738003</v>
      </c>
      <c r="AK87" t="str">
        <f>IF(AND(Table2[[#This Row],[20D EMA]]&gt;Table2[[#This Row],[50D EMA]],Table2[[#This Row],[50D EMA]]&gt;Table2[[#This Row],[200D EMA]]),"Uptrend","Downtrend/NoTrend")</f>
        <v>Uptrend</v>
      </c>
      <c r="AL87">
        <v>0.06</v>
      </c>
      <c r="AM87" t="s">
        <v>3169</v>
      </c>
      <c r="AN87">
        <v>-1.5</v>
      </c>
      <c r="AO87" t="s">
        <v>3168</v>
      </c>
      <c r="AP87">
        <v>9.0711726370510004E-2</v>
      </c>
      <c r="AQ87">
        <f>(Table2[[#This Row],[Sharpe Ratio]]-AVERAGE(Table2[Sharpe Ratio]))/_xlfn.STDEV.P(Table2[Sharpe Ratio])</f>
        <v>0.34164922458729924</v>
      </c>
      <c r="AR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3.7121174085158031</v>
      </c>
      <c r="AS87">
        <f>_xlfn.RANK.AVG(Table2[[#This Row],[1Y Return vs Nifty Z-Score]],Table2[1Y Return vs Nifty Z-Score])</f>
        <v>118</v>
      </c>
      <c r="AT87">
        <f>_xlfn.RANK.AVG(Table2[[#This Row],[6M Return vs Nifty Z-Score]],Table2[6M Return vs Nifty Z-Score])</f>
        <v>94</v>
      </c>
      <c r="AU87">
        <f>_xlfn.RANK.AVG(Table2[[#This Row],[Sharpe Ratio Z-Score]],Table2[Sharpe Ratio Z-Score])</f>
        <v>256</v>
      </c>
      <c r="AV87">
        <f>(Table2[[#This Row],[Rank 1Y]]+Table2[[#This Row],[Rank 6M]]+Table2[[#This Row],[Rank Sharpe]])/3</f>
        <v>156</v>
      </c>
    </row>
    <row r="88" spans="1:48" x14ac:dyDescent="0.3">
      <c r="A88" t="s">
        <v>814</v>
      </c>
      <c r="B88" t="s">
        <v>815</v>
      </c>
      <c r="C88" t="s">
        <v>3134</v>
      </c>
      <c r="D88" t="s">
        <v>117</v>
      </c>
      <c r="E88">
        <v>19189.760149260001</v>
      </c>
      <c r="F88">
        <v>731.7</v>
      </c>
      <c r="G88">
        <v>38.003949593822</v>
      </c>
      <c r="H88">
        <f>(Table2[[#This Row],[1Y Return vs Nifty]]-AVERAGE(Table2[1Y Return vs Nifty]))/_xlfn.STDEV.P(Table2[1Y Return vs Nifty])</f>
        <v>0.30040999584573991</v>
      </c>
      <c r="I88">
        <v>3.9860705953676301</v>
      </c>
      <c r="J88">
        <f>(Table2[[#This Row],[1M Return vs Nifty]]-AVERAGE(Table2[1M Return vs Nifty]))/_xlfn.STDEV.P(Table2[1M Return vs Nifty])</f>
        <v>0.31756720844245195</v>
      </c>
      <c r="K88">
        <v>18.766945040481701</v>
      </c>
      <c r="L88">
        <f>(Table2[[#This Row],[6M Return vs Nifty]]-AVERAGE(Table2[6M Return vs Nifty]))/_xlfn.STDEV.P(Table2[6M Return vs Nifty])</f>
        <v>0.42615605756570862</v>
      </c>
      <c r="M88">
        <v>7.0517180275561202</v>
      </c>
      <c r="N88">
        <f>(Table2[[#This Row],[1W Return vs Nifty]]-AVERAGE(Table2[1W Return vs Nifty]))/_xlfn.STDEV.P(Table2[1W Return vs Nifty])</f>
        <v>0.10252614379987463</v>
      </c>
      <c r="O88">
        <v>717.07</v>
      </c>
      <c r="P88">
        <v>702.40429679198701</v>
      </c>
      <c r="Q88">
        <v>613.21769131341102</v>
      </c>
      <c r="R88">
        <v>58.423829419974901</v>
      </c>
      <c r="S88" s="1">
        <f>(Table2[[#This Row],[Close Price]]-Table2[[#This Row],[20D EMA]])/Table2[[#This Row],[20D EMA]]</f>
        <v>2.0402471167389507E-2</v>
      </c>
      <c r="T88" s="1">
        <f>(Table2[[#This Row],[Close Price]]-Table2[[#This Row],[50D EMA]])/Table2[[#This Row],[50D EMA]]</f>
        <v>4.1707750567318624E-2</v>
      </c>
      <c r="U88" s="1">
        <f>(Table2[[#This Row],[Close Price]]-Table2[[#This Row],[200D EMA]])/Table2[[#This Row],[200D EMA]]</f>
        <v>0.19321410710251932</v>
      </c>
      <c r="V88">
        <v>0.63105214342233196</v>
      </c>
      <c r="W88">
        <v>716.15</v>
      </c>
      <c r="X88">
        <v>745</v>
      </c>
      <c r="Y88">
        <v>716.15</v>
      </c>
      <c r="Z88">
        <v>745</v>
      </c>
      <c r="AA88">
        <v>716.15</v>
      </c>
      <c r="AB88">
        <v>745</v>
      </c>
      <c r="AC88" s="1">
        <f>(Table2[[#This Row],[Close Price]]/Table2[[#This Row],[Day Low]])-1</f>
        <v>2.1713328213363248E-2</v>
      </c>
      <c r="AD88" s="1">
        <f>(Table2[[#This Row],[Day High]]/Table2[[#This Row],[Close Price]])-1</f>
        <v>1.8176848435150994E-2</v>
      </c>
      <c r="AE88" s="1">
        <f>(Table2[[#This Row],[Close Price]]/Table2[[#This Row],[Current Week Low]])-1</f>
        <v>2.1713328213363248E-2</v>
      </c>
      <c r="AF88" s="1">
        <f>(Table2[[#This Row],[Current Week High]]/Table2[[#This Row],[Close Price]])-1</f>
        <v>1.8176848435150994E-2</v>
      </c>
      <c r="AG88" s="1">
        <f>(Table2[[#This Row],[Close Price]]/Table2[[#This Row],[Current Month Low]])-1</f>
        <v>2.1713328213363248E-2</v>
      </c>
      <c r="AH88" s="1">
        <f>(Table2[[#This Row],[Current Month High]]/Table2[[#This Row],[Close Price]])-1</f>
        <v>1.8176848435150994E-2</v>
      </c>
      <c r="AI88">
        <v>8.61691950252834</v>
      </c>
      <c r="AJ88">
        <v>66.238782233329502</v>
      </c>
      <c r="AK88" t="str">
        <f>IF(AND(Table2[[#This Row],[20D EMA]]&gt;Table2[[#This Row],[50D EMA]],Table2[[#This Row],[50D EMA]]&gt;Table2[[#This Row],[200D EMA]]),"Uptrend","Downtrend/NoTrend")</f>
        <v>Uptrend</v>
      </c>
      <c r="AL88">
        <v>0.01</v>
      </c>
      <c r="AM88" t="s">
        <v>3169</v>
      </c>
      <c r="AN88">
        <v>0.21</v>
      </c>
      <c r="AO88" t="s">
        <v>3169</v>
      </c>
      <c r="AP88">
        <v>0.16556672457785401</v>
      </c>
      <c r="AQ88">
        <f>(Table2[[#This Row],[Sharpe Ratio]]-AVERAGE(Table2[Sharpe Ratio]))/_xlfn.STDEV.P(Table2[Sharpe Ratio])</f>
        <v>1.2287799111536333</v>
      </c>
      <c r="AR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2.3754393168074084</v>
      </c>
      <c r="AS88">
        <f>_xlfn.RANK.AVG(Table2[[#This Row],[1Y Return vs Nifty Z-Score]],Table2[1Y Return vs Nifty Z-Score])</f>
        <v>211</v>
      </c>
      <c r="AT88">
        <f>_xlfn.RANK.AVG(Table2[[#This Row],[6M Return vs Nifty Z-Score]],Table2[6M Return vs Nifty Z-Score])</f>
        <v>180</v>
      </c>
      <c r="AU88">
        <f>_xlfn.RANK.AVG(Table2[[#This Row],[Sharpe Ratio Z-Score]],Table2[Sharpe Ratio Z-Score])</f>
        <v>80</v>
      </c>
      <c r="AV88">
        <f>(Table2[[#This Row],[Rank 1Y]]+Table2[[#This Row],[Rank 6M]]+Table2[[#This Row],[Rank Sharpe]])/3</f>
        <v>157</v>
      </c>
    </row>
    <row r="89" spans="1:48" x14ac:dyDescent="0.3">
      <c r="A89" t="s">
        <v>1838</v>
      </c>
      <c r="B89" t="s">
        <v>1839</v>
      </c>
      <c r="C89" t="s">
        <v>3129</v>
      </c>
      <c r="D89" t="s">
        <v>196</v>
      </c>
      <c r="E89">
        <v>4140.6089112</v>
      </c>
      <c r="F89">
        <v>1573.2</v>
      </c>
      <c r="G89">
        <v>50.519755872531199</v>
      </c>
      <c r="H89">
        <f>(Table2[[#This Row],[1Y Return vs Nifty]]-AVERAGE(Table2[1Y Return vs Nifty]))/_xlfn.STDEV.P(Table2[1Y Return vs Nifty])</f>
        <v>0.52229436962563947</v>
      </c>
      <c r="I89">
        <v>-1.7989366092491601</v>
      </c>
      <c r="J89">
        <f>(Table2[[#This Row],[1M Return vs Nifty]]-AVERAGE(Table2[1M Return vs Nifty]))/_xlfn.STDEV.P(Table2[1M Return vs Nifty])</f>
        <v>-0.32041561395282675</v>
      </c>
      <c r="K89">
        <v>28.801667947954702</v>
      </c>
      <c r="L89">
        <f>(Table2[[#This Row],[6M Return vs Nifty]]-AVERAGE(Table2[6M Return vs Nifty]))/_xlfn.STDEV.P(Table2[6M Return vs Nifty])</f>
        <v>0.77222307919154087</v>
      </c>
      <c r="M89">
        <v>5.7693029831739402</v>
      </c>
      <c r="N89">
        <f>(Table2[[#This Row],[1W Return vs Nifty]]-AVERAGE(Table2[1W Return vs Nifty]))/_xlfn.STDEV.P(Table2[1W Return vs Nifty])</f>
        <v>-0.12425167581965353</v>
      </c>
      <c r="O89">
        <v>1577.73</v>
      </c>
      <c r="P89">
        <v>1572.2957526677001</v>
      </c>
      <c r="Q89">
        <v>1357.8950474932001</v>
      </c>
      <c r="R89">
        <v>52.9379490624532</v>
      </c>
      <c r="S89" s="1">
        <f>(Table2[[#This Row],[Close Price]]-Table2[[#This Row],[20D EMA]])/Table2[[#This Row],[20D EMA]]</f>
        <v>-2.8712137057671293E-3</v>
      </c>
      <c r="T89" s="1">
        <f>(Table2[[#This Row],[Close Price]]-Table2[[#This Row],[50D EMA]])/Table2[[#This Row],[50D EMA]]</f>
        <v>5.7511274883605438E-4</v>
      </c>
      <c r="U89" s="1">
        <f>(Table2[[#This Row],[Close Price]]-Table2[[#This Row],[200D EMA]])/Table2[[#This Row],[200D EMA]]</f>
        <v>0.15855787448689265</v>
      </c>
      <c r="V89">
        <v>0.43169228014038802</v>
      </c>
      <c r="W89">
        <v>1537.6</v>
      </c>
      <c r="X89">
        <v>1591.95</v>
      </c>
      <c r="Y89">
        <v>1537.6</v>
      </c>
      <c r="Z89">
        <v>1591.95</v>
      </c>
      <c r="AA89">
        <v>1537.6</v>
      </c>
      <c r="AB89">
        <v>1593.95</v>
      </c>
      <c r="AC89" s="1">
        <f>(Table2[[#This Row],[Close Price]]/Table2[[#This Row],[Day Low]])-1</f>
        <v>2.3152965660770075E-2</v>
      </c>
      <c r="AD89" s="1">
        <f>(Table2[[#This Row],[Day High]]/Table2[[#This Row],[Close Price]])-1</f>
        <v>1.1918382913806314E-2</v>
      </c>
      <c r="AE89" s="1">
        <f>(Table2[[#This Row],[Close Price]]/Table2[[#This Row],[Current Week Low]])-1</f>
        <v>2.3152965660770075E-2</v>
      </c>
      <c r="AF89" s="1">
        <f>(Table2[[#This Row],[Current Week High]]/Table2[[#This Row],[Close Price]])-1</f>
        <v>1.1918382913806314E-2</v>
      </c>
      <c r="AG89" s="1">
        <f>(Table2[[#This Row],[Close Price]]/Table2[[#This Row],[Current Month Low]])-1</f>
        <v>2.3152965660770075E-2</v>
      </c>
      <c r="AH89" s="1">
        <f>(Table2[[#This Row],[Current Month High]]/Table2[[#This Row],[Close Price]])-1</f>
        <v>1.318967709127894E-2</v>
      </c>
      <c r="AI89">
        <v>13.7808288838037</v>
      </c>
      <c r="AJ89">
        <v>80.619977037887395</v>
      </c>
      <c r="AK89" t="str">
        <f>IF(AND(Table2[[#This Row],[20D EMA]]&gt;Table2[[#This Row],[50D EMA]],Table2[[#This Row],[50D EMA]]&gt;Table2[[#This Row],[200D EMA]]),"Uptrend","Downtrend/NoTrend")</f>
        <v>Uptrend</v>
      </c>
      <c r="AL89">
        <v>0.28999999999999998</v>
      </c>
      <c r="AM89" t="s">
        <v>3169</v>
      </c>
      <c r="AN89">
        <v>-4.42</v>
      </c>
      <c r="AO89" t="s">
        <v>3168</v>
      </c>
      <c r="AP89">
        <v>0.108566388032697</v>
      </c>
      <c r="AQ89">
        <f>(Table2[[#This Row],[Sharpe Ratio]]-AVERAGE(Table2[Sharpe Ratio]))/_xlfn.STDEV.P(Table2[Sharpe Ratio])</f>
        <v>0.55325056902807102</v>
      </c>
      <c r="AR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1.4031007280727714</v>
      </c>
      <c r="AS89">
        <f>_xlfn.RANK.AVG(Table2[[#This Row],[1Y Return vs Nifty Z-Score]],Table2[1Y Return vs Nifty Z-Score])</f>
        <v>158</v>
      </c>
      <c r="AT89">
        <f>_xlfn.RANK.AVG(Table2[[#This Row],[6M Return vs Nifty Z-Score]],Table2[6M Return vs Nifty Z-Score])</f>
        <v>112</v>
      </c>
      <c r="AU89">
        <f>_xlfn.RANK.AVG(Table2[[#This Row],[Sharpe Ratio Z-Score]],Table2[Sharpe Ratio Z-Score])</f>
        <v>204</v>
      </c>
      <c r="AV89">
        <f>(Table2[[#This Row],[Rank 1Y]]+Table2[[#This Row],[Rank 6M]]+Table2[[#This Row],[Rank Sharpe]])/3</f>
        <v>158</v>
      </c>
    </row>
    <row r="90" spans="1:48" x14ac:dyDescent="0.3">
      <c r="A90" t="s">
        <v>919</v>
      </c>
      <c r="B90" t="s">
        <v>920</v>
      </c>
      <c r="C90" t="s">
        <v>3134</v>
      </c>
      <c r="D90" t="s">
        <v>263</v>
      </c>
      <c r="E90">
        <v>16331.07204189</v>
      </c>
      <c r="F90">
        <v>1125.45</v>
      </c>
      <c r="G90">
        <v>81.746616232320207</v>
      </c>
      <c r="H90">
        <f>(Table2[[#This Row],[1Y Return vs Nifty]]-AVERAGE(Table2[1Y Return vs Nifty]))/_xlfn.STDEV.P(Table2[1Y Return vs Nifty])</f>
        <v>1.0758945294356186</v>
      </c>
      <c r="I90">
        <v>1.0696611882535501</v>
      </c>
      <c r="J90">
        <f>(Table2[[#This Row],[1M Return vs Nifty]]-AVERAGE(Table2[1M Return vs Nifty]))/_xlfn.STDEV.P(Table2[1M Return vs Nifty])</f>
        <v>-4.0605854392728727E-3</v>
      </c>
      <c r="K90">
        <v>3.9793492947805098</v>
      </c>
      <c r="L90">
        <f>(Table2[[#This Row],[6M Return vs Nifty]]-AVERAGE(Table2[6M Return vs Nifty]))/_xlfn.STDEV.P(Table2[6M Return vs Nifty])</f>
        <v>-8.3823068306373469E-2</v>
      </c>
      <c r="M90">
        <v>14.5448919986209</v>
      </c>
      <c r="N90">
        <f>(Table2[[#This Row],[1W Return vs Nifty]]-AVERAGE(Table2[1W Return vs Nifty]))/_xlfn.STDEV.P(Table2[1W Return vs Nifty])</f>
        <v>1.4275929875115569</v>
      </c>
      <c r="O90">
        <v>1141.83</v>
      </c>
      <c r="P90">
        <v>1187.1285776243501</v>
      </c>
      <c r="Q90">
        <v>1081.2768535343</v>
      </c>
      <c r="R90">
        <v>48.681988635201598</v>
      </c>
      <c r="S90" s="1">
        <f>(Table2[[#This Row],[Close Price]]-Table2[[#This Row],[20D EMA]])/Table2[[#This Row],[20D EMA]]</f>
        <v>-1.4345392921888444E-2</v>
      </c>
      <c r="T90" s="1">
        <f>(Table2[[#This Row],[Close Price]]-Table2[[#This Row],[50D EMA]])/Table2[[#This Row],[50D EMA]]</f>
        <v>-5.1956105502724545E-2</v>
      </c>
      <c r="U90" s="1">
        <f>(Table2[[#This Row],[Close Price]]-Table2[[#This Row],[200D EMA]])/Table2[[#This Row],[200D EMA]]</f>
        <v>4.0852762473657059E-2</v>
      </c>
      <c r="V90">
        <v>0.67874567869553304</v>
      </c>
      <c r="W90">
        <v>1109</v>
      </c>
      <c r="X90">
        <v>1154.8</v>
      </c>
      <c r="Y90">
        <v>1109</v>
      </c>
      <c r="Z90">
        <v>1154.8</v>
      </c>
      <c r="AA90">
        <v>1109</v>
      </c>
      <c r="AB90">
        <v>1160</v>
      </c>
      <c r="AC90" s="1">
        <f>(Table2[[#This Row],[Close Price]]/Table2[[#This Row],[Day Low]])-1</f>
        <v>1.4833183047790799E-2</v>
      </c>
      <c r="AD90" s="1">
        <f>(Table2[[#This Row],[Day High]]/Table2[[#This Row],[Close Price]])-1</f>
        <v>2.6078457505886554E-2</v>
      </c>
      <c r="AE90" s="1">
        <f>(Table2[[#This Row],[Close Price]]/Table2[[#This Row],[Current Week Low]])-1</f>
        <v>1.4833183047790799E-2</v>
      </c>
      <c r="AF90" s="1">
        <f>(Table2[[#This Row],[Current Week High]]/Table2[[#This Row],[Close Price]])-1</f>
        <v>2.6078457505886554E-2</v>
      </c>
      <c r="AG90" s="1">
        <f>(Table2[[#This Row],[Close Price]]/Table2[[#This Row],[Current Month Low]])-1</f>
        <v>1.4833183047790799E-2</v>
      </c>
      <c r="AH90" s="1">
        <f>(Table2[[#This Row],[Current Month High]]/Table2[[#This Row],[Close Price]])-1</f>
        <v>3.0698831578479746E-2</v>
      </c>
      <c r="AI90">
        <v>28.8373539473099</v>
      </c>
      <c r="AJ90">
        <v>115.479609419873</v>
      </c>
      <c r="AK90" t="str">
        <f>IF(AND(Table2[[#This Row],[20D EMA]]&gt;Table2[[#This Row],[50D EMA]],Table2[[#This Row],[50D EMA]]&gt;Table2[[#This Row],[200D EMA]]),"Uptrend","Downtrend/NoTrend")</f>
        <v>Downtrend/NoTrend</v>
      </c>
      <c r="AL90">
        <v>-7.0000000000000007E-2</v>
      </c>
      <c r="AM90" t="s">
        <v>3168</v>
      </c>
      <c r="AN90">
        <v>-6.6</v>
      </c>
      <c r="AO90" t="s">
        <v>3168</v>
      </c>
      <c r="AP90">
        <v>0.18669625494730799</v>
      </c>
      <c r="AQ90">
        <f>(Table2[[#This Row],[Sharpe Ratio]]-AVERAGE(Table2[Sharpe Ratio]))/_xlfn.STDEV.P(Table2[Sharpe Ratio])</f>
        <v>1.4791927791301482</v>
      </c>
      <c r="AR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0">
        <f>_xlfn.RANK.AVG(Table2[[#This Row],[1Y Return vs Nifty Z-Score]],Table2[1Y Return vs Nifty Z-Score])</f>
        <v>86</v>
      </c>
      <c r="AT90">
        <f>_xlfn.RANK.AVG(Table2[[#This Row],[6M Return vs Nifty Z-Score]],Table2[6M Return vs Nifty Z-Score])</f>
        <v>347</v>
      </c>
      <c r="AU90">
        <f>_xlfn.RANK.AVG(Table2[[#This Row],[Sharpe Ratio Z-Score]],Table2[Sharpe Ratio Z-Score])</f>
        <v>47</v>
      </c>
      <c r="AV90">
        <f>(Table2[[#This Row],[Rank 1Y]]+Table2[[#This Row],[Rank 6M]]+Table2[[#This Row],[Rank Sharpe]])/3</f>
        <v>160</v>
      </c>
    </row>
    <row r="91" spans="1:48" x14ac:dyDescent="0.3">
      <c r="A91" t="s">
        <v>112</v>
      </c>
      <c r="B91" t="s">
        <v>113</v>
      </c>
      <c r="C91" t="s">
        <v>3134</v>
      </c>
      <c r="D91" t="s">
        <v>114</v>
      </c>
      <c r="E91">
        <v>247646.199177</v>
      </c>
      <c r="F91">
        <v>6954</v>
      </c>
      <c r="G91">
        <v>81.744821093555998</v>
      </c>
      <c r="H91">
        <f>(Table2[[#This Row],[1Y Return vs Nifty]]-AVERAGE(Table2[1Y Return vs Nifty]))/_xlfn.STDEV.P(Table2[1Y Return vs Nifty])</f>
        <v>1.0758627046189289</v>
      </c>
      <c r="I91">
        <v>-1.1231258573674701</v>
      </c>
      <c r="J91">
        <f>(Table2[[#This Row],[1M Return vs Nifty]]-AVERAGE(Table2[1M Return vs Nifty]))/_xlfn.STDEV.P(Table2[1M Return vs Nifty])</f>
        <v>-0.24588577576239765</v>
      </c>
      <c r="K91">
        <v>7.0966221576500601</v>
      </c>
      <c r="L91">
        <f>(Table2[[#This Row],[6M Return vs Nifty]]-AVERAGE(Table2[6M Return vs Nifty]))/_xlfn.STDEV.P(Table2[6M Return vs Nifty])</f>
        <v>2.3682175754218372E-2</v>
      </c>
      <c r="M91">
        <v>3.5233473067153098</v>
      </c>
      <c r="N91">
        <f>(Table2[[#This Row],[1W Return vs Nifty]]-AVERAGE(Table2[1W Return vs Nifty]))/_xlfn.STDEV.P(Table2[1W Return vs Nifty])</f>
        <v>-0.52141867218374272</v>
      </c>
      <c r="O91">
        <v>7122.15</v>
      </c>
      <c r="P91">
        <v>7122.8704223596997</v>
      </c>
      <c r="Q91">
        <v>6329.8113498161401</v>
      </c>
      <c r="R91">
        <v>39.9090339533766</v>
      </c>
      <c r="S91" s="1">
        <f>(Table2[[#This Row],[Close Price]]-Table2[[#This Row],[20D EMA]])/Table2[[#This Row],[20D EMA]]</f>
        <v>-2.3609443777510956E-2</v>
      </c>
      <c r="T91" s="1">
        <f>(Table2[[#This Row],[Close Price]]-Table2[[#This Row],[50D EMA]])/Table2[[#This Row],[50D EMA]]</f>
        <v>-2.3708198008150123E-2</v>
      </c>
      <c r="U91" s="1">
        <f>(Table2[[#This Row],[Close Price]]-Table2[[#This Row],[200D EMA]])/Table2[[#This Row],[200D EMA]]</f>
        <v>9.8610940466968333E-2</v>
      </c>
      <c r="V91">
        <v>0.87103811682570798</v>
      </c>
      <c r="W91">
        <v>6783.2</v>
      </c>
      <c r="X91">
        <v>7006.9</v>
      </c>
      <c r="Y91">
        <v>6783.2</v>
      </c>
      <c r="Z91">
        <v>7006.9</v>
      </c>
      <c r="AA91">
        <v>6783.2</v>
      </c>
      <c r="AB91">
        <v>7008.95</v>
      </c>
      <c r="AC91" s="1">
        <f>(Table2[[#This Row],[Close Price]]/Table2[[#This Row],[Day Low]])-1</f>
        <v>2.5179856115107979E-2</v>
      </c>
      <c r="AD91" s="1">
        <f>(Table2[[#This Row],[Day High]]/Table2[[#This Row],[Close Price]])-1</f>
        <v>7.6071325855622263E-3</v>
      </c>
      <c r="AE91" s="1">
        <f>(Table2[[#This Row],[Close Price]]/Table2[[#This Row],[Current Week Low]])-1</f>
        <v>2.5179856115107979E-2</v>
      </c>
      <c r="AF91" s="1">
        <f>(Table2[[#This Row],[Current Week High]]/Table2[[#This Row],[Close Price]])-1</f>
        <v>7.6071325855622263E-3</v>
      </c>
      <c r="AG91" s="1">
        <f>(Table2[[#This Row],[Close Price]]/Table2[[#This Row],[Current Month Low]])-1</f>
        <v>2.5179856115107979E-2</v>
      </c>
      <c r="AH91" s="1">
        <f>(Table2[[#This Row],[Current Month High]]/Table2[[#This Row],[Close Price]])-1</f>
        <v>7.9019269485187671E-3</v>
      </c>
      <c r="AI91">
        <v>16.9096922634454</v>
      </c>
      <c r="AJ91">
        <v>110.730465613115</v>
      </c>
      <c r="AK91" t="str">
        <f>IF(AND(Table2[[#This Row],[20D EMA]]&gt;Table2[[#This Row],[50D EMA]],Table2[[#This Row],[50D EMA]]&gt;Table2[[#This Row],[200D EMA]]),"Uptrend","Downtrend/NoTrend")</f>
        <v>Downtrend/NoTrend</v>
      </c>
      <c r="AL91">
        <v>0.02</v>
      </c>
      <c r="AM91" t="s">
        <v>3169</v>
      </c>
      <c r="AN91">
        <v>-9.89</v>
      </c>
      <c r="AO91" t="s">
        <v>3168</v>
      </c>
      <c r="AP91">
        <v>0.15570304949140201</v>
      </c>
      <c r="AQ91">
        <f>(Table2[[#This Row],[Sharpe Ratio]]-AVERAGE(Table2[Sharpe Ratio]))/_xlfn.STDEV.P(Table2[Sharpe Ratio])</f>
        <v>1.1118823216663769</v>
      </c>
      <c r="AR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1">
        <f>_xlfn.RANK.AVG(Table2[[#This Row],[1Y Return vs Nifty Z-Score]],Table2[1Y Return vs Nifty Z-Score])</f>
        <v>87</v>
      </c>
      <c r="AT91">
        <f>_xlfn.RANK.AVG(Table2[[#This Row],[6M Return vs Nifty Z-Score]],Table2[6M Return vs Nifty Z-Score])</f>
        <v>300</v>
      </c>
      <c r="AU91">
        <f>_xlfn.RANK.AVG(Table2[[#This Row],[Sharpe Ratio Z-Score]],Table2[Sharpe Ratio Z-Score])</f>
        <v>96</v>
      </c>
      <c r="AV91">
        <f>(Table2[[#This Row],[Rank 1Y]]+Table2[[#This Row],[Rank 6M]]+Table2[[#This Row],[Rank Sharpe]])/3</f>
        <v>161</v>
      </c>
    </row>
    <row r="92" spans="1:48" x14ac:dyDescent="0.3">
      <c r="A92" t="s">
        <v>1475</v>
      </c>
      <c r="B92" t="s">
        <v>1476</v>
      </c>
      <c r="C92" t="s">
        <v>3133</v>
      </c>
      <c r="D92" t="s">
        <v>86</v>
      </c>
      <c r="E92">
        <v>6951.3441920649902</v>
      </c>
      <c r="F92">
        <v>2839.55</v>
      </c>
      <c r="G92">
        <v>40.481338910596897</v>
      </c>
      <c r="H92">
        <f>(Table2[[#This Row],[1Y Return vs Nifty]]-AVERAGE(Table2[1Y Return vs Nifty]))/_xlfn.STDEV.P(Table2[1Y Return vs Nifty])</f>
        <v>0.34432997710149826</v>
      </c>
      <c r="I92">
        <v>-6.2226339463770799</v>
      </c>
      <c r="J92">
        <f>(Table2[[#This Row],[1M Return vs Nifty]]-AVERAGE(Table2[1M Return vs Nifty]))/_xlfn.STDEV.P(Table2[1M Return vs Nifty])</f>
        <v>-0.80827030673713762</v>
      </c>
      <c r="K92">
        <v>15.7367679932775</v>
      </c>
      <c r="L92">
        <f>(Table2[[#This Row],[6M Return vs Nifty]]-AVERAGE(Table2[6M Return vs Nifty]))/_xlfn.STDEV.P(Table2[6M Return vs Nifty])</f>
        <v>0.32165448284420073</v>
      </c>
      <c r="M92">
        <v>12.2664985280195</v>
      </c>
      <c r="N92">
        <f>(Table2[[#This Row],[1W Return vs Nifty]]-AVERAGE(Table2[1W Return vs Nifty]))/_xlfn.STDEV.P(Table2[1W Return vs Nifty])</f>
        <v>1.0246898043636419</v>
      </c>
      <c r="O92">
        <v>2952.46</v>
      </c>
      <c r="P92">
        <v>3055.9916117517701</v>
      </c>
      <c r="Q92">
        <v>2744.47586019864</v>
      </c>
      <c r="R92">
        <v>42.740167995133902</v>
      </c>
      <c r="S92" s="1">
        <f>(Table2[[#This Row],[Close Price]]-Table2[[#This Row],[20D EMA]])/Table2[[#This Row],[20D EMA]]</f>
        <v>-3.8242685760348949E-2</v>
      </c>
      <c r="T92" s="1">
        <f>(Table2[[#This Row],[Close Price]]-Table2[[#This Row],[50D EMA]])/Table2[[#This Row],[50D EMA]]</f>
        <v>-7.0825329140121615E-2</v>
      </c>
      <c r="U92" s="1">
        <f>(Table2[[#This Row],[Close Price]]-Table2[[#This Row],[200D EMA]])/Table2[[#This Row],[200D EMA]]</f>
        <v>3.4642002569656008E-2</v>
      </c>
      <c r="V92">
        <v>1.00301439923425</v>
      </c>
      <c r="W92">
        <v>2823</v>
      </c>
      <c r="X92">
        <v>2965</v>
      </c>
      <c r="Y92">
        <v>2823</v>
      </c>
      <c r="Z92">
        <v>2965</v>
      </c>
      <c r="AA92">
        <v>2823</v>
      </c>
      <c r="AB92">
        <v>3080</v>
      </c>
      <c r="AC92" s="1">
        <f>(Table2[[#This Row],[Close Price]]/Table2[[#This Row],[Day Low]])-1</f>
        <v>5.8625575628763471E-3</v>
      </c>
      <c r="AD92" s="1">
        <f>(Table2[[#This Row],[Day High]]/Table2[[#This Row],[Close Price]])-1</f>
        <v>4.4179535489778266E-2</v>
      </c>
      <c r="AE92" s="1">
        <f>(Table2[[#This Row],[Close Price]]/Table2[[#This Row],[Current Week Low]])-1</f>
        <v>5.8625575628763471E-3</v>
      </c>
      <c r="AF92" s="1">
        <f>(Table2[[#This Row],[Current Week High]]/Table2[[#This Row],[Close Price]])-1</f>
        <v>4.4179535489778266E-2</v>
      </c>
      <c r="AG92" s="1">
        <f>(Table2[[#This Row],[Close Price]]/Table2[[#This Row],[Current Month Low]])-1</f>
        <v>5.8625575628763471E-3</v>
      </c>
      <c r="AH92" s="1">
        <f>(Table2[[#This Row],[Current Month High]]/Table2[[#This Row],[Close Price]])-1</f>
        <v>8.4678910390730833E-2</v>
      </c>
      <c r="AI92">
        <v>24.137627440967702</v>
      </c>
      <c r="AJ92">
        <v>69.005743534803401</v>
      </c>
      <c r="AK92" t="str">
        <f>IF(AND(Table2[[#This Row],[20D EMA]]&gt;Table2[[#This Row],[50D EMA]],Table2[[#This Row],[50D EMA]]&gt;Table2[[#This Row],[200D EMA]]),"Uptrend","Downtrend/NoTrend")</f>
        <v>Downtrend/NoTrend</v>
      </c>
      <c r="AL92">
        <v>-0.13</v>
      </c>
      <c r="AM92" t="s">
        <v>3168</v>
      </c>
      <c r="AN92">
        <v>-8.9</v>
      </c>
      <c r="AO92" t="s">
        <v>3168</v>
      </c>
      <c r="AP92">
        <v>0.16953625199474801</v>
      </c>
      <c r="AQ92">
        <f>(Table2[[#This Row],[Sharpe Ratio]]-AVERAGE(Table2[Sharpe Ratio]))/_xlfn.STDEV.P(Table2[Sharpe Ratio])</f>
        <v>1.2758240587326464</v>
      </c>
      <c r="AR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2">
        <f>_xlfn.RANK.AVG(Table2[[#This Row],[1Y Return vs Nifty Z-Score]],Table2[1Y Return vs Nifty Z-Score])</f>
        <v>199</v>
      </c>
      <c r="AT92">
        <f>_xlfn.RANK.AVG(Table2[[#This Row],[6M Return vs Nifty Z-Score]],Table2[6M Return vs Nifty Z-Score])</f>
        <v>214</v>
      </c>
      <c r="AU92">
        <f>_xlfn.RANK.AVG(Table2[[#This Row],[Sharpe Ratio Z-Score]],Table2[Sharpe Ratio Z-Score])</f>
        <v>74</v>
      </c>
      <c r="AV92">
        <f>(Table2[[#This Row],[Rank 1Y]]+Table2[[#This Row],[Rank 6M]]+Table2[[#This Row],[Rank Sharpe]])/3</f>
        <v>162.33333333333334</v>
      </c>
    </row>
    <row r="93" spans="1:48" x14ac:dyDescent="0.3">
      <c r="A93" t="s">
        <v>25</v>
      </c>
      <c r="B93" t="s">
        <v>26</v>
      </c>
      <c r="C93" t="s">
        <v>3124</v>
      </c>
      <c r="D93" t="s">
        <v>27</v>
      </c>
      <c r="E93">
        <v>951818.65920071898</v>
      </c>
      <c r="F93">
        <v>1591.25</v>
      </c>
      <c r="G93">
        <v>44.649189288504502</v>
      </c>
      <c r="H93">
        <f>(Table2[[#This Row],[1Y Return vs Nifty]]-AVERAGE(Table2[1Y Return vs Nifty]))/_xlfn.STDEV.P(Table2[1Y Return vs Nifty])</f>
        <v>0.41821901393354827</v>
      </c>
      <c r="I93">
        <v>0.518640588136562</v>
      </c>
      <c r="J93">
        <f>(Table2[[#This Row],[1M Return vs Nifty]]-AVERAGE(Table2[1M Return vs Nifty]))/_xlfn.STDEV.P(Table2[1M Return vs Nifty])</f>
        <v>-6.4828301921980885E-2</v>
      </c>
      <c r="K93">
        <v>17.226475907370499</v>
      </c>
      <c r="L93">
        <f>(Table2[[#This Row],[6M Return vs Nifty]]-AVERAGE(Table2[6M Return vs Nifty]))/_xlfn.STDEV.P(Table2[6M Return vs Nifty])</f>
        <v>0.37302997030670615</v>
      </c>
      <c r="M93">
        <v>-1.26958014785351</v>
      </c>
      <c r="N93">
        <f>(Table2[[#This Row],[1W Return vs Nifty]]-AVERAGE(Table2[1W Return vs Nifty]))/_xlfn.STDEV.P(Table2[1W Return vs Nifty])</f>
        <v>-1.368983306194516</v>
      </c>
      <c r="O93">
        <v>1656.08</v>
      </c>
      <c r="P93">
        <v>1631.3499126547799</v>
      </c>
      <c r="Q93">
        <v>1413.3627866286099</v>
      </c>
      <c r="R93">
        <v>17.3314216003333</v>
      </c>
      <c r="S93" s="1">
        <f>(Table2[[#This Row],[Close Price]]-Table2[[#This Row],[20D EMA]])/Table2[[#This Row],[20D EMA]]</f>
        <v>-3.9146659581662677E-2</v>
      </c>
      <c r="T93" s="1">
        <f>(Table2[[#This Row],[Close Price]]-Table2[[#This Row],[50D EMA]])/Table2[[#This Row],[50D EMA]]</f>
        <v>-2.4580816380173932E-2</v>
      </c>
      <c r="U93" s="1">
        <f>(Table2[[#This Row],[Close Price]]-Table2[[#This Row],[200D EMA]])/Table2[[#This Row],[200D EMA]]</f>
        <v>0.12586097147478781</v>
      </c>
      <c r="V93">
        <v>0.64415212749266704</v>
      </c>
      <c r="W93">
        <v>1573.05</v>
      </c>
      <c r="X93">
        <v>1623.85</v>
      </c>
      <c r="Y93">
        <v>1573.05</v>
      </c>
      <c r="Z93">
        <v>1623.85</v>
      </c>
      <c r="AA93">
        <v>1573.05</v>
      </c>
      <c r="AB93">
        <v>1626.35</v>
      </c>
      <c r="AC93" s="1">
        <f>(Table2[[#This Row],[Close Price]]/Table2[[#This Row],[Day Low]])-1</f>
        <v>1.1569880169098212E-2</v>
      </c>
      <c r="AD93" s="1">
        <f>(Table2[[#This Row],[Day High]]/Table2[[#This Row],[Close Price]])-1</f>
        <v>2.0487038491751708E-2</v>
      </c>
      <c r="AE93" s="1">
        <f>(Table2[[#This Row],[Close Price]]/Table2[[#This Row],[Current Week Low]])-1</f>
        <v>1.1569880169098212E-2</v>
      </c>
      <c r="AF93" s="1">
        <f>(Table2[[#This Row],[Current Week High]]/Table2[[#This Row],[Close Price]])-1</f>
        <v>2.0487038491751708E-2</v>
      </c>
      <c r="AG93" s="1">
        <f>(Table2[[#This Row],[Close Price]]/Table2[[#This Row],[Current Month Low]])-1</f>
        <v>1.1569880169098212E-2</v>
      </c>
      <c r="AH93" s="1">
        <f>(Table2[[#This Row],[Current Month High]]/Table2[[#This Row],[Close Price]])-1</f>
        <v>2.2058130400628428E-2</v>
      </c>
      <c r="AI93">
        <v>11.7989002356637</v>
      </c>
      <c r="AJ93">
        <v>71.286329386437004</v>
      </c>
      <c r="AK93" t="str">
        <f>IF(AND(Table2[[#This Row],[20D EMA]]&gt;Table2[[#This Row],[50D EMA]],Table2[[#This Row],[50D EMA]]&gt;Table2[[#This Row],[200D EMA]]),"Uptrend","Downtrend/NoTrend")</f>
        <v>Uptrend</v>
      </c>
      <c r="AL93">
        <v>7.0000000000000007E-2</v>
      </c>
      <c r="AM93" t="s">
        <v>3169</v>
      </c>
      <c r="AN93">
        <v>-6.46</v>
      </c>
      <c r="AO93" t="s">
        <v>3168</v>
      </c>
      <c r="AP93">
        <v>0.151120489325616</v>
      </c>
      <c r="AQ93">
        <f>(Table2[[#This Row],[Sharpe Ratio]]-AVERAGE(Table2[Sharpe Ratio]))/_xlfn.STDEV.P(Table2[Sharpe Ratio])</f>
        <v>1.0575729255877804</v>
      </c>
      <c r="AR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0.41501030171153785</v>
      </c>
      <c r="AS93">
        <f>_xlfn.RANK.AVG(Table2[[#This Row],[1Y Return vs Nifty Z-Score]],Table2[1Y Return vs Nifty Z-Score])</f>
        <v>182</v>
      </c>
      <c r="AT93">
        <f>_xlfn.RANK.AVG(Table2[[#This Row],[6M Return vs Nifty Z-Score]],Table2[6M Return vs Nifty Z-Score])</f>
        <v>200</v>
      </c>
      <c r="AU93">
        <f>_xlfn.RANK.AVG(Table2[[#This Row],[Sharpe Ratio Z-Score]],Table2[Sharpe Ratio Z-Score])</f>
        <v>106</v>
      </c>
      <c r="AV93">
        <f>(Table2[[#This Row],[Rank 1Y]]+Table2[[#This Row],[Rank 6M]]+Table2[[#This Row],[Rank Sharpe]])/3</f>
        <v>162.66666666666666</v>
      </c>
    </row>
    <row r="94" spans="1:48" x14ac:dyDescent="0.3">
      <c r="A94" t="s">
        <v>1219</v>
      </c>
      <c r="B94" t="s">
        <v>1220</v>
      </c>
      <c r="C94" t="s">
        <v>3129</v>
      </c>
      <c r="D94" t="s">
        <v>196</v>
      </c>
      <c r="E94">
        <v>9505.2395756549995</v>
      </c>
      <c r="F94">
        <v>1540.05</v>
      </c>
      <c r="G94">
        <v>55.009446660763103</v>
      </c>
      <c r="H94">
        <f>(Table2[[#This Row],[1Y Return vs Nifty]]-AVERAGE(Table2[1Y Return vs Nifty]))/_xlfn.STDEV.P(Table2[1Y Return vs Nifty])</f>
        <v>0.60188910022696351</v>
      </c>
      <c r="I94">
        <v>1.77448365678501</v>
      </c>
      <c r="J94">
        <f>(Table2[[#This Row],[1M Return vs Nifty]]-AVERAGE(Table2[1M Return vs Nifty]))/_xlfn.STDEV.P(Table2[1M Return vs Nifty])</f>
        <v>7.3668726185861913E-2</v>
      </c>
      <c r="K94">
        <v>46.952355704121899</v>
      </c>
      <c r="L94">
        <f>(Table2[[#This Row],[6M Return vs Nifty]]-AVERAGE(Table2[6M Return vs Nifty]))/_xlfn.STDEV.P(Table2[6M Return vs Nifty])</f>
        <v>1.398185002620381</v>
      </c>
      <c r="M94">
        <v>7.03436774792468</v>
      </c>
      <c r="N94">
        <f>(Table2[[#This Row],[1W Return vs Nifty]]-AVERAGE(Table2[1W Return vs Nifty]))/_xlfn.STDEV.P(Table2[1W Return vs Nifty])</f>
        <v>9.9457980647981239E-2</v>
      </c>
      <c r="O94">
        <v>1542.9</v>
      </c>
      <c r="P94">
        <v>1528.5400475168799</v>
      </c>
      <c r="Q94">
        <v>1298.2640139052301</v>
      </c>
      <c r="R94">
        <v>51.290751431651103</v>
      </c>
      <c r="S94" s="1">
        <f>(Table2[[#This Row],[Close Price]]-Table2[[#This Row],[20D EMA]])/Table2[[#This Row],[20D EMA]]</f>
        <v>-1.8471709119192016E-3</v>
      </c>
      <c r="T94" s="1">
        <f>(Table2[[#This Row],[Close Price]]-Table2[[#This Row],[50D EMA]])/Table2[[#This Row],[50D EMA]]</f>
        <v>7.530030045217349E-3</v>
      </c>
      <c r="U94" s="1">
        <f>(Table2[[#This Row],[Close Price]]-Table2[[#This Row],[200D EMA]])/Table2[[#This Row],[200D EMA]]</f>
        <v>0.1862379173304419</v>
      </c>
      <c r="V94">
        <v>0.741002276073082</v>
      </c>
      <c r="W94">
        <v>1515</v>
      </c>
      <c r="X94">
        <v>1591.95</v>
      </c>
      <c r="Y94">
        <v>1515</v>
      </c>
      <c r="Z94">
        <v>1591.95</v>
      </c>
      <c r="AA94">
        <v>1515</v>
      </c>
      <c r="AB94">
        <v>1591.95</v>
      </c>
      <c r="AC94" s="1">
        <f>(Table2[[#This Row],[Close Price]]/Table2[[#This Row],[Day Low]])-1</f>
        <v>1.6534653465346549E-2</v>
      </c>
      <c r="AD94" s="1">
        <f>(Table2[[#This Row],[Day High]]/Table2[[#This Row],[Close Price]])-1</f>
        <v>3.3700204538813727E-2</v>
      </c>
      <c r="AE94" s="1">
        <f>(Table2[[#This Row],[Close Price]]/Table2[[#This Row],[Current Week Low]])-1</f>
        <v>1.6534653465346549E-2</v>
      </c>
      <c r="AF94" s="1">
        <f>(Table2[[#This Row],[Current Week High]]/Table2[[#This Row],[Close Price]])-1</f>
        <v>3.3700204538813727E-2</v>
      </c>
      <c r="AG94" s="1">
        <f>(Table2[[#This Row],[Close Price]]/Table2[[#This Row],[Current Month Low]])-1</f>
        <v>1.6534653465346549E-2</v>
      </c>
      <c r="AH94" s="1">
        <f>(Table2[[#This Row],[Current Month High]]/Table2[[#This Row],[Close Price]])-1</f>
        <v>3.3700204538813727E-2</v>
      </c>
      <c r="AI94">
        <v>14.1716178046167</v>
      </c>
      <c r="AJ94">
        <v>87.696526508226597</v>
      </c>
      <c r="AK94" t="str">
        <f>IF(AND(Table2[[#This Row],[20D EMA]]&gt;Table2[[#This Row],[50D EMA]],Table2[[#This Row],[50D EMA]]&gt;Table2[[#This Row],[200D EMA]]),"Uptrend","Downtrend/NoTrend")</f>
        <v>Uptrend</v>
      </c>
      <c r="AL94">
        <v>0.14000000000000001</v>
      </c>
      <c r="AM94" t="s">
        <v>3169</v>
      </c>
      <c r="AN94">
        <v>-1.33</v>
      </c>
      <c r="AO94" t="s">
        <v>3168</v>
      </c>
      <c r="AP94">
        <v>7.962987563269E-2</v>
      </c>
      <c r="AQ94">
        <f>(Table2[[#This Row],[Sharpe Ratio]]-AVERAGE(Table2[Sharpe Ratio]))/_xlfn.STDEV.P(Table2[Sharpe Ratio])</f>
        <v>0.21031464321123058</v>
      </c>
      <c r="AR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2.3835154528924183</v>
      </c>
      <c r="AS94">
        <f>_xlfn.RANK.AVG(Table2[[#This Row],[1Y Return vs Nifty Z-Score]],Table2[1Y Return vs Nifty Z-Score])</f>
        <v>139</v>
      </c>
      <c r="AT94">
        <f>_xlfn.RANK.AVG(Table2[[#This Row],[6M Return vs Nifty Z-Score]],Table2[6M Return vs Nifty Z-Score])</f>
        <v>63</v>
      </c>
      <c r="AU94">
        <f>_xlfn.RANK.AVG(Table2[[#This Row],[Sharpe Ratio Z-Score]],Table2[Sharpe Ratio Z-Score])</f>
        <v>290</v>
      </c>
      <c r="AV94">
        <f>(Table2[[#This Row],[Rank 1Y]]+Table2[[#This Row],[Rank 6M]]+Table2[[#This Row],[Rank Sharpe]])/3</f>
        <v>164</v>
      </c>
    </row>
    <row r="95" spans="1:48" x14ac:dyDescent="0.3">
      <c r="A95" t="s">
        <v>600</v>
      </c>
      <c r="B95" t="s">
        <v>601</v>
      </c>
      <c r="C95" t="s">
        <v>3123</v>
      </c>
      <c r="D95" t="s">
        <v>391</v>
      </c>
      <c r="E95">
        <v>32758.717133209899</v>
      </c>
      <c r="F95">
        <v>1744.55</v>
      </c>
      <c r="G95">
        <v>29.532931151569301</v>
      </c>
      <c r="H95">
        <f>(Table2[[#This Row],[1Y Return vs Nifty]]-AVERAGE(Table2[1Y Return vs Nifty]))/_xlfn.STDEV.P(Table2[1Y Return vs Nifty])</f>
        <v>0.15023296525885635</v>
      </c>
      <c r="I95">
        <v>-10.1861807966103</v>
      </c>
      <c r="J95">
        <f>(Table2[[#This Row],[1M Return vs Nifty]]-AVERAGE(Table2[1M Return vs Nifty]))/_xlfn.STDEV.P(Table2[1M Return vs Nifty])</f>
        <v>-1.2453786311986299</v>
      </c>
      <c r="K95">
        <v>48.5452057245856</v>
      </c>
      <c r="L95">
        <f>(Table2[[#This Row],[6M Return vs Nifty]]-AVERAGE(Table2[6M Return vs Nifty]))/_xlfn.STDEV.P(Table2[6M Return vs Nifty])</f>
        <v>1.4531175471023028</v>
      </c>
      <c r="M95">
        <v>-0.50929511411572903</v>
      </c>
      <c r="N95">
        <f>(Table2[[#This Row],[1W Return vs Nifty]]-AVERAGE(Table2[1W Return vs Nifty]))/_xlfn.STDEV.P(Table2[1W Return vs Nifty])</f>
        <v>-1.2345371430777408</v>
      </c>
      <c r="O95">
        <v>1833.04</v>
      </c>
      <c r="P95">
        <v>1817.08511083795</v>
      </c>
      <c r="Q95">
        <v>1475.6189948388301</v>
      </c>
      <c r="R95">
        <v>34.533508715660297</v>
      </c>
      <c r="S95" s="1">
        <f>(Table2[[#This Row],[Close Price]]-Table2[[#This Row],[20D EMA]])/Table2[[#This Row],[20D EMA]]</f>
        <v>-4.8274996726749016E-2</v>
      </c>
      <c r="T95" s="1">
        <f>(Table2[[#This Row],[Close Price]]-Table2[[#This Row],[50D EMA]])/Table2[[#This Row],[50D EMA]]</f>
        <v>-3.9918389295755335E-2</v>
      </c>
      <c r="U95" s="1">
        <f>(Table2[[#This Row],[Close Price]]-Table2[[#This Row],[200D EMA]])/Table2[[#This Row],[200D EMA]]</f>
        <v>0.1822496227696927</v>
      </c>
      <c r="V95">
        <v>0.437189249482626</v>
      </c>
      <c r="W95">
        <v>1710.75</v>
      </c>
      <c r="X95">
        <v>1825.95</v>
      </c>
      <c r="Y95">
        <v>1710.75</v>
      </c>
      <c r="Z95">
        <v>1825.95</v>
      </c>
      <c r="AA95">
        <v>1710.75</v>
      </c>
      <c r="AB95">
        <v>1825.95</v>
      </c>
      <c r="AC95" s="1">
        <f>(Table2[[#This Row],[Close Price]]/Table2[[#This Row],[Day Low]])-1</f>
        <v>1.9757416337863543E-2</v>
      </c>
      <c r="AD95" s="1">
        <f>(Table2[[#This Row],[Day High]]/Table2[[#This Row],[Close Price]])-1</f>
        <v>4.6659597030753064E-2</v>
      </c>
      <c r="AE95" s="1">
        <f>(Table2[[#This Row],[Close Price]]/Table2[[#This Row],[Current Week Low]])-1</f>
        <v>1.9757416337863543E-2</v>
      </c>
      <c r="AF95" s="1">
        <f>(Table2[[#This Row],[Current Week High]]/Table2[[#This Row],[Close Price]])-1</f>
        <v>4.6659597030753064E-2</v>
      </c>
      <c r="AG95" s="1">
        <f>(Table2[[#This Row],[Close Price]]/Table2[[#This Row],[Current Month Low]])-1</f>
        <v>1.9757416337863543E-2</v>
      </c>
      <c r="AH95" s="1">
        <f>(Table2[[#This Row],[Current Month High]]/Table2[[#This Row],[Close Price]])-1</f>
        <v>4.6659597030753064E-2</v>
      </c>
      <c r="AI95">
        <v>23.5246911811068</v>
      </c>
      <c r="AJ95">
        <v>81.515971282904999</v>
      </c>
      <c r="AK95" t="str">
        <f>IF(AND(Table2[[#This Row],[20D EMA]]&gt;Table2[[#This Row],[50D EMA]],Table2[[#This Row],[50D EMA]]&gt;Table2[[#This Row],[200D EMA]]),"Uptrend","Downtrend/NoTrend")</f>
        <v>Uptrend</v>
      </c>
      <c r="AL95">
        <v>0.06</v>
      </c>
      <c r="AM95" t="s">
        <v>3169</v>
      </c>
      <c r="AN95">
        <v>-12.05</v>
      </c>
      <c r="AO95" t="s">
        <v>3168</v>
      </c>
      <c r="AP95">
        <v>0.115073146699834</v>
      </c>
      <c r="AQ95">
        <f>(Table2[[#This Row],[Sharpe Ratio]]-AVERAGE(Table2[Sharpe Ratio]))/_xlfn.STDEV.P(Table2[Sharpe Ratio])</f>
        <v>0.63036426112528576</v>
      </c>
      <c r="AR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-0.24620100078992579</v>
      </c>
      <c r="AS95">
        <f>_xlfn.RANK.AVG(Table2[[#This Row],[1Y Return vs Nifty Z-Score]],Table2[1Y Return vs Nifty Z-Score])</f>
        <v>252</v>
      </c>
      <c r="AT95">
        <f>_xlfn.RANK.AVG(Table2[[#This Row],[6M Return vs Nifty Z-Score]],Table2[6M Return vs Nifty Z-Score])</f>
        <v>59</v>
      </c>
      <c r="AU95">
        <f>_xlfn.RANK.AVG(Table2[[#This Row],[Sharpe Ratio Z-Score]],Table2[Sharpe Ratio Z-Score])</f>
        <v>186</v>
      </c>
      <c r="AV95">
        <f>(Table2[[#This Row],[Rank 1Y]]+Table2[[#This Row],[Rank 6M]]+Table2[[#This Row],[Rank Sharpe]])/3</f>
        <v>165.66666666666666</v>
      </c>
    </row>
    <row r="96" spans="1:48" x14ac:dyDescent="0.3">
      <c r="A96" t="s">
        <v>245</v>
      </c>
      <c r="B96" t="s">
        <v>246</v>
      </c>
      <c r="C96" t="s">
        <v>3127</v>
      </c>
      <c r="D96" t="s">
        <v>247</v>
      </c>
      <c r="E96">
        <v>100771.20861397999</v>
      </c>
      <c r="F96">
        <v>1036.5999999999999</v>
      </c>
      <c r="G96">
        <v>49.734866474905701</v>
      </c>
      <c r="H96">
        <f>(Table2[[#This Row],[1Y Return vs Nifty]]-AVERAGE(Table2[1Y Return vs Nifty]))/_xlfn.STDEV.P(Table2[1Y Return vs Nifty])</f>
        <v>0.50837958949877915</v>
      </c>
      <c r="I96">
        <v>12.1634473272146</v>
      </c>
      <c r="J96">
        <f>(Table2[[#This Row],[1M Return vs Nifty]]-AVERAGE(Table2[1M Return vs Nifty]))/_xlfn.STDEV.P(Table2[1M Return vs Nifty])</f>
        <v>1.2193855990936693</v>
      </c>
      <c r="K96">
        <v>17.928169547396902</v>
      </c>
      <c r="L96">
        <f>(Table2[[#This Row],[6M Return vs Nifty]]-AVERAGE(Table2[6M Return vs Nifty]))/_xlfn.STDEV.P(Table2[6M Return vs Nifty])</f>
        <v>0.39722924619472144</v>
      </c>
      <c r="M96">
        <v>8.2067517873188809</v>
      </c>
      <c r="N96">
        <f>(Table2[[#This Row],[1W Return vs Nifty]]-AVERAGE(Table2[1W Return vs Nifty]))/_xlfn.STDEV.P(Table2[1W Return vs Nifty])</f>
        <v>0.30677829974064946</v>
      </c>
      <c r="O96">
        <v>970.67</v>
      </c>
      <c r="P96">
        <v>947.54266564945499</v>
      </c>
      <c r="Q96">
        <v>853.42980381736004</v>
      </c>
      <c r="R96">
        <v>73.902682663525297</v>
      </c>
      <c r="S96" s="1">
        <f>(Table2[[#This Row],[Close Price]]-Table2[[#This Row],[20D EMA]])/Table2[[#This Row],[20D EMA]]</f>
        <v>6.7922156860725016E-2</v>
      </c>
      <c r="T96" s="1">
        <f>(Table2[[#This Row],[Close Price]]-Table2[[#This Row],[50D EMA]])/Table2[[#This Row],[50D EMA]]</f>
        <v>9.3987677367017727E-2</v>
      </c>
      <c r="U96" s="1">
        <f>(Table2[[#This Row],[Close Price]]-Table2[[#This Row],[200D EMA]])/Table2[[#This Row],[200D EMA]]</f>
        <v>0.21462830963170765</v>
      </c>
      <c r="V96">
        <v>1.01385553227367</v>
      </c>
      <c r="W96">
        <v>1010.75</v>
      </c>
      <c r="X96">
        <v>1049.8</v>
      </c>
      <c r="Y96">
        <v>1010.75</v>
      </c>
      <c r="Z96">
        <v>1049.8</v>
      </c>
      <c r="AA96">
        <v>1000.15</v>
      </c>
      <c r="AB96">
        <v>1049.8</v>
      </c>
      <c r="AC96" s="1">
        <f>(Table2[[#This Row],[Close Price]]/Table2[[#This Row],[Day Low]])-1</f>
        <v>2.5575068018797831E-2</v>
      </c>
      <c r="AD96" s="1">
        <f>(Table2[[#This Row],[Day High]]/Table2[[#This Row],[Close Price]])-1</f>
        <v>1.2733937873818268E-2</v>
      </c>
      <c r="AE96" s="1">
        <f>(Table2[[#This Row],[Close Price]]/Table2[[#This Row],[Current Week Low]])-1</f>
        <v>2.5575068018797831E-2</v>
      </c>
      <c r="AF96" s="1">
        <f>(Table2[[#This Row],[Current Week High]]/Table2[[#This Row],[Close Price]])-1</f>
        <v>1.2733937873818268E-2</v>
      </c>
      <c r="AG96" s="1">
        <f>(Table2[[#This Row],[Close Price]]/Table2[[#This Row],[Current Month Low]])-1</f>
        <v>3.644453332000186E-2</v>
      </c>
      <c r="AH96" s="1">
        <f>(Table2[[#This Row],[Current Month High]]/Table2[[#This Row],[Close Price]])-1</f>
        <v>1.2733937873818268E-2</v>
      </c>
      <c r="AI96">
        <v>7.8525950221879297</v>
      </c>
      <c r="AJ96">
        <v>81.859649122806999</v>
      </c>
      <c r="AK96" t="str">
        <f>IF(AND(Table2[[#This Row],[20D EMA]]&gt;Table2[[#This Row],[50D EMA]],Table2[[#This Row],[50D EMA]]&gt;Table2[[#This Row],[200D EMA]]),"Uptrend","Downtrend/NoTrend")</f>
        <v>Uptrend</v>
      </c>
      <c r="AL96">
        <v>0.14000000000000001</v>
      </c>
      <c r="AM96" t="s">
        <v>3169</v>
      </c>
      <c r="AN96">
        <v>10.6</v>
      </c>
      <c r="AO96" t="s">
        <v>3169</v>
      </c>
      <c r="AP96">
        <v>0.12973206462502501</v>
      </c>
      <c r="AQ96">
        <f>(Table2[[#This Row],[Sharpe Ratio]]-AVERAGE(Table2[Sharpe Ratio]))/_xlfn.STDEV.P(Table2[Sharpe Ratio])</f>
        <v>0.80409181753070935</v>
      </c>
      <c r="AR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3.2358645520585285</v>
      </c>
      <c r="AS96">
        <f>_xlfn.RANK.AVG(Table2[[#This Row],[1Y Return vs Nifty Z-Score]],Table2[1Y Return vs Nifty Z-Score])</f>
        <v>160</v>
      </c>
      <c r="AT96">
        <f>_xlfn.RANK.AVG(Table2[[#This Row],[6M Return vs Nifty Z-Score]],Table2[6M Return vs Nifty Z-Score])</f>
        <v>194</v>
      </c>
      <c r="AU96">
        <f>_xlfn.RANK.AVG(Table2[[#This Row],[Sharpe Ratio Z-Score]],Table2[Sharpe Ratio Z-Score])</f>
        <v>146</v>
      </c>
      <c r="AV96">
        <f>(Table2[[#This Row],[Rank 1Y]]+Table2[[#This Row],[Rank 6M]]+Table2[[#This Row],[Rank Sharpe]])/3</f>
        <v>166.66666666666666</v>
      </c>
    </row>
    <row r="97" spans="1:48" x14ac:dyDescent="0.3">
      <c r="A97" t="s">
        <v>1113</v>
      </c>
      <c r="B97" t="s">
        <v>1114</v>
      </c>
      <c r="C97" t="s">
        <v>3136</v>
      </c>
      <c r="D97" t="s">
        <v>462</v>
      </c>
      <c r="E97">
        <v>11229.22295263</v>
      </c>
      <c r="F97">
        <v>1687.3</v>
      </c>
      <c r="G97">
        <v>23.231763391761199</v>
      </c>
      <c r="H97">
        <f>(Table2[[#This Row],[1Y Return vs Nifty]]-AVERAGE(Table2[1Y Return vs Nifty]))/_xlfn.STDEV.P(Table2[1Y Return vs Nifty])</f>
        <v>3.8523768796979878E-2</v>
      </c>
      <c r="I97">
        <v>0.35638098914859301</v>
      </c>
      <c r="J97">
        <f>(Table2[[#This Row],[1M Return vs Nifty]]-AVERAGE(Table2[1M Return vs Nifty]))/_xlfn.STDEV.P(Table2[1M Return vs Nifty])</f>
        <v>-8.2722633469304835E-2</v>
      </c>
      <c r="K97">
        <v>20.7010836274162</v>
      </c>
      <c r="L97">
        <f>(Table2[[#This Row],[6M Return vs Nifty]]-AVERAGE(Table2[6M Return vs Nifty]))/_xlfn.STDEV.P(Table2[6M Return vs Nifty])</f>
        <v>0.4928586049468176</v>
      </c>
      <c r="M97">
        <v>6.9643763905228697</v>
      </c>
      <c r="N97">
        <f>(Table2[[#This Row],[1W Return vs Nifty]]-AVERAGE(Table2[1W Return vs Nifty]))/_xlfn.STDEV.P(Table2[1W Return vs Nifty])</f>
        <v>8.7080952248848237E-2</v>
      </c>
      <c r="O97">
        <v>1658.38</v>
      </c>
      <c r="P97">
        <v>1729.6621748633399</v>
      </c>
      <c r="Q97">
        <v>1563.4722808993099</v>
      </c>
      <c r="R97">
        <v>62.096413914963499</v>
      </c>
      <c r="S97" s="1">
        <f>(Table2[[#This Row],[Close Price]]-Table2[[#This Row],[20D EMA]])/Table2[[#This Row],[20D EMA]]</f>
        <v>1.7438705242465446E-2</v>
      </c>
      <c r="T97" s="1">
        <f>(Table2[[#This Row],[Close Price]]-Table2[[#This Row],[50D EMA]])/Table2[[#This Row],[50D EMA]]</f>
        <v>-2.4491588865719983E-2</v>
      </c>
      <c r="U97" s="1">
        <f>(Table2[[#This Row],[Close Price]]-Table2[[#This Row],[200D EMA]])/Table2[[#This Row],[200D EMA]]</f>
        <v>7.9200456965865931E-2</v>
      </c>
      <c r="V97">
        <v>0.47737947450609902</v>
      </c>
      <c r="W97">
        <v>1325</v>
      </c>
      <c r="X97">
        <v>1699</v>
      </c>
      <c r="Y97">
        <v>1325</v>
      </c>
      <c r="Z97">
        <v>1699</v>
      </c>
      <c r="AA97">
        <v>1325</v>
      </c>
      <c r="AB97">
        <v>1699</v>
      </c>
      <c r="AC97" s="1">
        <f>(Table2[[#This Row],[Close Price]]/Table2[[#This Row],[Day Low]])-1</f>
        <v>0.27343396226415084</v>
      </c>
      <c r="AD97" s="1">
        <f>(Table2[[#This Row],[Day High]]/Table2[[#This Row],[Close Price]])-1</f>
        <v>6.9341551591299844E-3</v>
      </c>
      <c r="AE97" s="1">
        <f>(Table2[[#This Row],[Close Price]]/Table2[[#This Row],[Current Week Low]])-1</f>
        <v>0.27343396226415084</v>
      </c>
      <c r="AF97" s="1">
        <f>(Table2[[#This Row],[Current Week High]]/Table2[[#This Row],[Close Price]])-1</f>
        <v>6.9341551591299844E-3</v>
      </c>
      <c r="AG97" s="1">
        <f>(Table2[[#This Row],[Close Price]]/Table2[[#This Row],[Current Month Low]])-1</f>
        <v>0.27343396226415084</v>
      </c>
      <c r="AH97" s="1">
        <f>(Table2[[#This Row],[Current Month High]]/Table2[[#This Row],[Close Price]])-1</f>
        <v>6.9341551591299844E-3</v>
      </c>
      <c r="AI97">
        <v>41.053754519054102</v>
      </c>
      <c r="AJ97">
        <v>87.816609258432095</v>
      </c>
      <c r="AK97" t="str">
        <f>IF(AND(Table2[[#This Row],[20D EMA]]&gt;Table2[[#This Row],[50D EMA]],Table2[[#This Row],[50D EMA]]&gt;Table2[[#This Row],[200D EMA]]),"Uptrend","Downtrend/NoTrend")</f>
        <v>Downtrend/NoTrend</v>
      </c>
      <c r="AL97">
        <v>-0.06</v>
      </c>
      <c r="AM97" t="s">
        <v>3168</v>
      </c>
      <c r="AN97">
        <v>-0.92</v>
      </c>
      <c r="AO97" t="s">
        <v>3168</v>
      </c>
      <c r="AP97">
        <v>0.18504158166415</v>
      </c>
      <c r="AQ97">
        <f>(Table2[[#This Row],[Sharpe Ratio]]-AVERAGE(Table2[Sharpe Ratio]))/_xlfn.STDEV.P(Table2[Sharpe Ratio])</f>
        <v>1.4595827132576611</v>
      </c>
      <c r="AR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7">
        <f>_xlfn.RANK.AVG(Table2[[#This Row],[1Y Return vs Nifty Z-Score]],Table2[1Y Return vs Nifty Z-Score])</f>
        <v>287</v>
      </c>
      <c r="AT97">
        <f>_xlfn.RANK.AVG(Table2[[#This Row],[6M Return vs Nifty Z-Score]],Table2[6M Return vs Nifty Z-Score])</f>
        <v>164</v>
      </c>
      <c r="AU97">
        <f>_xlfn.RANK.AVG(Table2[[#This Row],[Sharpe Ratio Z-Score]],Table2[Sharpe Ratio Z-Score])</f>
        <v>51</v>
      </c>
      <c r="AV97">
        <f>(Table2[[#This Row],[Rank 1Y]]+Table2[[#This Row],[Rank 6M]]+Table2[[#This Row],[Rank Sharpe]])/3</f>
        <v>167.33333333333334</v>
      </c>
    </row>
    <row r="98" spans="1:48" x14ac:dyDescent="0.3">
      <c r="A98" t="s">
        <v>1240</v>
      </c>
      <c r="B98" t="s">
        <v>1241</v>
      </c>
      <c r="C98" t="s">
        <v>3126</v>
      </c>
      <c r="D98" t="s">
        <v>46</v>
      </c>
      <c r="E98">
        <v>9288.2342637599995</v>
      </c>
      <c r="F98">
        <v>2937.8</v>
      </c>
      <c r="G98">
        <v>34.988149329510101</v>
      </c>
      <c r="H98">
        <f>(Table2[[#This Row],[1Y Return vs Nifty]]-AVERAGE(Table2[1Y Return vs Nifty]))/_xlfn.STDEV.P(Table2[1Y Return vs Nifty])</f>
        <v>0.2469448863521217</v>
      </c>
      <c r="I98">
        <v>-0.71213572485864396</v>
      </c>
      <c r="J98">
        <f>(Table2[[#This Row],[1M Return vs Nifty]]-AVERAGE(Table2[1M Return vs Nifty]))/_xlfn.STDEV.P(Table2[1M Return vs Nifty])</f>
        <v>-0.20056091523234762</v>
      </c>
      <c r="K98">
        <v>11.9899787291005</v>
      </c>
      <c r="L98">
        <f>(Table2[[#This Row],[6M Return vs Nifty]]-AVERAGE(Table2[6M Return vs Nifty]))/_xlfn.STDEV.P(Table2[6M Return vs Nifty])</f>
        <v>0.19243913596623646</v>
      </c>
      <c r="M98">
        <v>10.6971388529932</v>
      </c>
      <c r="N98">
        <f>(Table2[[#This Row],[1W Return vs Nifty]]-AVERAGE(Table2[1W Return vs Nifty]))/_xlfn.STDEV.P(Table2[1W Return vs Nifty])</f>
        <v>0.74716969349132045</v>
      </c>
      <c r="O98">
        <v>3006.38</v>
      </c>
      <c r="P98">
        <v>3066.2618996647202</v>
      </c>
      <c r="Q98">
        <v>2748.5290471496101</v>
      </c>
      <c r="R98">
        <v>46.755446893410699</v>
      </c>
      <c r="S98" s="1">
        <f>(Table2[[#This Row],[Close Price]]-Table2[[#This Row],[20D EMA]])/Table2[[#This Row],[20D EMA]]</f>
        <v>-2.2811487569768269E-2</v>
      </c>
      <c r="T98" s="1">
        <f>(Table2[[#This Row],[Close Price]]-Table2[[#This Row],[50D EMA]])/Table2[[#This Row],[50D EMA]]</f>
        <v>-4.1895279616775936E-2</v>
      </c>
      <c r="U98" s="1">
        <f>(Table2[[#This Row],[Close Price]]-Table2[[#This Row],[200D EMA]])/Table2[[#This Row],[200D EMA]]</f>
        <v>6.8862635105375908E-2</v>
      </c>
      <c r="V98">
        <v>0.377678583586669</v>
      </c>
      <c r="W98">
        <v>2891.3</v>
      </c>
      <c r="X98">
        <v>3061</v>
      </c>
      <c r="Y98">
        <v>2891.3</v>
      </c>
      <c r="Z98">
        <v>3061</v>
      </c>
      <c r="AA98">
        <v>2891.3</v>
      </c>
      <c r="AB98">
        <v>3147.95</v>
      </c>
      <c r="AC98" s="1">
        <f>(Table2[[#This Row],[Close Price]]/Table2[[#This Row],[Day Low]])-1</f>
        <v>1.6082730951475055E-2</v>
      </c>
      <c r="AD98" s="1">
        <f>(Table2[[#This Row],[Day High]]/Table2[[#This Row],[Close Price]])-1</f>
        <v>4.1936142691810119E-2</v>
      </c>
      <c r="AE98" s="1">
        <f>(Table2[[#This Row],[Close Price]]/Table2[[#This Row],[Current Week Low]])-1</f>
        <v>1.6082730951475055E-2</v>
      </c>
      <c r="AF98" s="1">
        <f>(Table2[[#This Row],[Current Week High]]/Table2[[#This Row],[Close Price]])-1</f>
        <v>4.1936142691810119E-2</v>
      </c>
      <c r="AG98" s="1">
        <f>(Table2[[#This Row],[Close Price]]/Table2[[#This Row],[Current Month Low]])-1</f>
        <v>1.6082730951475055E-2</v>
      </c>
      <c r="AH98" s="1">
        <f>(Table2[[#This Row],[Current Month High]]/Table2[[#This Row],[Close Price]])-1</f>
        <v>7.1533120021784802E-2</v>
      </c>
      <c r="AI98">
        <v>26.795561304377401</v>
      </c>
      <c r="AJ98">
        <v>74.611807010505302</v>
      </c>
      <c r="AK98" t="str">
        <f>IF(AND(Table2[[#This Row],[20D EMA]]&gt;Table2[[#This Row],[50D EMA]],Table2[[#This Row],[50D EMA]]&gt;Table2[[#This Row],[200D EMA]]),"Uptrend","Downtrend/NoTrend")</f>
        <v>Downtrend/NoTrend</v>
      </c>
      <c r="AL98">
        <v>0.05</v>
      </c>
      <c r="AM98" t="s">
        <v>3169</v>
      </c>
      <c r="AN98">
        <v>-9.14</v>
      </c>
      <c r="AO98" t="s">
        <v>3168</v>
      </c>
      <c r="AP98">
        <v>0.20535625649873099</v>
      </c>
      <c r="AQ98">
        <f>(Table2[[#This Row],[Sharpe Ratio]]-AVERAGE(Table2[Sharpe Ratio]))/_xlfn.STDEV.P(Table2[Sharpe Ratio])</f>
        <v>1.7003384659123391</v>
      </c>
      <c r="AR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8">
        <f>_xlfn.RANK.AVG(Table2[[#This Row],[1Y Return vs Nifty Z-Score]],Table2[1Y Return vs Nifty Z-Score])</f>
        <v>224</v>
      </c>
      <c r="AT98">
        <f>_xlfn.RANK.AVG(Table2[[#This Row],[6M Return vs Nifty Z-Score]],Table2[6M Return vs Nifty Z-Score])</f>
        <v>253</v>
      </c>
      <c r="AU98">
        <f>_xlfn.RANK.AVG(Table2[[#This Row],[Sharpe Ratio Z-Score]],Table2[Sharpe Ratio Z-Score])</f>
        <v>25</v>
      </c>
      <c r="AV98">
        <f>(Table2[[#This Row],[Rank 1Y]]+Table2[[#This Row],[Rank 6M]]+Table2[[#This Row],[Rank Sharpe]])/3</f>
        <v>167.33333333333334</v>
      </c>
    </row>
    <row r="99" spans="1:48" x14ac:dyDescent="0.3">
      <c r="A99" t="s">
        <v>1363</v>
      </c>
      <c r="B99" t="s">
        <v>1364</v>
      </c>
      <c r="C99" t="s">
        <v>3127</v>
      </c>
      <c r="D99" t="s">
        <v>51</v>
      </c>
      <c r="E99">
        <v>8074.1177599449902</v>
      </c>
      <c r="F99">
        <v>1972.45</v>
      </c>
      <c r="G99">
        <v>47.016837134483801</v>
      </c>
      <c r="H99">
        <f>(Table2[[#This Row],[1Y Return vs Nifty]]-AVERAGE(Table2[1Y Return vs Nifty]))/_xlfn.STDEV.P(Table2[1Y Return vs Nifty])</f>
        <v>0.46019346191858257</v>
      </c>
      <c r="I99">
        <v>23.033167456006598</v>
      </c>
      <c r="J99">
        <f>(Table2[[#This Row],[1M Return vs Nifty]]-AVERAGE(Table2[1M Return vs Nifty]))/_xlfn.STDEV.P(Table2[1M Return vs Nifty])</f>
        <v>2.4181213104129533</v>
      </c>
      <c r="K99">
        <v>57.323097181680097</v>
      </c>
      <c r="L99">
        <f>(Table2[[#This Row],[6M Return vs Nifty]]-AVERAGE(Table2[6M Return vs Nifty]))/_xlfn.STDEV.P(Table2[6M Return vs Nifty])</f>
        <v>1.755840281025457</v>
      </c>
      <c r="M99">
        <v>31.9754529647292</v>
      </c>
      <c r="N99">
        <f>(Table2[[#This Row],[1W Return vs Nifty]]-AVERAGE(Table2[1W Return vs Nifty]))/_xlfn.STDEV.P(Table2[1W Return vs Nifty])</f>
        <v>4.5099528116226653</v>
      </c>
      <c r="O99">
        <v>1727.15</v>
      </c>
      <c r="P99">
        <v>1608.5011807882499</v>
      </c>
      <c r="Q99">
        <v>1374.0630332185001</v>
      </c>
      <c r="R99">
        <v>80.2440027435931</v>
      </c>
      <c r="S99" s="1">
        <f>(Table2[[#This Row],[Close Price]]-Table2[[#This Row],[20D EMA]])/Table2[[#This Row],[20D EMA]]</f>
        <v>0.14202588078626635</v>
      </c>
      <c r="T99" s="1">
        <f>(Table2[[#This Row],[Close Price]]-Table2[[#This Row],[50D EMA]])/Table2[[#This Row],[50D EMA]]</f>
        <v>0.22626580792026282</v>
      </c>
      <c r="U99" s="1">
        <f>(Table2[[#This Row],[Close Price]]-Table2[[#This Row],[200D EMA]])/Table2[[#This Row],[200D EMA]]</f>
        <v>0.43548727555815553</v>
      </c>
      <c r="V99">
        <v>1.8947624150986799</v>
      </c>
      <c r="W99">
        <v>1935.05</v>
      </c>
      <c r="X99">
        <v>2023.9</v>
      </c>
      <c r="Y99">
        <v>1935.05</v>
      </c>
      <c r="Z99">
        <v>2023.9</v>
      </c>
      <c r="AA99">
        <v>1935.05</v>
      </c>
      <c r="AB99">
        <v>2023.9</v>
      </c>
      <c r="AC99" s="1">
        <f>(Table2[[#This Row],[Close Price]]/Table2[[#This Row],[Day Low]])-1</f>
        <v>1.9327665951784256E-2</v>
      </c>
      <c r="AD99" s="1">
        <f>(Table2[[#This Row],[Day High]]/Table2[[#This Row],[Close Price]])-1</f>
        <v>2.6084311389388937E-2</v>
      </c>
      <c r="AE99" s="1">
        <f>(Table2[[#This Row],[Close Price]]/Table2[[#This Row],[Current Week Low]])-1</f>
        <v>1.9327665951784256E-2</v>
      </c>
      <c r="AF99" s="1">
        <f>(Table2[[#This Row],[Current Week High]]/Table2[[#This Row],[Close Price]])-1</f>
        <v>2.6084311389388937E-2</v>
      </c>
      <c r="AG99" s="1">
        <f>(Table2[[#This Row],[Close Price]]/Table2[[#This Row],[Current Month Low]])-1</f>
        <v>1.9327665951784256E-2</v>
      </c>
      <c r="AH99" s="1">
        <f>(Table2[[#This Row],[Current Month High]]/Table2[[#This Row],[Close Price]])-1</f>
        <v>2.6084311389388937E-2</v>
      </c>
      <c r="AI99">
        <v>2.6084311389388901</v>
      </c>
      <c r="AJ99">
        <v>96.371148389665905</v>
      </c>
      <c r="AK99" t="str">
        <f>IF(AND(Table2[[#This Row],[20D EMA]]&gt;Table2[[#This Row],[50D EMA]],Table2[[#This Row],[50D EMA]]&gt;Table2[[#This Row],[200D EMA]]),"Uptrend","Downtrend/NoTrend")</f>
        <v>Uptrend</v>
      </c>
      <c r="AL99">
        <v>0.53</v>
      </c>
      <c r="AM99" t="s">
        <v>3169</v>
      </c>
      <c r="AN99">
        <v>23.63</v>
      </c>
      <c r="AO99" t="s">
        <v>3169</v>
      </c>
      <c r="AP99">
        <v>7.3467303873013007E-2</v>
      </c>
      <c r="AQ99">
        <f>(Table2[[#This Row],[Sharpe Ratio]]-AVERAGE(Table2[Sharpe Ratio]))/_xlfn.STDEV.P(Table2[Sharpe Ratio])</f>
        <v>0.13728002098021722</v>
      </c>
      <c r="AR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9.2813878859598766</v>
      </c>
      <c r="AS99">
        <f>_xlfn.RANK.AVG(Table2[[#This Row],[1Y Return vs Nifty Z-Score]],Table2[1Y Return vs Nifty Z-Score])</f>
        <v>171</v>
      </c>
      <c r="AT99">
        <f>_xlfn.RANK.AVG(Table2[[#This Row],[6M Return vs Nifty Z-Score]],Table2[6M Return vs Nifty Z-Score])</f>
        <v>36</v>
      </c>
      <c r="AU99">
        <f>_xlfn.RANK.AVG(Table2[[#This Row],[Sharpe Ratio Z-Score]],Table2[Sharpe Ratio Z-Score])</f>
        <v>305</v>
      </c>
      <c r="AV99">
        <f>(Table2[[#This Row],[Rank 1Y]]+Table2[[#This Row],[Rank 6M]]+Table2[[#This Row],[Rank Sharpe]])/3</f>
        <v>170.66666666666666</v>
      </c>
    </row>
    <row r="100" spans="1:48" x14ac:dyDescent="0.3">
      <c r="A100" t="s">
        <v>1502</v>
      </c>
      <c r="B100" t="s">
        <v>1503</v>
      </c>
      <c r="C100" t="s">
        <v>3126</v>
      </c>
      <c r="D100" t="s">
        <v>46</v>
      </c>
      <c r="E100">
        <v>6726.6897257540004</v>
      </c>
      <c r="F100">
        <v>239.62</v>
      </c>
      <c r="G100">
        <v>49.302268305293403</v>
      </c>
      <c r="H100">
        <f>(Table2[[#This Row],[1Y Return vs Nifty]]-AVERAGE(Table2[1Y Return vs Nifty]))/_xlfn.STDEV.P(Table2[1Y Return vs Nifty])</f>
        <v>0.50071034535858816</v>
      </c>
      <c r="I100">
        <v>3.6811910969931501</v>
      </c>
      <c r="J100">
        <f>(Table2[[#This Row],[1M Return vs Nifty]]-AVERAGE(Table2[1M Return vs Nifty]))/_xlfn.STDEV.P(Table2[1M Return vs Nifty])</f>
        <v>0.28394445293262677</v>
      </c>
      <c r="K100">
        <v>32.756149747259499</v>
      </c>
      <c r="L100">
        <f>(Table2[[#This Row],[6M Return vs Nifty]]-AVERAGE(Table2[6M Return vs Nifty]))/_xlfn.STDEV.P(Table2[6M Return vs Nifty])</f>
        <v>0.90860110885689616</v>
      </c>
      <c r="M100">
        <v>13.544405182278901</v>
      </c>
      <c r="N100">
        <f>(Table2[[#This Row],[1W Return vs Nifty]]-AVERAGE(Table2[1W Return vs Nifty]))/_xlfn.STDEV.P(Table2[1W Return vs Nifty])</f>
        <v>1.2506703759420488</v>
      </c>
      <c r="O100">
        <v>237.95</v>
      </c>
      <c r="P100">
        <v>238.54125322482199</v>
      </c>
      <c r="Q100">
        <v>208.02276732718099</v>
      </c>
      <c r="R100">
        <v>52.990203539824797</v>
      </c>
      <c r="S100" s="1">
        <f>(Table2[[#This Row],[Close Price]]-Table2[[#This Row],[20D EMA]])/Table2[[#This Row],[20D EMA]]</f>
        <v>7.0182811515024836E-3</v>
      </c>
      <c r="T100" s="1">
        <f>(Table2[[#This Row],[Close Price]]-Table2[[#This Row],[50D EMA]])/Table2[[#This Row],[50D EMA]]</f>
        <v>4.5222650614705788E-3</v>
      </c>
      <c r="U100" s="1">
        <f>(Table2[[#This Row],[Close Price]]-Table2[[#This Row],[200D EMA]])/Table2[[#This Row],[200D EMA]]</f>
        <v>0.15189314649930827</v>
      </c>
      <c r="V100">
        <v>0.64993759344972801</v>
      </c>
      <c r="W100">
        <v>236.85</v>
      </c>
      <c r="X100">
        <v>247</v>
      </c>
      <c r="Y100">
        <v>236.85</v>
      </c>
      <c r="Z100">
        <v>247</v>
      </c>
      <c r="AA100">
        <v>236.85</v>
      </c>
      <c r="AB100">
        <v>247</v>
      </c>
      <c r="AC100" s="1">
        <f>(Table2[[#This Row],[Close Price]]/Table2[[#This Row],[Day Low]])-1</f>
        <v>1.1695165716698375E-2</v>
      </c>
      <c r="AD100" s="1">
        <f>(Table2[[#This Row],[Day High]]/Table2[[#This Row],[Close Price]])-1</f>
        <v>3.0798764710792126E-2</v>
      </c>
      <c r="AE100" s="1">
        <f>(Table2[[#This Row],[Close Price]]/Table2[[#This Row],[Current Week Low]])-1</f>
        <v>1.1695165716698375E-2</v>
      </c>
      <c r="AF100" s="1">
        <f>(Table2[[#This Row],[Current Week High]]/Table2[[#This Row],[Close Price]])-1</f>
        <v>3.0798764710792126E-2</v>
      </c>
      <c r="AG100" s="1">
        <f>(Table2[[#This Row],[Close Price]]/Table2[[#This Row],[Current Month Low]])-1</f>
        <v>1.1695165716698375E-2</v>
      </c>
      <c r="AH100" s="1">
        <f>(Table2[[#This Row],[Current Month High]]/Table2[[#This Row],[Close Price]])-1</f>
        <v>3.0798764710792126E-2</v>
      </c>
      <c r="AI100">
        <v>18.8298138719639</v>
      </c>
      <c r="AJ100">
        <v>83.125716469239606</v>
      </c>
      <c r="AK100" t="str">
        <f>IF(AND(Table2[[#This Row],[20D EMA]]&gt;Table2[[#This Row],[50D EMA]],Table2[[#This Row],[50D EMA]]&gt;Table2[[#This Row],[200D EMA]]),"Uptrend","Downtrend/NoTrend")</f>
        <v>Downtrend/NoTrend</v>
      </c>
      <c r="AL100">
        <v>0.08</v>
      </c>
      <c r="AM100" t="s">
        <v>3169</v>
      </c>
      <c r="AN100">
        <v>-4.03</v>
      </c>
      <c r="AO100" t="s">
        <v>3168</v>
      </c>
      <c r="AP100">
        <v>9.0950574485537006E-2</v>
      </c>
      <c r="AQ100">
        <f>(Table2[[#This Row],[Sharpe Ratio]]-AVERAGE(Table2[Sharpe Ratio]))/_xlfn.STDEV.P(Table2[Sharpe Ratio])</f>
        <v>0.34447989050598721</v>
      </c>
      <c r="AR1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0">
        <f>_xlfn.RANK.AVG(Table2[[#This Row],[1Y Return vs Nifty Z-Score]],Table2[1Y Return vs Nifty Z-Score])</f>
        <v>162</v>
      </c>
      <c r="AT100">
        <f>_xlfn.RANK.AVG(Table2[[#This Row],[6M Return vs Nifty Z-Score]],Table2[6M Return vs Nifty Z-Score])</f>
        <v>100</v>
      </c>
      <c r="AU100">
        <f>_xlfn.RANK.AVG(Table2[[#This Row],[Sharpe Ratio Z-Score]],Table2[Sharpe Ratio Z-Score])</f>
        <v>254</v>
      </c>
      <c r="AV100">
        <f>(Table2[[#This Row],[Rank 1Y]]+Table2[[#This Row],[Rank 6M]]+Table2[[#This Row],[Rank Sharpe]])/3</f>
        <v>172</v>
      </c>
    </row>
    <row r="101" spans="1:48" x14ac:dyDescent="0.3">
      <c r="A101" t="s">
        <v>762</v>
      </c>
      <c r="B101" t="s">
        <v>763</v>
      </c>
      <c r="C101" t="s">
        <v>3134</v>
      </c>
      <c r="D101" t="s">
        <v>166</v>
      </c>
      <c r="E101">
        <v>21644.239006169999</v>
      </c>
      <c r="F101">
        <v>680.9</v>
      </c>
      <c r="G101">
        <v>55.665641920720297</v>
      </c>
      <c r="H101">
        <f>(Table2[[#This Row],[1Y Return vs Nifty]]-AVERAGE(Table2[1Y Return vs Nifty]))/_xlfn.STDEV.P(Table2[1Y Return vs Nifty])</f>
        <v>0.61352234790519111</v>
      </c>
      <c r="I101">
        <v>6.2994193201446302</v>
      </c>
      <c r="J101">
        <f>(Table2[[#This Row],[1M Return vs Nifty]]-AVERAGE(Table2[1M Return vs Nifty]))/_xlfn.STDEV.P(Table2[1M Return vs Nifty])</f>
        <v>0.57268819557621209</v>
      </c>
      <c r="K101">
        <v>12.7165115462216</v>
      </c>
      <c r="L101">
        <f>(Table2[[#This Row],[6M Return vs Nifty]]-AVERAGE(Table2[6M Return vs Nifty]))/_xlfn.STDEV.P(Table2[6M Return vs Nifty])</f>
        <v>0.21749503939803744</v>
      </c>
      <c r="M101">
        <v>4.36852767141428</v>
      </c>
      <c r="N101">
        <f>(Table2[[#This Row],[1W Return vs Nifty]]-AVERAGE(Table2[1W Return vs Nifty]))/_xlfn.STDEV.P(Table2[1W Return vs Nifty])</f>
        <v>-0.37195991377997756</v>
      </c>
      <c r="O101">
        <v>714.64</v>
      </c>
      <c r="P101">
        <v>716.44101421048595</v>
      </c>
      <c r="Q101">
        <v>614.86345974602602</v>
      </c>
      <c r="R101">
        <v>39.115566070323297</v>
      </c>
      <c r="S101" s="1">
        <f>(Table2[[#This Row],[Close Price]]-Table2[[#This Row],[20D EMA]])/Table2[[#This Row],[20D EMA]]</f>
        <v>-4.7212582559050725E-2</v>
      </c>
      <c r="T101" s="1">
        <f>(Table2[[#This Row],[Close Price]]-Table2[[#This Row],[50D EMA]])/Table2[[#This Row],[50D EMA]]</f>
        <v>-4.9607732535597464E-2</v>
      </c>
      <c r="U101" s="1">
        <f>(Table2[[#This Row],[Close Price]]-Table2[[#This Row],[200D EMA]])/Table2[[#This Row],[200D EMA]]</f>
        <v>0.10740033288244327</v>
      </c>
      <c r="V101">
        <v>0.37630812306815897</v>
      </c>
      <c r="W101">
        <v>672.05</v>
      </c>
      <c r="X101">
        <v>708.4</v>
      </c>
      <c r="Y101">
        <v>672.05</v>
      </c>
      <c r="Z101">
        <v>708.4</v>
      </c>
      <c r="AA101">
        <v>672.05</v>
      </c>
      <c r="AB101">
        <v>709.9</v>
      </c>
      <c r="AC101" s="1">
        <f>(Table2[[#This Row],[Close Price]]/Table2[[#This Row],[Day Low]])-1</f>
        <v>1.316866304590425E-2</v>
      </c>
      <c r="AD101" s="1">
        <f>(Table2[[#This Row],[Day High]]/Table2[[#This Row],[Close Price]])-1</f>
        <v>4.0387722132471771E-2</v>
      </c>
      <c r="AE101" s="1">
        <f>(Table2[[#This Row],[Close Price]]/Table2[[#This Row],[Current Week Low]])-1</f>
        <v>1.316866304590425E-2</v>
      </c>
      <c r="AF101" s="1">
        <f>(Table2[[#This Row],[Current Week High]]/Table2[[#This Row],[Close Price]])-1</f>
        <v>4.0387722132471771E-2</v>
      </c>
      <c r="AG101" s="1">
        <f>(Table2[[#This Row],[Close Price]]/Table2[[#This Row],[Current Month Low]])-1</f>
        <v>1.316866304590425E-2</v>
      </c>
      <c r="AH101" s="1">
        <f>(Table2[[#This Row],[Current Month High]]/Table2[[#This Row],[Close Price]])-1</f>
        <v>4.2590688794242881E-2</v>
      </c>
      <c r="AI101">
        <v>23.946247613452702</v>
      </c>
      <c r="AJ101">
        <v>94.348508634222895</v>
      </c>
      <c r="AK101" t="str">
        <f>IF(AND(Table2[[#This Row],[20D EMA]]&gt;Table2[[#This Row],[50D EMA]],Table2[[#This Row],[50D EMA]]&gt;Table2[[#This Row],[200D EMA]]),"Uptrend","Downtrend/NoTrend")</f>
        <v>Downtrend/NoTrend</v>
      </c>
      <c r="AL101">
        <v>-0.11</v>
      </c>
      <c r="AM101" t="s">
        <v>3168</v>
      </c>
      <c r="AN101">
        <v>-11.87</v>
      </c>
      <c r="AO101" t="s">
        <v>3168</v>
      </c>
      <c r="AP101">
        <v>0.13157535988592001</v>
      </c>
      <c r="AQ101">
        <f>(Table2[[#This Row],[Sharpe Ratio]]-AVERAGE(Table2[Sharpe Ratio]))/_xlfn.STDEV.P(Table2[Sharpe Ratio])</f>
        <v>0.82593730319637881</v>
      </c>
      <c r="AR1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1">
        <f>_xlfn.RANK.AVG(Table2[[#This Row],[1Y Return vs Nifty Z-Score]],Table2[1Y Return vs Nifty Z-Score])</f>
        <v>137</v>
      </c>
      <c r="AT101">
        <f>_xlfn.RANK.AVG(Table2[[#This Row],[6M Return vs Nifty Z-Score]],Table2[6M Return vs Nifty Z-Score])</f>
        <v>239</v>
      </c>
      <c r="AU101">
        <f>_xlfn.RANK.AVG(Table2[[#This Row],[Sharpe Ratio Z-Score]],Table2[Sharpe Ratio Z-Score])</f>
        <v>141</v>
      </c>
      <c r="AV101">
        <f>(Table2[[#This Row],[Rank 1Y]]+Table2[[#This Row],[Rank 6M]]+Table2[[#This Row],[Rank Sharpe]])/3</f>
        <v>172.33333333333334</v>
      </c>
    </row>
    <row r="102" spans="1:48" x14ac:dyDescent="0.3">
      <c r="A102" t="s">
        <v>1375</v>
      </c>
      <c r="B102" t="s">
        <v>1376</v>
      </c>
      <c r="C102" t="s">
        <v>3127</v>
      </c>
      <c r="D102" t="s">
        <v>51</v>
      </c>
      <c r="E102">
        <v>8011.0311833599999</v>
      </c>
      <c r="F102">
        <v>819.2</v>
      </c>
      <c r="G102">
        <v>104.88386132953499</v>
      </c>
      <c r="H102">
        <f>(Table2[[#This Row],[1Y Return vs Nifty]]-AVERAGE(Table2[1Y Return vs Nifty]))/_xlfn.STDEV.P(Table2[1Y Return vs Nifty])</f>
        <v>1.4860793010008924</v>
      </c>
      <c r="I102">
        <v>5.00276413424859</v>
      </c>
      <c r="J102">
        <f>(Table2[[#This Row],[1M Return vs Nifty]]-AVERAGE(Table2[1M Return vs Nifty]))/_xlfn.STDEV.P(Table2[1M Return vs Nifty])</f>
        <v>0.42969032091302423</v>
      </c>
      <c r="K102">
        <v>50.2344275483768</v>
      </c>
      <c r="L102">
        <f>(Table2[[#This Row],[6M Return vs Nifty]]-AVERAGE(Table2[6M Return vs Nifty]))/_xlfn.STDEV.P(Table2[6M Return vs Nifty])</f>
        <v>1.5113736614778606</v>
      </c>
      <c r="M102">
        <v>9.4574108523162899</v>
      </c>
      <c r="N102">
        <f>(Table2[[#This Row],[1W Return vs Nifty]]-AVERAGE(Table2[1W Return vs Nifty]))/_xlfn.STDEV.P(Table2[1W Return vs Nifty])</f>
        <v>0.52794050232861789</v>
      </c>
      <c r="O102">
        <v>827.53</v>
      </c>
      <c r="P102">
        <v>804.52366369934498</v>
      </c>
      <c r="Q102">
        <v>634.31620679419598</v>
      </c>
      <c r="R102">
        <v>46.567257834649503</v>
      </c>
      <c r="S102" s="1">
        <f>(Table2[[#This Row],[Close Price]]-Table2[[#This Row],[20D EMA]])/Table2[[#This Row],[20D EMA]]</f>
        <v>-1.0066100322646826E-2</v>
      </c>
      <c r="T102" s="1">
        <f>(Table2[[#This Row],[Close Price]]-Table2[[#This Row],[50D EMA]])/Table2[[#This Row],[50D EMA]]</f>
        <v>1.8242268018780983E-2</v>
      </c>
      <c r="U102" s="1">
        <f>(Table2[[#This Row],[Close Price]]-Table2[[#This Row],[200D EMA]])/Table2[[#This Row],[200D EMA]]</f>
        <v>0.29146944572045225</v>
      </c>
      <c r="V102">
        <v>0.50793495543734002</v>
      </c>
      <c r="W102">
        <v>813.1</v>
      </c>
      <c r="X102">
        <v>837.9</v>
      </c>
      <c r="Y102">
        <v>813.1</v>
      </c>
      <c r="Z102">
        <v>837.9</v>
      </c>
      <c r="AA102">
        <v>813.1</v>
      </c>
      <c r="AB102">
        <v>863</v>
      </c>
      <c r="AC102" s="1">
        <f>(Table2[[#This Row],[Close Price]]/Table2[[#This Row],[Day Low]])-1</f>
        <v>7.5021522567950694E-3</v>
      </c>
      <c r="AD102" s="1">
        <f>(Table2[[#This Row],[Day High]]/Table2[[#This Row],[Close Price]])-1</f>
        <v>2.28271484375E-2</v>
      </c>
      <c r="AE102" s="1">
        <f>(Table2[[#This Row],[Close Price]]/Table2[[#This Row],[Current Week Low]])-1</f>
        <v>7.5021522567950694E-3</v>
      </c>
      <c r="AF102" s="1">
        <f>(Table2[[#This Row],[Current Week High]]/Table2[[#This Row],[Close Price]])-1</f>
        <v>2.28271484375E-2</v>
      </c>
      <c r="AG102" s="1">
        <f>(Table2[[#This Row],[Close Price]]/Table2[[#This Row],[Current Month Low]])-1</f>
        <v>7.5021522567950694E-3</v>
      </c>
      <c r="AH102" s="1">
        <f>(Table2[[#This Row],[Current Month High]]/Table2[[#This Row],[Close Price]])-1</f>
        <v>5.3466796875E-2</v>
      </c>
      <c r="AI102">
        <v>17.12646484375</v>
      </c>
      <c r="AJ102">
        <v>161.599872265687</v>
      </c>
      <c r="AK102" t="str">
        <f>IF(AND(Table2[[#This Row],[20D EMA]]&gt;Table2[[#This Row],[50D EMA]],Table2[[#This Row],[50D EMA]]&gt;Table2[[#This Row],[200D EMA]]),"Uptrend","Downtrend/NoTrend")</f>
        <v>Uptrend</v>
      </c>
      <c r="AL102">
        <v>0.19</v>
      </c>
      <c r="AM102" t="s">
        <v>3169</v>
      </c>
      <c r="AN102">
        <v>-4.62</v>
      </c>
      <c r="AO102" t="s">
        <v>3168</v>
      </c>
      <c r="AP102">
        <v>3.9616924837092997E-2</v>
      </c>
      <c r="AQ102">
        <f>(Table2[[#This Row],[Sharpe Ratio]]-AVERAGE(Table2[Sharpe Ratio]))/_xlfn.STDEV.P(Table2[Sharpe Ratio])</f>
        <v>-0.26389172057117255</v>
      </c>
      <c r="AR1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3.6911920651492225</v>
      </c>
      <c r="AS102">
        <f>_xlfn.RANK.AVG(Table2[[#This Row],[1Y Return vs Nifty Z-Score]],Table2[1Y Return vs Nifty Z-Score])</f>
        <v>53</v>
      </c>
      <c r="AT102">
        <f>_xlfn.RANK.AVG(Table2[[#This Row],[6M Return vs Nifty Z-Score]],Table2[6M Return vs Nifty Z-Score])</f>
        <v>55</v>
      </c>
      <c r="AU102">
        <f>_xlfn.RANK.AVG(Table2[[#This Row],[Sharpe Ratio Z-Score]],Table2[Sharpe Ratio Z-Score])</f>
        <v>409</v>
      </c>
      <c r="AV102">
        <f>(Table2[[#This Row],[Rank 1Y]]+Table2[[#This Row],[Rank 6M]]+Table2[[#This Row],[Rank Sharpe]])/3</f>
        <v>172.33333333333334</v>
      </c>
    </row>
    <row r="103" spans="1:48" x14ac:dyDescent="0.3">
      <c r="A103" t="s">
        <v>266</v>
      </c>
      <c r="B103" t="s">
        <v>267</v>
      </c>
      <c r="C103" t="s">
        <v>3135</v>
      </c>
      <c r="D103" t="s">
        <v>268</v>
      </c>
      <c r="E103">
        <v>94878.875090685004</v>
      </c>
      <c r="F103">
        <v>666.55</v>
      </c>
      <c r="G103">
        <v>43.820527264752698</v>
      </c>
      <c r="H103">
        <f>(Table2[[#This Row],[1Y Return vs Nifty]]-AVERAGE(Table2[1Y Return vs Nifty]))/_xlfn.STDEV.P(Table2[1Y Return vs Nifty])</f>
        <v>0.40352821814134016</v>
      </c>
      <c r="I103">
        <v>5.9412870883404096</v>
      </c>
      <c r="J103">
        <f>(Table2[[#This Row],[1M Return vs Nifty]]-AVERAGE(Table2[1M Return vs Nifty]))/_xlfn.STDEV.P(Table2[1M Return vs Nifty])</f>
        <v>0.5331926160625281</v>
      </c>
      <c r="K103">
        <v>9.9119116131844596</v>
      </c>
      <c r="L103">
        <f>(Table2[[#This Row],[6M Return vs Nifty]]-AVERAGE(Table2[6M Return vs Nifty]))/_xlfn.STDEV.P(Table2[6M Return vs Nifty])</f>
        <v>0.12077293210842135</v>
      </c>
      <c r="M103">
        <v>1.1008319171762799</v>
      </c>
      <c r="N103">
        <f>(Table2[[#This Row],[1W Return vs Nifty]]-AVERAGE(Table2[1W Return vs Nifty]))/_xlfn.STDEV.P(Table2[1W Return vs Nifty])</f>
        <v>-0.94980787460383787</v>
      </c>
      <c r="O103">
        <v>680.74</v>
      </c>
      <c r="P103">
        <v>673.57414655749506</v>
      </c>
      <c r="Q103">
        <v>601.11359743122796</v>
      </c>
      <c r="R103">
        <v>41.713847116919801</v>
      </c>
      <c r="S103" s="1">
        <f>(Table2[[#This Row],[Close Price]]-Table2[[#This Row],[20D EMA]])/Table2[[#This Row],[20D EMA]]</f>
        <v>-2.0844962834562469E-2</v>
      </c>
      <c r="T103" s="1">
        <f>(Table2[[#This Row],[Close Price]]-Table2[[#This Row],[50D EMA]])/Table2[[#This Row],[50D EMA]]</f>
        <v>-1.0428171261314187E-2</v>
      </c>
      <c r="U103" s="1">
        <f>(Table2[[#This Row],[Close Price]]-Table2[[#This Row],[200D EMA]])/Table2[[#This Row],[200D EMA]]</f>
        <v>0.10885862979710491</v>
      </c>
      <c r="V103">
        <v>1.0980821074915901</v>
      </c>
      <c r="W103">
        <v>664.85</v>
      </c>
      <c r="X103">
        <v>689</v>
      </c>
      <c r="Y103">
        <v>664.85</v>
      </c>
      <c r="Z103">
        <v>689</v>
      </c>
      <c r="AA103">
        <v>664.85</v>
      </c>
      <c r="AB103">
        <v>692.6</v>
      </c>
      <c r="AC103" s="1">
        <f>(Table2[[#This Row],[Close Price]]/Table2[[#This Row],[Day Low]])-1</f>
        <v>2.5569677370833599E-3</v>
      </c>
      <c r="AD103" s="1">
        <f>(Table2[[#This Row],[Day High]]/Table2[[#This Row],[Close Price]])-1</f>
        <v>3.3680894156477459E-2</v>
      </c>
      <c r="AE103" s="1">
        <f>(Table2[[#This Row],[Close Price]]/Table2[[#This Row],[Current Week Low]])-1</f>
        <v>2.5569677370833599E-3</v>
      </c>
      <c r="AF103" s="1">
        <f>(Table2[[#This Row],[Current Week High]]/Table2[[#This Row],[Close Price]])-1</f>
        <v>3.3680894156477459E-2</v>
      </c>
      <c r="AG103" s="1">
        <f>(Table2[[#This Row],[Close Price]]/Table2[[#This Row],[Current Month Low]])-1</f>
        <v>2.5569677370833599E-3</v>
      </c>
      <c r="AH103" s="1">
        <f>(Table2[[#This Row],[Current Month High]]/Table2[[#This Row],[Close Price]])-1</f>
        <v>3.9081839321881473E-2</v>
      </c>
      <c r="AI103">
        <v>8.0864151226464696</v>
      </c>
      <c r="AJ103">
        <v>69.497774952320299</v>
      </c>
      <c r="AK103" t="str">
        <f>IF(AND(Table2[[#This Row],[20D EMA]]&gt;Table2[[#This Row],[50D EMA]],Table2[[#This Row],[50D EMA]]&gt;Table2[[#This Row],[200D EMA]]),"Uptrend","Downtrend/NoTrend")</f>
        <v>Uptrend</v>
      </c>
      <c r="AL103">
        <v>0.06</v>
      </c>
      <c r="AM103" t="s">
        <v>3169</v>
      </c>
      <c r="AN103">
        <v>-3.02</v>
      </c>
      <c r="AO103" t="s">
        <v>3168</v>
      </c>
      <c r="AP103">
        <v>0.17936403450622301</v>
      </c>
      <c r="AQ103">
        <f>(Table2[[#This Row],[Sharpe Ratio]]-AVERAGE(Table2[Sharpe Ratio]))/_xlfn.STDEV.P(Table2[Sharpe Ratio])</f>
        <v>1.39229627375668</v>
      </c>
      <c r="AR1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1.4999821654651317</v>
      </c>
      <c r="AS103">
        <f>_xlfn.RANK.AVG(Table2[[#This Row],[1Y Return vs Nifty Z-Score]],Table2[1Y Return vs Nifty Z-Score])</f>
        <v>183</v>
      </c>
      <c r="AT103">
        <f>_xlfn.RANK.AVG(Table2[[#This Row],[6M Return vs Nifty Z-Score]],Table2[6M Return vs Nifty Z-Score])</f>
        <v>273</v>
      </c>
      <c r="AU103">
        <f>_xlfn.RANK.AVG(Table2[[#This Row],[Sharpe Ratio Z-Score]],Table2[Sharpe Ratio Z-Score])</f>
        <v>62</v>
      </c>
      <c r="AV103">
        <f>(Table2[[#This Row],[Rank 1Y]]+Table2[[#This Row],[Rank 6M]]+Table2[[#This Row],[Rank Sharpe]])/3</f>
        <v>172.66666666666666</v>
      </c>
    </row>
    <row r="104" spans="1:48" x14ac:dyDescent="0.3">
      <c r="A104" t="s">
        <v>529</v>
      </c>
      <c r="B104" t="s">
        <v>530</v>
      </c>
      <c r="C104" t="s">
        <v>3134</v>
      </c>
      <c r="D104" t="s">
        <v>91</v>
      </c>
      <c r="E104">
        <v>38621.025000000001</v>
      </c>
      <c r="F104">
        <v>1053.5999999999999</v>
      </c>
      <c r="G104">
        <v>77.721640487049697</v>
      </c>
      <c r="H104">
        <f>(Table2[[#This Row],[1Y Return vs Nifty]]-AVERAGE(Table2[1Y Return vs Nifty]))/_xlfn.STDEV.P(Table2[1Y Return vs Nifty])</f>
        <v>1.004538421580397</v>
      </c>
      <c r="I104">
        <v>3.2612870883404002</v>
      </c>
      <c r="J104">
        <f>(Table2[[#This Row],[1M Return vs Nifty]]-AVERAGE(Table2[1M Return vs Nifty]))/_xlfn.STDEV.P(Table2[1M Return vs Nifty])</f>
        <v>0.23763655130001018</v>
      </c>
      <c r="K104">
        <v>3.8187553885502901</v>
      </c>
      <c r="L104">
        <f>(Table2[[#This Row],[6M Return vs Nifty]]-AVERAGE(Table2[6M Return vs Nifty]))/_xlfn.STDEV.P(Table2[6M Return vs Nifty])</f>
        <v>-8.9361462872202674E-2</v>
      </c>
      <c r="M104">
        <v>9.3649407407995806</v>
      </c>
      <c r="N104">
        <f>(Table2[[#This Row],[1W Return vs Nifty]]-AVERAGE(Table2[1W Return vs Nifty]))/_xlfn.STDEV.P(Table2[1W Return vs Nifty])</f>
        <v>0.51158840917313197</v>
      </c>
      <c r="O104">
        <v>1103.75</v>
      </c>
      <c r="P104">
        <v>1173.59024754243</v>
      </c>
      <c r="Q104">
        <v>1133.50525101639</v>
      </c>
      <c r="R104">
        <v>39.5649226428582</v>
      </c>
      <c r="S104" s="1">
        <f>(Table2[[#This Row],[Close Price]]-Table2[[#This Row],[20D EMA]])/Table2[[#This Row],[20D EMA]]</f>
        <v>-4.5436013590034061E-2</v>
      </c>
      <c r="T104" s="1">
        <f>(Table2[[#This Row],[Close Price]]-Table2[[#This Row],[50D EMA]])/Table2[[#This Row],[50D EMA]]</f>
        <v>-0.10224202850500594</v>
      </c>
      <c r="U104" s="1">
        <f>(Table2[[#This Row],[Close Price]]-Table2[[#This Row],[200D EMA]])/Table2[[#This Row],[200D EMA]]</f>
        <v>-7.0493939877861886E-2</v>
      </c>
      <c r="V104">
        <v>0.59342715354929498</v>
      </c>
      <c r="W104">
        <v>1050</v>
      </c>
      <c r="X104">
        <v>1117</v>
      </c>
      <c r="Y104">
        <v>1050</v>
      </c>
      <c r="Z104">
        <v>1117</v>
      </c>
      <c r="AA104">
        <v>1050</v>
      </c>
      <c r="AB104">
        <v>1119.9000000000001</v>
      </c>
      <c r="AC104" s="1">
        <f>(Table2[[#This Row],[Close Price]]/Table2[[#This Row],[Day Low]])-1</f>
        <v>3.4285714285713365E-3</v>
      </c>
      <c r="AD104" s="1">
        <f>(Table2[[#This Row],[Day High]]/Table2[[#This Row],[Close Price]])-1</f>
        <v>6.0174639331814772E-2</v>
      </c>
      <c r="AE104" s="1">
        <f>(Table2[[#This Row],[Close Price]]/Table2[[#This Row],[Current Week Low]])-1</f>
        <v>3.4285714285713365E-3</v>
      </c>
      <c r="AF104" s="1">
        <f>(Table2[[#This Row],[Current Week High]]/Table2[[#This Row],[Close Price]])-1</f>
        <v>6.0174639331814772E-2</v>
      </c>
      <c r="AG104" s="1">
        <f>(Table2[[#This Row],[Close Price]]/Table2[[#This Row],[Current Month Low]])-1</f>
        <v>3.4285714285713365E-3</v>
      </c>
      <c r="AH104" s="1">
        <f>(Table2[[#This Row],[Current Month High]]/Table2[[#This Row],[Close Price]])-1</f>
        <v>6.2927107061503618E-2</v>
      </c>
      <c r="AI104">
        <v>70.339787395596005</v>
      </c>
      <c r="AJ104">
        <v>105.090272032702</v>
      </c>
      <c r="AK104" t="str">
        <f>IF(AND(Table2[[#This Row],[20D EMA]]&gt;Table2[[#This Row],[50D EMA]],Table2[[#This Row],[50D EMA]]&gt;Table2[[#This Row],[200D EMA]]),"Uptrend","Downtrend/NoTrend")</f>
        <v>Downtrend/NoTrend</v>
      </c>
      <c r="AL104">
        <v>0</v>
      </c>
      <c r="AM104">
        <v>0</v>
      </c>
      <c r="AN104">
        <v>-8.57</v>
      </c>
      <c r="AO104" t="s">
        <v>3168</v>
      </c>
      <c r="AP104">
        <v>0.16943757176184601</v>
      </c>
      <c r="AQ104">
        <f>(Table2[[#This Row],[Sharpe Ratio]]-AVERAGE(Table2[Sharpe Ratio]))/_xlfn.STDEV.P(Table2[Sharpe Ratio])</f>
        <v>1.2746545675181467</v>
      </c>
      <c r="AR1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4">
        <f>_xlfn.RANK.AVG(Table2[[#This Row],[1Y Return vs Nifty Z-Score]],Table2[1Y Return vs Nifty Z-Score])</f>
        <v>96</v>
      </c>
      <c r="AT104">
        <f>_xlfn.RANK.AVG(Table2[[#This Row],[6M Return vs Nifty Z-Score]],Table2[6M Return vs Nifty Z-Score])</f>
        <v>348</v>
      </c>
      <c r="AU104">
        <f>_xlfn.RANK.AVG(Table2[[#This Row],[Sharpe Ratio Z-Score]],Table2[Sharpe Ratio Z-Score])</f>
        <v>75</v>
      </c>
      <c r="AV104">
        <f>(Table2[[#This Row],[Rank 1Y]]+Table2[[#This Row],[Rank 6M]]+Table2[[#This Row],[Rank Sharpe]])/3</f>
        <v>173</v>
      </c>
    </row>
    <row r="105" spans="1:48" x14ac:dyDescent="0.3">
      <c r="A105" t="s">
        <v>1320</v>
      </c>
      <c r="B105" t="s">
        <v>1321</v>
      </c>
      <c r="C105" t="s">
        <v>3137</v>
      </c>
      <c r="D105" t="s">
        <v>412</v>
      </c>
      <c r="E105">
        <v>8456.1742946890008</v>
      </c>
      <c r="F105">
        <v>103.73</v>
      </c>
      <c r="G105">
        <v>37.809288859673003</v>
      </c>
      <c r="H105">
        <f>(Table2[[#This Row],[1Y Return vs Nifty]]-AVERAGE(Table2[1Y Return vs Nifty]))/_xlfn.STDEV.P(Table2[1Y Return vs Nifty])</f>
        <v>0.2969589856483657</v>
      </c>
      <c r="I105">
        <v>23.809627395174399</v>
      </c>
      <c r="J105">
        <f>(Table2[[#This Row],[1M Return vs Nifty]]-AVERAGE(Table2[1M Return vs Nifty]))/_xlfn.STDEV.P(Table2[1M Return vs Nifty])</f>
        <v>2.5037509537212288</v>
      </c>
      <c r="K105">
        <v>46.120766232592402</v>
      </c>
      <c r="L105">
        <f>(Table2[[#This Row],[6M Return vs Nifty]]-AVERAGE(Table2[6M Return vs Nifty]))/_xlfn.STDEV.P(Table2[6M Return vs Nifty])</f>
        <v>1.3695060152401421</v>
      </c>
      <c r="M105">
        <v>20.1675822851102</v>
      </c>
      <c r="N105">
        <f>(Table2[[#This Row],[1W Return vs Nifty]]-AVERAGE(Table2[1W Return vs Nifty]))/_xlfn.STDEV.P(Table2[1W Return vs Nifty])</f>
        <v>2.4218899970107239</v>
      </c>
      <c r="O105">
        <v>93.92</v>
      </c>
      <c r="P105">
        <v>89.692946053830894</v>
      </c>
      <c r="Q105">
        <v>80.817539429948695</v>
      </c>
      <c r="R105">
        <v>71.0724988874546</v>
      </c>
      <c r="S105" s="1">
        <f>(Table2[[#This Row],[Close Price]]-Table2[[#This Row],[20D EMA]])/Table2[[#This Row],[20D EMA]]</f>
        <v>0.10445059625212949</v>
      </c>
      <c r="T105" s="1">
        <f>(Table2[[#This Row],[Close Price]]-Table2[[#This Row],[50D EMA]])/Table2[[#This Row],[50D EMA]]</f>
        <v>0.15650120286766486</v>
      </c>
      <c r="U105" s="1">
        <f>(Table2[[#This Row],[Close Price]]-Table2[[#This Row],[200D EMA]])/Table2[[#This Row],[200D EMA]]</f>
        <v>0.28350851475639705</v>
      </c>
      <c r="V105">
        <v>1.9489717231239101</v>
      </c>
      <c r="W105">
        <v>100.54</v>
      </c>
      <c r="X105">
        <v>104.5</v>
      </c>
      <c r="Y105">
        <v>100.54</v>
      </c>
      <c r="Z105">
        <v>104.5</v>
      </c>
      <c r="AA105">
        <v>100.54</v>
      </c>
      <c r="AB105">
        <v>106.19</v>
      </c>
      <c r="AC105" s="1">
        <f>(Table2[[#This Row],[Close Price]]/Table2[[#This Row],[Day Low]])-1</f>
        <v>3.1728665207877427E-2</v>
      </c>
      <c r="AD105" s="1">
        <f>(Table2[[#This Row],[Day High]]/Table2[[#This Row],[Close Price]])-1</f>
        <v>7.4231177094379319E-3</v>
      </c>
      <c r="AE105" s="1">
        <f>(Table2[[#This Row],[Close Price]]/Table2[[#This Row],[Current Week Low]])-1</f>
        <v>3.1728665207877427E-2</v>
      </c>
      <c r="AF105" s="1">
        <f>(Table2[[#This Row],[Current Week High]]/Table2[[#This Row],[Close Price]])-1</f>
        <v>7.4231177094379319E-3</v>
      </c>
      <c r="AG105" s="1">
        <f>(Table2[[#This Row],[Close Price]]/Table2[[#This Row],[Current Month Low]])-1</f>
        <v>3.1728665207877427E-2</v>
      </c>
      <c r="AH105" s="1">
        <f>(Table2[[#This Row],[Current Month High]]/Table2[[#This Row],[Close Price]])-1</f>
        <v>2.3715415019762709E-2</v>
      </c>
      <c r="AI105">
        <v>3.7983225682059101</v>
      </c>
      <c r="AJ105">
        <v>67.441485068603697</v>
      </c>
      <c r="AK105" t="str">
        <f>IF(AND(Table2[[#This Row],[20D EMA]]&gt;Table2[[#This Row],[50D EMA]],Table2[[#This Row],[50D EMA]]&gt;Table2[[#This Row],[200D EMA]]),"Uptrend","Downtrend/NoTrend")</f>
        <v>Uptrend</v>
      </c>
      <c r="AL105">
        <v>0.28000000000000003</v>
      </c>
      <c r="AM105" t="s">
        <v>3169</v>
      </c>
      <c r="AN105">
        <v>15.2</v>
      </c>
      <c r="AO105" t="s">
        <v>3169</v>
      </c>
      <c r="AP105">
        <v>9.4763505834282002E-2</v>
      </c>
      <c r="AQ105">
        <f>(Table2[[#This Row],[Sharpe Ratio]]-AVERAGE(Table2[Sharpe Ratio]))/_xlfn.STDEV.P(Table2[Sharpe Ratio])</f>
        <v>0.38966816765847512</v>
      </c>
      <c r="AR1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6.9817741192789358</v>
      </c>
      <c r="AS105">
        <f>_xlfn.RANK.AVG(Table2[[#This Row],[1Y Return vs Nifty Z-Score]],Table2[1Y Return vs Nifty Z-Score])</f>
        <v>213</v>
      </c>
      <c r="AT105">
        <f>_xlfn.RANK.AVG(Table2[[#This Row],[6M Return vs Nifty Z-Score]],Table2[6M Return vs Nifty Z-Score])</f>
        <v>65</v>
      </c>
      <c r="AU105">
        <f>_xlfn.RANK.AVG(Table2[[#This Row],[Sharpe Ratio Z-Score]],Table2[Sharpe Ratio Z-Score])</f>
        <v>241</v>
      </c>
      <c r="AV105">
        <f>(Table2[[#This Row],[Rank 1Y]]+Table2[[#This Row],[Rank 6M]]+Table2[[#This Row],[Rank Sharpe]])/3</f>
        <v>173</v>
      </c>
    </row>
    <row r="106" spans="1:48" x14ac:dyDescent="0.3">
      <c r="A106" t="s">
        <v>1477</v>
      </c>
      <c r="B106" t="s">
        <v>1478</v>
      </c>
      <c r="C106" t="s">
        <v>3137</v>
      </c>
      <c r="D106" t="s">
        <v>160</v>
      </c>
      <c r="E106">
        <v>6929.99386125</v>
      </c>
      <c r="F106">
        <v>1001.05</v>
      </c>
      <c r="G106">
        <v>86.4596297580147</v>
      </c>
      <c r="H106">
        <f>(Table2[[#This Row],[1Y Return vs Nifty]]-AVERAGE(Table2[1Y Return vs Nifty]))/_xlfn.STDEV.P(Table2[1Y Return vs Nifty])</f>
        <v>1.1594483997558906</v>
      </c>
      <c r="I106">
        <v>3.3457574479128001</v>
      </c>
      <c r="J106">
        <f>(Table2[[#This Row],[1M Return vs Nifty]]-AVERAGE(Table2[1M Return vs Nifty]))/_xlfn.STDEV.P(Table2[1M Return vs Nifty])</f>
        <v>0.24695212110011963</v>
      </c>
      <c r="K106">
        <v>25.557168545052299</v>
      </c>
      <c r="L106">
        <f>(Table2[[#This Row],[6M Return vs Nifty]]-AVERAGE(Table2[6M Return vs Nifty]))/_xlfn.STDEV.P(Table2[6M Return vs Nifty])</f>
        <v>0.66033017936935945</v>
      </c>
      <c r="M106">
        <v>14.9369529098858</v>
      </c>
      <c r="N106">
        <f>(Table2[[#This Row],[1W Return vs Nifty]]-AVERAGE(Table2[1W Return vs Nifty]))/_xlfn.STDEV.P(Table2[1W Return vs Nifty])</f>
        <v>1.4969236765144553</v>
      </c>
      <c r="O106">
        <v>1017.57</v>
      </c>
      <c r="P106">
        <v>1011.71730825303</v>
      </c>
      <c r="Q106">
        <v>846.39339203051304</v>
      </c>
      <c r="R106">
        <v>47.355674719058698</v>
      </c>
      <c r="S106" s="1">
        <f>(Table2[[#This Row],[Close Price]]-Table2[[#This Row],[20D EMA]])/Table2[[#This Row],[20D EMA]]</f>
        <v>-1.6234755348526485E-2</v>
      </c>
      <c r="T106" s="1">
        <f>(Table2[[#This Row],[Close Price]]-Table2[[#This Row],[50D EMA]])/Table2[[#This Row],[50D EMA]]</f>
        <v>-1.0543763723336552E-2</v>
      </c>
      <c r="U106" s="1">
        <f>(Table2[[#This Row],[Close Price]]-Table2[[#This Row],[200D EMA]])/Table2[[#This Row],[200D EMA]]</f>
        <v>0.18272426205793374</v>
      </c>
      <c r="V106">
        <v>0.77511848755137303</v>
      </c>
      <c r="W106">
        <v>993.55</v>
      </c>
      <c r="X106">
        <v>1051.5999999999999</v>
      </c>
      <c r="Y106">
        <v>993.55</v>
      </c>
      <c r="Z106">
        <v>1051.5999999999999</v>
      </c>
      <c r="AA106">
        <v>993.55</v>
      </c>
      <c r="AB106">
        <v>1078</v>
      </c>
      <c r="AC106" s="1">
        <f>(Table2[[#This Row],[Close Price]]/Table2[[#This Row],[Day Low]])-1</f>
        <v>7.5486890443359211E-3</v>
      </c>
      <c r="AD106" s="1">
        <f>(Table2[[#This Row],[Day High]]/Table2[[#This Row],[Close Price]])-1</f>
        <v>5.0496978172918316E-2</v>
      </c>
      <c r="AE106" s="1">
        <f>(Table2[[#This Row],[Close Price]]/Table2[[#This Row],[Current Week Low]])-1</f>
        <v>7.5486890443359211E-3</v>
      </c>
      <c r="AF106" s="1">
        <f>(Table2[[#This Row],[Current Week High]]/Table2[[#This Row],[Close Price]])-1</f>
        <v>5.0496978172918316E-2</v>
      </c>
      <c r="AG106" s="1">
        <f>(Table2[[#This Row],[Close Price]]/Table2[[#This Row],[Current Month Low]])-1</f>
        <v>7.5486890443359211E-3</v>
      </c>
      <c r="AH106" s="1">
        <f>(Table2[[#This Row],[Current Month High]]/Table2[[#This Row],[Close Price]])-1</f>
        <v>7.6869287248389151E-2</v>
      </c>
      <c r="AI106">
        <v>23.315518705359299</v>
      </c>
      <c r="AJ106">
        <v>123.149799375835</v>
      </c>
      <c r="AK106" t="str">
        <f>IF(AND(Table2[[#This Row],[20D EMA]]&gt;Table2[[#This Row],[50D EMA]],Table2[[#This Row],[50D EMA]]&gt;Table2[[#This Row],[200D EMA]]),"Uptrend","Downtrend/NoTrend")</f>
        <v>Uptrend</v>
      </c>
      <c r="AL106">
        <v>7.0000000000000007E-2</v>
      </c>
      <c r="AM106" t="s">
        <v>3169</v>
      </c>
      <c r="AN106">
        <v>-6.6</v>
      </c>
      <c r="AO106" t="s">
        <v>3168</v>
      </c>
      <c r="AP106">
        <v>6.8140702116645996E-2</v>
      </c>
      <c r="AQ106">
        <f>(Table2[[#This Row],[Sharpe Ratio]]-AVERAGE(Table2[Sharpe Ratio]))/_xlfn.STDEV.P(Table2[Sharpe Ratio])</f>
        <v>7.4152748435206334E-2</v>
      </c>
      <c r="AR1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3.6378071251750312</v>
      </c>
      <c r="AS106">
        <f>_xlfn.RANK.AVG(Table2[[#This Row],[1Y Return vs Nifty Z-Score]],Table2[1Y Return vs Nifty Z-Score])</f>
        <v>73</v>
      </c>
      <c r="AT106">
        <f>_xlfn.RANK.AVG(Table2[[#This Row],[6M Return vs Nifty Z-Score]],Table2[6M Return vs Nifty Z-Score])</f>
        <v>124</v>
      </c>
      <c r="AU106">
        <f>_xlfn.RANK.AVG(Table2[[#This Row],[Sharpe Ratio Z-Score]],Table2[Sharpe Ratio Z-Score])</f>
        <v>322</v>
      </c>
      <c r="AV106">
        <f>(Table2[[#This Row],[Rank 1Y]]+Table2[[#This Row],[Rank 6M]]+Table2[[#This Row],[Rank Sharpe]])/3</f>
        <v>173</v>
      </c>
    </row>
    <row r="107" spans="1:48" x14ac:dyDescent="0.3">
      <c r="A107" t="s">
        <v>1635</v>
      </c>
      <c r="B107" t="s">
        <v>1636</v>
      </c>
      <c r="C107" t="s">
        <v>3126</v>
      </c>
      <c r="D107" t="s">
        <v>46</v>
      </c>
      <c r="E107">
        <v>5639.7284897099998</v>
      </c>
      <c r="F107">
        <v>745.35</v>
      </c>
      <c r="G107">
        <v>53.835590949462002</v>
      </c>
      <c r="H107">
        <f>(Table2[[#This Row],[1Y Return vs Nifty]]-AVERAGE(Table2[1Y Return vs Nifty]))/_xlfn.STDEV.P(Table2[1Y Return vs Nifty])</f>
        <v>0.5810785960045487</v>
      </c>
      <c r="I107">
        <v>8.3489677617145102</v>
      </c>
      <c r="J107">
        <f>(Table2[[#This Row],[1M Return vs Nifty]]-AVERAGE(Table2[1M Return vs Nifty]))/_xlfn.STDEV.P(Table2[1M Return vs Nifty])</f>
        <v>0.7987167298786535</v>
      </c>
      <c r="K107">
        <v>6.4542656205075604</v>
      </c>
      <c r="L107">
        <f>(Table2[[#This Row],[6M Return vs Nifty]]-AVERAGE(Table2[6M Return vs Nifty]))/_xlfn.STDEV.P(Table2[6M Return vs Nifty])</f>
        <v>1.5292557702256495E-3</v>
      </c>
      <c r="M107">
        <v>15.0990891004614</v>
      </c>
      <c r="N107">
        <f>(Table2[[#This Row],[1W Return vs Nifty]]-AVERAGE(Table2[1W Return vs Nifty]))/_xlfn.STDEV.P(Table2[1W Return vs Nifty])</f>
        <v>1.5255952769773655</v>
      </c>
      <c r="O107">
        <v>750.05</v>
      </c>
      <c r="P107">
        <v>764.321829288397</v>
      </c>
      <c r="Q107">
        <v>709.17031074879401</v>
      </c>
      <c r="R107">
        <v>47.931628073428598</v>
      </c>
      <c r="S107" s="1">
        <f>(Table2[[#This Row],[Close Price]]-Table2[[#This Row],[20D EMA]])/Table2[[#This Row],[20D EMA]]</f>
        <v>-6.2662489167387937E-3</v>
      </c>
      <c r="T107" s="1">
        <f>(Table2[[#This Row],[Close Price]]-Table2[[#This Row],[50D EMA]])/Table2[[#This Row],[50D EMA]]</f>
        <v>-2.4821781298671308E-2</v>
      </c>
      <c r="U107" s="1">
        <f>(Table2[[#This Row],[Close Price]]-Table2[[#This Row],[200D EMA]])/Table2[[#This Row],[200D EMA]]</f>
        <v>5.1016925980734928E-2</v>
      </c>
      <c r="V107">
        <v>0.80952600416467602</v>
      </c>
      <c r="W107">
        <v>737.3</v>
      </c>
      <c r="X107">
        <v>798</v>
      </c>
      <c r="Y107">
        <v>737.3</v>
      </c>
      <c r="Z107">
        <v>798</v>
      </c>
      <c r="AA107">
        <v>737.3</v>
      </c>
      <c r="AB107">
        <v>798.95</v>
      </c>
      <c r="AC107" s="1">
        <f>(Table2[[#This Row],[Close Price]]/Table2[[#This Row],[Day Low]])-1</f>
        <v>1.0918215109182228E-2</v>
      </c>
      <c r="AD107" s="1">
        <f>(Table2[[#This Row],[Day High]]/Table2[[#This Row],[Close Price]])-1</f>
        <v>7.0637955323002544E-2</v>
      </c>
      <c r="AE107" s="1">
        <f>(Table2[[#This Row],[Close Price]]/Table2[[#This Row],[Current Week Low]])-1</f>
        <v>1.0918215109182228E-2</v>
      </c>
      <c r="AF107" s="1">
        <f>(Table2[[#This Row],[Current Week High]]/Table2[[#This Row],[Close Price]])-1</f>
        <v>7.0637955323002544E-2</v>
      </c>
      <c r="AG107" s="1">
        <f>(Table2[[#This Row],[Close Price]]/Table2[[#This Row],[Current Month Low]])-1</f>
        <v>1.0918215109182228E-2</v>
      </c>
      <c r="AH107" s="1">
        <f>(Table2[[#This Row],[Current Month High]]/Table2[[#This Row],[Close Price]])-1</f>
        <v>7.1912524317434778E-2</v>
      </c>
      <c r="AI107">
        <v>25.6859193667404</v>
      </c>
      <c r="AJ107">
        <v>82.527243785967897</v>
      </c>
      <c r="AK107" t="str">
        <f>IF(AND(Table2[[#This Row],[20D EMA]]&gt;Table2[[#This Row],[50D EMA]],Table2[[#This Row],[50D EMA]]&gt;Table2[[#This Row],[200D EMA]]),"Uptrend","Downtrend/NoTrend")</f>
        <v>Downtrend/NoTrend</v>
      </c>
      <c r="AL107">
        <v>-0.08</v>
      </c>
      <c r="AM107" t="s">
        <v>3168</v>
      </c>
      <c r="AN107">
        <v>1.69</v>
      </c>
      <c r="AO107" t="s">
        <v>3169</v>
      </c>
      <c r="AP107">
        <v>0.178855191023014</v>
      </c>
      <c r="AQ107">
        <f>(Table2[[#This Row],[Sharpe Ratio]]-AVERAGE(Table2[Sharpe Ratio]))/_xlfn.STDEV.P(Table2[Sharpe Ratio])</f>
        <v>1.386265805792956</v>
      </c>
      <c r="AR1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7">
        <f>_xlfn.RANK.AVG(Table2[[#This Row],[1Y Return vs Nifty Z-Score]],Table2[1Y Return vs Nifty Z-Score])</f>
        <v>147</v>
      </c>
      <c r="AT107">
        <f>_xlfn.RANK.AVG(Table2[[#This Row],[6M Return vs Nifty Z-Score]],Table2[6M Return vs Nifty Z-Score])</f>
        <v>310</v>
      </c>
      <c r="AU107">
        <f>_xlfn.RANK.AVG(Table2[[#This Row],[Sharpe Ratio Z-Score]],Table2[Sharpe Ratio Z-Score])</f>
        <v>63</v>
      </c>
      <c r="AV107">
        <f>(Table2[[#This Row],[Rank 1Y]]+Table2[[#This Row],[Rank 6M]]+Table2[[#This Row],[Rank Sharpe]])/3</f>
        <v>173.33333333333334</v>
      </c>
    </row>
    <row r="108" spans="1:48" x14ac:dyDescent="0.3">
      <c r="A108" t="s">
        <v>847</v>
      </c>
      <c r="B108" t="s">
        <v>848</v>
      </c>
      <c r="C108" t="s">
        <v>3127</v>
      </c>
      <c r="D108" t="s">
        <v>51</v>
      </c>
      <c r="E108">
        <v>18378.625</v>
      </c>
      <c r="F108">
        <v>7351.45</v>
      </c>
      <c r="G108">
        <v>31.942013500049502</v>
      </c>
      <c r="H108">
        <f>(Table2[[#This Row],[1Y Return vs Nifty]]-AVERAGE(Table2[1Y Return vs Nifty]))/_xlfn.STDEV.P(Table2[1Y Return vs Nifty])</f>
        <v>0.19294197787644921</v>
      </c>
      <c r="I108">
        <v>2.9006365328684698</v>
      </c>
      <c r="J108">
        <f>(Table2[[#This Row],[1M Return vs Nifty]]-AVERAGE(Table2[1M Return vs Nifty]))/_xlfn.STDEV.P(Table2[1M Return vs Nifty])</f>
        <v>0.19786324572922673</v>
      </c>
      <c r="K108">
        <v>28.900048794576101</v>
      </c>
      <c r="L108">
        <f>(Table2[[#This Row],[6M Return vs Nifty]]-AVERAGE(Table2[6M Return vs Nifty]))/_xlfn.STDEV.P(Table2[6M Return vs Nifty])</f>
        <v>0.7756159348676992</v>
      </c>
      <c r="M108">
        <v>7.1355655758841898</v>
      </c>
      <c r="N108">
        <f>(Table2[[#This Row],[1W Return vs Nifty]]-AVERAGE(Table2[1W Return vs Nifty]))/_xlfn.STDEV.P(Table2[1W Return vs Nifty])</f>
        <v>0.11735345284742502</v>
      </c>
      <c r="O108">
        <v>7395.89</v>
      </c>
      <c r="P108">
        <v>7238.3787098524299</v>
      </c>
      <c r="Q108">
        <v>6353.51950546635</v>
      </c>
      <c r="R108">
        <v>47.242710756340301</v>
      </c>
      <c r="S108" s="1">
        <f>(Table2[[#This Row],[Close Price]]-Table2[[#This Row],[20D EMA]])/Table2[[#This Row],[20D EMA]]</f>
        <v>-6.0087426935771767E-3</v>
      </c>
      <c r="T108" s="1">
        <f>(Table2[[#This Row],[Close Price]]-Table2[[#This Row],[50D EMA]])/Table2[[#This Row],[50D EMA]]</f>
        <v>1.5621079620172999E-2</v>
      </c>
      <c r="U108" s="1">
        <f>(Table2[[#This Row],[Close Price]]-Table2[[#This Row],[200D EMA]])/Table2[[#This Row],[200D EMA]]</f>
        <v>0.15706735356286616</v>
      </c>
      <c r="V108">
        <v>0.177028917632401</v>
      </c>
      <c r="W108">
        <v>7215.55</v>
      </c>
      <c r="X108">
        <v>7550</v>
      </c>
      <c r="Y108">
        <v>7215.55</v>
      </c>
      <c r="Z108">
        <v>7550</v>
      </c>
      <c r="AA108">
        <v>7215.55</v>
      </c>
      <c r="AB108">
        <v>7600</v>
      </c>
      <c r="AC108" s="1">
        <f>(Table2[[#This Row],[Close Price]]/Table2[[#This Row],[Day Low]])-1</f>
        <v>1.8834323093873673E-2</v>
      </c>
      <c r="AD108" s="1">
        <f>(Table2[[#This Row],[Day High]]/Table2[[#This Row],[Close Price]])-1</f>
        <v>2.7008277278632198E-2</v>
      </c>
      <c r="AE108" s="1">
        <f>(Table2[[#This Row],[Close Price]]/Table2[[#This Row],[Current Week Low]])-1</f>
        <v>1.8834323093873673E-2</v>
      </c>
      <c r="AF108" s="1">
        <f>(Table2[[#This Row],[Current Week High]]/Table2[[#This Row],[Close Price]])-1</f>
        <v>2.7008277278632198E-2</v>
      </c>
      <c r="AG108" s="1">
        <f>(Table2[[#This Row],[Close Price]]/Table2[[#This Row],[Current Month Low]])-1</f>
        <v>1.8834323093873673E-2</v>
      </c>
      <c r="AH108" s="1">
        <f>(Table2[[#This Row],[Current Month High]]/Table2[[#This Row],[Close Price]])-1</f>
        <v>3.3809656598358107E-2</v>
      </c>
      <c r="AI108">
        <v>10.7128525665004</v>
      </c>
      <c r="AJ108">
        <v>63.003325942350301</v>
      </c>
      <c r="AK108" t="str">
        <f>IF(AND(Table2[[#This Row],[20D EMA]]&gt;Table2[[#This Row],[50D EMA]],Table2[[#This Row],[50D EMA]]&gt;Table2[[#This Row],[200D EMA]]),"Uptrend","Downtrend/NoTrend")</f>
        <v>Uptrend</v>
      </c>
      <c r="AL108">
        <v>0.08</v>
      </c>
      <c r="AM108" t="s">
        <v>3169</v>
      </c>
      <c r="AN108">
        <v>-3.62</v>
      </c>
      <c r="AO108" t="s">
        <v>3168</v>
      </c>
      <c r="AP108">
        <v>0.117513544078124</v>
      </c>
      <c r="AQ108">
        <f>(Table2[[#This Row],[Sharpe Ratio]]-AVERAGE(Table2[Sharpe Ratio]))/_xlfn.STDEV.P(Table2[Sharpe Ratio])</f>
        <v>0.65928619624711027</v>
      </c>
      <c r="AR1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1.9430608075679103</v>
      </c>
      <c r="AS108">
        <f>_xlfn.RANK.AVG(Table2[[#This Row],[1Y Return vs Nifty Z-Score]],Table2[1Y Return vs Nifty Z-Score])</f>
        <v>238</v>
      </c>
      <c r="AT108">
        <f>_xlfn.RANK.AVG(Table2[[#This Row],[6M Return vs Nifty Z-Score]],Table2[6M Return vs Nifty Z-Score])</f>
        <v>111</v>
      </c>
      <c r="AU108">
        <f>_xlfn.RANK.AVG(Table2[[#This Row],[Sharpe Ratio Z-Score]],Table2[Sharpe Ratio Z-Score])</f>
        <v>180</v>
      </c>
      <c r="AV108">
        <f>(Table2[[#This Row],[Rank 1Y]]+Table2[[#This Row],[Rank 6M]]+Table2[[#This Row],[Rank Sharpe]])/3</f>
        <v>176.33333333333334</v>
      </c>
    </row>
    <row r="109" spans="1:48" x14ac:dyDescent="0.3">
      <c r="A109" t="s">
        <v>720</v>
      </c>
      <c r="B109" t="s">
        <v>721</v>
      </c>
      <c r="C109" t="s">
        <v>3128</v>
      </c>
      <c r="D109" t="s">
        <v>57</v>
      </c>
      <c r="E109">
        <v>23971.61565612</v>
      </c>
      <c r="F109">
        <v>180.84</v>
      </c>
      <c r="G109">
        <v>83.6841770639858</v>
      </c>
      <c r="H109">
        <f>(Table2[[#This Row],[1Y Return vs Nifty]]-AVERAGE(Table2[1Y Return vs Nifty]))/_xlfn.STDEV.P(Table2[1Y Return vs Nifty])</f>
        <v>1.1102442518762665</v>
      </c>
      <c r="I109">
        <v>1.6142623654077499</v>
      </c>
      <c r="J109">
        <f>(Table2[[#This Row],[1M Return vs Nifty]]-AVERAGE(Table2[1M Return vs Nifty]))/_xlfn.STDEV.P(Table2[1M Return vs Nifty])</f>
        <v>5.5999183510253119E-2</v>
      </c>
      <c r="K109">
        <v>14.608537817167599</v>
      </c>
      <c r="L109">
        <f>(Table2[[#This Row],[6M Return vs Nifty]]-AVERAGE(Table2[6M Return vs Nifty]))/_xlfn.STDEV.P(Table2[6M Return vs Nifty])</f>
        <v>0.28274526129868377</v>
      </c>
      <c r="M109">
        <v>6.2045377385457696</v>
      </c>
      <c r="N109">
        <f>(Table2[[#This Row],[1W Return vs Nifty]]-AVERAGE(Table2[1W Return vs Nifty]))/_xlfn.STDEV.P(Table2[1W Return vs Nifty])</f>
        <v>-4.7286274268697019E-2</v>
      </c>
      <c r="O109">
        <v>187.66</v>
      </c>
      <c r="P109">
        <v>187.51127943519</v>
      </c>
      <c r="Q109">
        <v>160.93704958924499</v>
      </c>
      <c r="R109">
        <v>39.6784187005793</v>
      </c>
      <c r="S109" s="1">
        <f>(Table2[[#This Row],[Close Price]]-Table2[[#This Row],[20D EMA]])/Table2[[#This Row],[20D EMA]]</f>
        <v>-3.6342321219226224E-2</v>
      </c>
      <c r="T109" s="1">
        <f>(Table2[[#This Row],[Close Price]]-Table2[[#This Row],[50D EMA]])/Table2[[#This Row],[50D EMA]]</f>
        <v>-3.5578016721366422E-2</v>
      </c>
      <c r="U109" s="1">
        <f>(Table2[[#This Row],[Close Price]]-Table2[[#This Row],[200D EMA]])/Table2[[#This Row],[200D EMA]]</f>
        <v>0.12366916419527224</v>
      </c>
      <c r="V109">
        <v>0.38933793574313602</v>
      </c>
      <c r="W109">
        <v>180.2</v>
      </c>
      <c r="X109">
        <v>191.4</v>
      </c>
      <c r="Y109">
        <v>180.2</v>
      </c>
      <c r="Z109">
        <v>191.4</v>
      </c>
      <c r="AA109">
        <v>180.2</v>
      </c>
      <c r="AB109">
        <v>192.56</v>
      </c>
      <c r="AC109" s="1">
        <f>(Table2[[#This Row],[Close Price]]/Table2[[#This Row],[Day Low]])-1</f>
        <v>3.5516093229746026E-3</v>
      </c>
      <c r="AD109" s="1">
        <f>(Table2[[#This Row],[Day High]]/Table2[[#This Row],[Close Price]])-1</f>
        <v>5.8394160583941535E-2</v>
      </c>
      <c r="AE109" s="1">
        <f>(Table2[[#This Row],[Close Price]]/Table2[[#This Row],[Current Week Low]])-1</f>
        <v>3.5516093229746026E-3</v>
      </c>
      <c r="AF109" s="1">
        <f>(Table2[[#This Row],[Current Week High]]/Table2[[#This Row],[Close Price]])-1</f>
        <v>5.8394160583941535E-2</v>
      </c>
      <c r="AG109" s="1">
        <f>(Table2[[#This Row],[Close Price]]/Table2[[#This Row],[Current Month Low]])-1</f>
        <v>3.5516093229746026E-3</v>
      </c>
      <c r="AH109" s="1">
        <f>(Table2[[#This Row],[Current Month High]]/Table2[[#This Row],[Close Price]])-1</f>
        <v>6.4808670648086597E-2</v>
      </c>
      <c r="AI109">
        <v>17.5016589250165</v>
      </c>
      <c r="AJ109">
        <v>108.942807625649</v>
      </c>
      <c r="AK109" t="str">
        <f>IF(AND(Table2[[#This Row],[20D EMA]]&gt;Table2[[#This Row],[50D EMA]],Table2[[#This Row],[50D EMA]]&gt;Table2[[#This Row],[200D EMA]]),"Uptrend","Downtrend/NoTrend")</f>
        <v>Uptrend</v>
      </c>
      <c r="AL109">
        <v>0.19</v>
      </c>
      <c r="AM109" t="s">
        <v>3169</v>
      </c>
      <c r="AN109">
        <v>-6.29</v>
      </c>
      <c r="AO109" t="s">
        <v>3168</v>
      </c>
      <c r="AP109">
        <v>9.7257361066278997E-2</v>
      </c>
      <c r="AQ109">
        <f>(Table2[[#This Row],[Sharpe Ratio]]-AVERAGE(Table2[Sharpe Ratio]))/_xlfn.STDEV.P(Table2[Sharpe Ratio])</f>
        <v>0.41922364901765419</v>
      </c>
      <c r="AR1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1.8209260714341606</v>
      </c>
      <c r="AS109">
        <f>_xlfn.RANK.AVG(Table2[[#This Row],[1Y Return vs Nifty Z-Score]],Table2[1Y Return vs Nifty Z-Score])</f>
        <v>81</v>
      </c>
      <c r="AT109">
        <f>_xlfn.RANK.AVG(Table2[[#This Row],[6M Return vs Nifty Z-Score]],Table2[6M Return vs Nifty Z-Score])</f>
        <v>223</v>
      </c>
      <c r="AU109">
        <f>_xlfn.RANK.AVG(Table2[[#This Row],[Sharpe Ratio Z-Score]],Table2[Sharpe Ratio Z-Score])</f>
        <v>236</v>
      </c>
      <c r="AV109">
        <f>(Table2[[#This Row],[Rank 1Y]]+Table2[[#This Row],[Rank 6M]]+Table2[[#This Row],[Rank Sharpe]])/3</f>
        <v>180</v>
      </c>
    </row>
    <row r="110" spans="1:48" x14ac:dyDescent="0.3">
      <c r="A110" t="s">
        <v>911</v>
      </c>
      <c r="B110" t="s">
        <v>912</v>
      </c>
      <c r="C110" t="s">
        <v>3129</v>
      </c>
      <c r="D110" t="s">
        <v>766</v>
      </c>
      <c r="E110">
        <v>16536.329000415</v>
      </c>
      <c r="F110">
        <v>914.85</v>
      </c>
      <c r="G110">
        <v>9.49328083301193</v>
      </c>
      <c r="H110">
        <f>(Table2[[#This Row],[1Y Return vs Nifty]]-AVERAGE(Table2[1Y Return vs Nifty]))/_xlfn.STDEV.P(Table2[1Y Return vs Nifty])</f>
        <v>-0.20503661647518184</v>
      </c>
      <c r="I110">
        <v>-0.40230501400879098</v>
      </c>
      <c r="J110">
        <f>(Table2[[#This Row],[1M Return vs Nifty]]-AVERAGE(Table2[1M Return vs Nifty]))/_xlfn.STDEV.P(Table2[1M Return vs Nifty])</f>
        <v>-0.16639212954527458</v>
      </c>
      <c r="K110">
        <v>23.606350093762799</v>
      </c>
      <c r="L110">
        <f>(Table2[[#This Row],[6M Return vs Nifty]]-AVERAGE(Table2[6M Return vs Nifty]))/_xlfn.STDEV.P(Table2[6M Return vs Nifty])</f>
        <v>0.59305239428296619</v>
      </c>
      <c r="M110">
        <v>4.1159843016886697</v>
      </c>
      <c r="N110">
        <f>(Table2[[#This Row],[1W Return vs Nifty]]-AVERAGE(Table2[1W Return vs Nifty]))/_xlfn.STDEV.P(Table2[1W Return vs Nifty])</f>
        <v>-0.41661880560803888</v>
      </c>
      <c r="O110">
        <v>946.44</v>
      </c>
      <c r="P110">
        <v>952.34793366656197</v>
      </c>
      <c r="Q110">
        <v>841.98199508623895</v>
      </c>
      <c r="R110">
        <v>40.654045866710199</v>
      </c>
      <c r="S110" s="1">
        <f>(Table2[[#This Row],[Close Price]]-Table2[[#This Row],[20D EMA]])/Table2[[#This Row],[20D EMA]]</f>
        <v>-3.3377710155952867E-2</v>
      </c>
      <c r="T110" s="1">
        <f>(Table2[[#This Row],[Close Price]]-Table2[[#This Row],[50D EMA]])/Table2[[#This Row],[50D EMA]]</f>
        <v>-3.9374195439469295E-2</v>
      </c>
      <c r="U110" s="1">
        <f>(Table2[[#This Row],[Close Price]]-Table2[[#This Row],[200D EMA]])/Table2[[#This Row],[200D EMA]]</f>
        <v>8.6543424133787628E-2</v>
      </c>
      <c r="V110">
        <v>0.47584499508828598</v>
      </c>
      <c r="W110">
        <v>908.1</v>
      </c>
      <c r="X110">
        <v>940.05</v>
      </c>
      <c r="Y110">
        <v>908.1</v>
      </c>
      <c r="Z110">
        <v>940.05</v>
      </c>
      <c r="AA110">
        <v>908.1</v>
      </c>
      <c r="AB110">
        <v>942.55</v>
      </c>
      <c r="AC110" s="1">
        <f>(Table2[[#This Row],[Close Price]]/Table2[[#This Row],[Day Low]])-1</f>
        <v>7.4331020812685722E-3</v>
      </c>
      <c r="AD110" s="1">
        <f>(Table2[[#This Row],[Day High]]/Table2[[#This Row],[Close Price]])-1</f>
        <v>2.7545499262173978E-2</v>
      </c>
      <c r="AE110" s="1">
        <f>(Table2[[#This Row],[Close Price]]/Table2[[#This Row],[Current Week Low]])-1</f>
        <v>7.4331020812685722E-3</v>
      </c>
      <c r="AF110" s="1">
        <f>(Table2[[#This Row],[Current Week High]]/Table2[[#This Row],[Close Price]])-1</f>
        <v>2.7545499262173978E-2</v>
      </c>
      <c r="AG110" s="1">
        <f>(Table2[[#This Row],[Close Price]]/Table2[[#This Row],[Current Month Low]])-1</f>
        <v>7.4331020812685722E-3</v>
      </c>
      <c r="AH110" s="1">
        <f>(Table2[[#This Row],[Current Month High]]/Table2[[#This Row],[Close Price]])-1</f>
        <v>3.0278187681040514E-2</v>
      </c>
      <c r="AI110">
        <v>16.308684483795101</v>
      </c>
      <c r="AJ110">
        <v>51.955817623121</v>
      </c>
      <c r="AK110" t="str">
        <f>IF(AND(Table2[[#This Row],[20D EMA]]&gt;Table2[[#This Row],[50D EMA]],Table2[[#This Row],[50D EMA]]&gt;Table2[[#This Row],[200D EMA]]),"Uptrend","Downtrend/NoTrend")</f>
        <v>Downtrend/NoTrend</v>
      </c>
      <c r="AL110">
        <v>7.0000000000000007E-2</v>
      </c>
      <c r="AM110" t="s">
        <v>3169</v>
      </c>
      <c r="AN110">
        <v>-11.23</v>
      </c>
      <c r="AO110" t="s">
        <v>3168</v>
      </c>
      <c r="AP110">
        <v>0.186237458127165</v>
      </c>
      <c r="AQ110">
        <f>(Table2[[#This Row],[Sharpe Ratio]]-AVERAGE(Table2[Sharpe Ratio]))/_xlfn.STDEV.P(Table2[Sharpe Ratio])</f>
        <v>1.4737554302851119</v>
      </c>
      <c r="AR1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0">
        <f>_xlfn.RANK.AVG(Table2[[#This Row],[1Y Return vs Nifty Z-Score]],Table2[1Y Return vs Nifty Z-Score])</f>
        <v>359</v>
      </c>
      <c r="AT110">
        <f>_xlfn.RANK.AVG(Table2[[#This Row],[6M Return vs Nifty Z-Score]],Table2[6M Return vs Nifty Z-Score])</f>
        <v>134</v>
      </c>
      <c r="AU110">
        <f>_xlfn.RANK.AVG(Table2[[#This Row],[Sharpe Ratio Z-Score]],Table2[Sharpe Ratio Z-Score])</f>
        <v>49</v>
      </c>
      <c r="AV110">
        <f>(Table2[[#This Row],[Rank 1Y]]+Table2[[#This Row],[Rank 6M]]+Table2[[#This Row],[Rank Sharpe]])/3</f>
        <v>180.66666666666666</v>
      </c>
    </row>
    <row r="111" spans="1:48" x14ac:dyDescent="0.3">
      <c r="A111" t="s">
        <v>55</v>
      </c>
      <c r="B111" t="s">
        <v>56</v>
      </c>
      <c r="C111" t="s">
        <v>3128</v>
      </c>
      <c r="D111" t="s">
        <v>57</v>
      </c>
      <c r="E111">
        <v>388787.82864272897</v>
      </c>
      <c r="F111">
        <v>400.95</v>
      </c>
      <c r="G111">
        <v>45.2252019546413</v>
      </c>
      <c r="H111">
        <f>(Table2[[#This Row],[1Y Return vs Nifty]]-AVERAGE(Table2[1Y Return vs Nifty]))/_xlfn.STDEV.P(Table2[1Y Return vs Nifty])</f>
        <v>0.42843075793700652</v>
      </c>
      <c r="I111">
        <v>-1.23154900742385</v>
      </c>
      <c r="J111">
        <f>(Table2[[#This Row],[1M Return vs Nifty]]-AVERAGE(Table2[1M Return vs Nifty]))/_xlfn.STDEV.P(Table2[1M Return vs Nifty])</f>
        <v>-0.25784290992650938</v>
      </c>
      <c r="K111">
        <v>5.6132892241558903</v>
      </c>
      <c r="L111">
        <f>(Table2[[#This Row],[6M Return vs Nifty]]-AVERAGE(Table2[6M Return vs Nifty]))/_xlfn.STDEV.P(Table2[6M Return vs Nifty])</f>
        <v>-2.7473458049237228E-2</v>
      </c>
      <c r="M111">
        <v>3.9168998847557401</v>
      </c>
      <c r="N111">
        <f>(Table2[[#This Row],[1W Return vs Nifty]]-AVERAGE(Table2[1W Return vs Nifty]))/_xlfn.STDEV.P(Table2[1W Return vs Nifty])</f>
        <v>-0.45182420201230944</v>
      </c>
      <c r="O111">
        <v>413.3</v>
      </c>
      <c r="P111">
        <v>412.414093643287</v>
      </c>
      <c r="Q111">
        <v>369.17993349775702</v>
      </c>
      <c r="R111">
        <v>35.604995074816799</v>
      </c>
      <c r="S111" s="1">
        <f>(Table2[[#This Row],[Close Price]]-Table2[[#This Row],[20D EMA]])/Table2[[#This Row],[20D EMA]]</f>
        <v>-2.9881442051778423E-2</v>
      </c>
      <c r="T111" s="1">
        <f>(Table2[[#This Row],[Close Price]]-Table2[[#This Row],[50D EMA]])/Table2[[#This Row],[50D EMA]]</f>
        <v>-2.7797531219199204E-2</v>
      </c>
      <c r="U111" s="1">
        <f>(Table2[[#This Row],[Close Price]]-Table2[[#This Row],[200D EMA]])/Table2[[#This Row],[200D EMA]]</f>
        <v>8.6055778279281778E-2</v>
      </c>
      <c r="V111">
        <v>0.82767705099122901</v>
      </c>
      <c r="W111">
        <v>393.7</v>
      </c>
      <c r="X111">
        <v>414.3</v>
      </c>
      <c r="Y111">
        <v>393.7</v>
      </c>
      <c r="Z111">
        <v>414.3</v>
      </c>
      <c r="AA111">
        <v>393.7</v>
      </c>
      <c r="AB111">
        <v>415.45</v>
      </c>
      <c r="AC111" s="1">
        <f>(Table2[[#This Row],[Close Price]]/Table2[[#This Row],[Day Low]])-1</f>
        <v>1.8415036830073728E-2</v>
      </c>
      <c r="AD111" s="1">
        <f>(Table2[[#This Row],[Day High]]/Table2[[#This Row],[Close Price]])-1</f>
        <v>3.3295922184811033E-2</v>
      </c>
      <c r="AE111" s="1">
        <f>(Table2[[#This Row],[Close Price]]/Table2[[#This Row],[Current Week Low]])-1</f>
        <v>1.8415036830073728E-2</v>
      </c>
      <c r="AF111" s="1">
        <f>(Table2[[#This Row],[Current Week High]]/Table2[[#This Row],[Close Price]])-1</f>
        <v>3.3295922184811033E-2</v>
      </c>
      <c r="AG111" s="1">
        <f>(Table2[[#This Row],[Close Price]]/Table2[[#This Row],[Current Month Low]])-1</f>
        <v>1.8415036830073728E-2</v>
      </c>
      <c r="AH111" s="1">
        <f>(Table2[[#This Row],[Current Month High]]/Table2[[#This Row],[Close Price]])-1</f>
        <v>3.6164110238184222E-2</v>
      </c>
      <c r="AI111">
        <v>11.8468636987155</v>
      </c>
      <c r="AJ111">
        <v>70.944361543380893</v>
      </c>
      <c r="AK111" t="str">
        <f>IF(AND(Table2[[#This Row],[20D EMA]]&gt;Table2[[#This Row],[50D EMA]],Table2[[#This Row],[50D EMA]]&gt;Table2[[#This Row],[200D EMA]]),"Uptrend","Downtrend/NoTrend")</f>
        <v>Uptrend</v>
      </c>
      <c r="AL111">
        <v>0.12</v>
      </c>
      <c r="AM111" t="s">
        <v>3169</v>
      </c>
      <c r="AN111">
        <v>-4.0199999999999996</v>
      </c>
      <c r="AO111" t="s">
        <v>3168</v>
      </c>
      <c r="AP111">
        <v>0.19405378962695</v>
      </c>
      <c r="AQ111">
        <f>(Table2[[#This Row],[Sharpe Ratio]]-AVERAGE(Table2[Sharpe Ratio]))/_xlfn.STDEV.P(Table2[Sharpe Ratio])</f>
        <v>1.5663892916957722</v>
      </c>
      <c r="AR1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1.2576794796447226</v>
      </c>
      <c r="AS111">
        <f>_xlfn.RANK.AVG(Table2[[#This Row],[1Y Return vs Nifty Z-Score]],Table2[1Y Return vs Nifty Z-Score])</f>
        <v>179</v>
      </c>
      <c r="AT111">
        <f>_xlfn.RANK.AVG(Table2[[#This Row],[6M Return vs Nifty Z-Score]],Table2[6M Return vs Nifty Z-Score])</f>
        <v>323</v>
      </c>
      <c r="AU111">
        <f>_xlfn.RANK.AVG(Table2[[#This Row],[Sharpe Ratio Z-Score]],Table2[Sharpe Ratio Z-Score])</f>
        <v>41</v>
      </c>
      <c r="AV111">
        <f>(Table2[[#This Row],[Rank 1Y]]+Table2[[#This Row],[Rank 6M]]+Table2[[#This Row],[Rank Sharpe]])/3</f>
        <v>181</v>
      </c>
    </row>
    <row r="112" spans="1:48" x14ac:dyDescent="0.3">
      <c r="A112" t="s">
        <v>963</v>
      </c>
      <c r="B112" t="s">
        <v>964</v>
      </c>
      <c r="C112" t="s">
        <v>3123</v>
      </c>
      <c r="D112" t="s">
        <v>136</v>
      </c>
      <c r="E112">
        <v>14928.832083312</v>
      </c>
      <c r="F112">
        <v>57.12</v>
      </c>
      <c r="G112">
        <v>118.286911750355</v>
      </c>
      <c r="H112">
        <f>(Table2[[#This Row],[1Y Return vs Nifty]]-AVERAGE(Table2[1Y Return vs Nifty]))/_xlfn.STDEV.P(Table2[1Y Return vs Nifty])</f>
        <v>1.7236930338391079</v>
      </c>
      <c r="I112">
        <v>-0.86006753188212803</v>
      </c>
      <c r="J112">
        <f>(Table2[[#This Row],[1M Return vs Nifty]]-AVERAGE(Table2[1M Return vs Nifty]))/_xlfn.STDEV.P(Table2[1M Return vs Nifty])</f>
        <v>-0.21687514759692561</v>
      </c>
      <c r="K112">
        <v>1.1147644080377901</v>
      </c>
      <c r="L112">
        <f>(Table2[[#This Row],[6M Return vs Nifty]]-AVERAGE(Table2[6M Return vs Nifty]))/_xlfn.STDEV.P(Table2[6M Return vs Nifty])</f>
        <v>-0.18261387390113096</v>
      </c>
      <c r="M112">
        <v>16.2800371088864</v>
      </c>
      <c r="N112">
        <f>(Table2[[#This Row],[1W Return vs Nifty]]-AVERAGE(Table2[1W Return vs Nifty]))/_xlfn.STDEV.P(Table2[1W Return vs Nifty])</f>
        <v>1.7344300185907311</v>
      </c>
      <c r="O112">
        <v>58.24</v>
      </c>
      <c r="P112">
        <v>62.6164414068243</v>
      </c>
      <c r="Q112">
        <v>56.558311866718903</v>
      </c>
      <c r="R112">
        <v>49.845381582897602</v>
      </c>
      <c r="S112" s="1">
        <f>(Table2[[#This Row],[Close Price]]-Table2[[#This Row],[20D EMA]])/Table2[[#This Row],[20D EMA]]</f>
        <v>-1.9230769230769308E-2</v>
      </c>
      <c r="T112" s="1">
        <f>(Table2[[#This Row],[Close Price]]-Table2[[#This Row],[50D EMA]])/Table2[[#This Row],[50D EMA]]</f>
        <v>-8.7779523769379669E-2</v>
      </c>
      <c r="U112" s="1">
        <f>(Table2[[#This Row],[Close Price]]-Table2[[#This Row],[200D EMA]])/Table2[[#This Row],[200D EMA]]</f>
        <v>9.9311332807232137E-3</v>
      </c>
      <c r="V112">
        <v>0.42707885629339998</v>
      </c>
      <c r="W112">
        <v>56.62</v>
      </c>
      <c r="X112">
        <v>58.92</v>
      </c>
      <c r="Y112">
        <v>56.62</v>
      </c>
      <c r="Z112">
        <v>58.92</v>
      </c>
      <c r="AA112">
        <v>56.62</v>
      </c>
      <c r="AB112">
        <v>59.34</v>
      </c>
      <c r="AC112" s="1">
        <f>(Table2[[#This Row],[Close Price]]/Table2[[#This Row],[Day Low]])-1</f>
        <v>8.8308018368068453E-3</v>
      </c>
      <c r="AD112" s="1">
        <f>(Table2[[#This Row],[Day High]]/Table2[[#This Row],[Close Price]])-1</f>
        <v>3.1512605042016917E-2</v>
      </c>
      <c r="AE112" s="1">
        <f>(Table2[[#This Row],[Close Price]]/Table2[[#This Row],[Current Week Low]])-1</f>
        <v>8.8308018368068453E-3</v>
      </c>
      <c r="AF112" s="1">
        <f>(Table2[[#This Row],[Current Week High]]/Table2[[#This Row],[Close Price]])-1</f>
        <v>3.1512605042016917E-2</v>
      </c>
      <c r="AG112" s="1">
        <f>(Table2[[#This Row],[Close Price]]/Table2[[#This Row],[Current Month Low]])-1</f>
        <v>8.8308018368068453E-3</v>
      </c>
      <c r="AH112" s="1">
        <f>(Table2[[#This Row],[Current Month High]]/Table2[[#This Row],[Close Price]])-1</f>
        <v>3.8865546218487479E-2</v>
      </c>
      <c r="AI112">
        <v>60.0140056022409</v>
      </c>
      <c r="AJ112">
        <v>152.74336283185801</v>
      </c>
      <c r="AK112" t="str">
        <f>IF(AND(Table2[[#This Row],[20D EMA]]&gt;Table2[[#This Row],[50D EMA]],Table2[[#This Row],[50D EMA]]&gt;Table2[[#This Row],[200D EMA]]),"Uptrend","Downtrend/NoTrend")</f>
        <v>Downtrend/NoTrend</v>
      </c>
      <c r="AL112">
        <v>-0.23</v>
      </c>
      <c r="AM112" t="s">
        <v>3168</v>
      </c>
      <c r="AN112">
        <v>-5.26</v>
      </c>
      <c r="AO112" t="s">
        <v>3168</v>
      </c>
      <c r="AP112">
        <v>0.14199771014946899</v>
      </c>
      <c r="AQ112">
        <f>(Table2[[#This Row],[Sharpe Ratio]]-AVERAGE(Table2[Sharpe Ratio]))/_xlfn.STDEV.P(Table2[Sharpe Ratio])</f>
        <v>0.94945593209709933</v>
      </c>
      <c r="AR1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2">
        <f>_xlfn.RANK.AVG(Table2[[#This Row],[1Y Return vs Nifty Z-Score]],Table2[1Y Return vs Nifty Z-Score])</f>
        <v>44</v>
      </c>
      <c r="AT112">
        <f>_xlfn.RANK.AVG(Table2[[#This Row],[6M Return vs Nifty Z-Score]],Table2[6M Return vs Nifty Z-Score])</f>
        <v>382</v>
      </c>
      <c r="AU112">
        <f>_xlfn.RANK.AVG(Table2[[#This Row],[Sharpe Ratio Z-Score]],Table2[Sharpe Ratio Z-Score])</f>
        <v>121</v>
      </c>
      <c r="AV112">
        <f>(Table2[[#This Row],[Rank 1Y]]+Table2[[#This Row],[Rank 6M]]+Table2[[#This Row],[Rank Sharpe]])/3</f>
        <v>182.33333333333334</v>
      </c>
    </row>
    <row r="113" spans="1:48" x14ac:dyDescent="0.3">
      <c r="A113" t="s">
        <v>1695</v>
      </c>
      <c r="B113" t="s">
        <v>1696</v>
      </c>
      <c r="C113" t="s">
        <v>3127</v>
      </c>
      <c r="D113" t="s">
        <v>51</v>
      </c>
      <c r="E113">
        <v>5081.6839920000002</v>
      </c>
      <c r="F113">
        <v>631.4</v>
      </c>
      <c r="G113">
        <v>123.805759128475</v>
      </c>
      <c r="H113">
        <f>(Table2[[#This Row],[1Y Return vs Nifty]]-AVERAGE(Table2[1Y Return vs Nifty]))/_xlfn.STDEV.P(Table2[1Y Return vs Nifty])</f>
        <v>1.8215329945425656</v>
      </c>
      <c r="I113">
        <v>17.345814385277802</v>
      </c>
      <c r="J113">
        <f>(Table2[[#This Row],[1M Return vs Nifty]]-AVERAGE(Table2[1M Return vs Nifty]))/_xlfn.STDEV.P(Table2[1M Return vs Nifty])</f>
        <v>1.7909079923160802</v>
      </c>
      <c r="K113">
        <v>51.030238739724297</v>
      </c>
      <c r="L113">
        <f>(Table2[[#This Row],[6M Return vs Nifty]]-AVERAGE(Table2[6M Return vs Nifty]))/_xlfn.STDEV.P(Table2[6M Return vs Nifty])</f>
        <v>1.5388187649755403</v>
      </c>
      <c r="M113">
        <v>16.637390059792299</v>
      </c>
      <c r="N113">
        <f>(Table2[[#This Row],[1W Return vs Nifty]]-AVERAGE(Table2[1W Return vs Nifty]))/_xlfn.STDEV.P(Table2[1W Return vs Nifty])</f>
        <v>1.7976230725057263</v>
      </c>
      <c r="O113">
        <v>584.48</v>
      </c>
      <c r="P113">
        <v>561.98103833339997</v>
      </c>
      <c r="Q113">
        <v>451.56071657832098</v>
      </c>
      <c r="R113">
        <v>72.474592721393194</v>
      </c>
      <c r="S113" s="1">
        <f>(Table2[[#This Row],[Close Price]]-Table2[[#This Row],[20D EMA]])/Table2[[#This Row],[20D EMA]]</f>
        <v>8.0276485080755466E-2</v>
      </c>
      <c r="T113" s="1">
        <f>(Table2[[#This Row],[Close Price]]-Table2[[#This Row],[50D EMA]])/Table2[[#This Row],[50D EMA]]</f>
        <v>0.12352545180610992</v>
      </c>
      <c r="U113" s="1">
        <f>(Table2[[#This Row],[Close Price]]-Table2[[#This Row],[200D EMA]])/Table2[[#This Row],[200D EMA]]</f>
        <v>0.39826157772182286</v>
      </c>
      <c r="V113">
        <v>0.95320816958504795</v>
      </c>
      <c r="W113">
        <v>613.65</v>
      </c>
      <c r="X113">
        <v>666.35</v>
      </c>
      <c r="Y113">
        <v>613.65</v>
      </c>
      <c r="Z113">
        <v>666.35</v>
      </c>
      <c r="AA113">
        <v>613.65</v>
      </c>
      <c r="AB113">
        <v>666.35</v>
      </c>
      <c r="AC113" s="1">
        <f>(Table2[[#This Row],[Close Price]]/Table2[[#This Row],[Day Low]])-1</f>
        <v>2.8925283141856051E-2</v>
      </c>
      <c r="AD113" s="1">
        <f>(Table2[[#This Row],[Day High]]/Table2[[#This Row],[Close Price]])-1</f>
        <v>5.5353183401964046E-2</v>
      </c>
      <c r="AE113" s="1">
        <f>(Table2[[#This Row],[Close Price]]/Table2[[#This Row],[Current Week Low]])-1</f>
        <v>2.8925283141856051E-2</v>
      </c>
      <c r="AF113" s="1">
        <f>(Table2[[#This Row],[Current Week High]]/Table2[[#This Row],[Close Price]])-1</f>
        <v>5.5353183401964046E-2</v>
      </c>
      <c r="AG113" s="1">
        <f>(Table2[[#This Row],[Close Price]]/Table2[[#This Row],[Current Month Low]])-1</f>
        <v>2.8925283141856051E-2</v>
      </c>
      <c r="AH113" s="1">
        <f>(Table2[[#This Row],[Current Month High]]/Table2[[#This Row],[Close Price]])-1</f>
        <v>5.5353183401964046E-2</v>
      </c>
      <c r="AI113">
        <v>6.9052898321191103</v>
      </c>
      <c r="AJ113">
        <v>163.30275229357699</v>
      </c>
      <c r="AK113" t="str">
        <f>IF(AND(Table2[[#This Row],[20D EMA]]&gt;Table2[[#This Row],[50D EMA]],Table2[[#This Row],[50D EMA]]&gt;Table2[[#This Row],[200D EMA]]),"Uptrend","Downtrend/NoTrend")</f>
        <v>Uptrend</v>
      </c>
      <c r="AL113">
        <v>0.21</v>
      </c>
      <c r="AM113" t="s">
        <v>3169</v>
      </c>
      <c r="AN113">
        <v>13.48</v>
      </c>
      <c r="AO113" t="s">
        <v>3169</v>
      </c>
      <c r="AP113">
        <v>2.2511534685765999E-2</v>
      </c>
      <c r="AQ113">
        <f>(Table2[[#This Row],[Sharpe Ratio]]-AVERAGE(Table2[Sharpe Ratio]))/_xlfn.STDEV.P(Table2[Sharpe Ratio])</f>
        <v>-0.46661320707630405</v>
      </c>
      <c r="AR1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6.4822696172636087</v>
      </c>
      <c r="AS113">
        <f>_xlfn.RANK.AVG(Table2[[#This Row],[1Y Return vs Nifty Z-Score]],Table2[1Y Return vs Nifty Z-Score])</f>
        <v>39</v>
      </c>
      <c r="AT113">
        <f>_xlfn.RANK.AVG(Table2[[#This Row],[6M Return vs Nifty Z-Score]],Table2[6M Return vs Nifty Z-Score])</f>
        <v>52</v>
      </c>
      <c r="AU113">
        <f>_xlfn.RANK.AVG(Table2[[#This Row],[Sharpe Ratio Z-Score]],Table2[Sharpe Ratio Z-Score])</f>
        <v>457</v>
      </c>
      <c r="AV113">
        <f>(Table2[[#This Row],[Rank 1Y]]+Table2[[#This Row],[Rank 6M]]+Table2[[#This Row],[Rank Sharpe]])/3</f>
        <v>182.66666666666666</v>
      </c>
    </row>
    <row r="114" spans="1:48" x14ac:dyDescent="0.3">
      <c r="A114" t="s">
        <v>486</v>
      </c>
      <c r="B114" t="s">
        <v>487</v>
      </c>
      <c r="C114" t="s">
        <v>3123</v>
      </c>
      <c r="D114" t="s">
        <v>136</v>
      </c>
      <c r="E114">
        <v>44075.832300000002</v>
      </c>
      <c r="F114">
        <v>220.17</v>
      </c>
      <c r="G114">
        <v>153.74300606179301</v>
      </c>
      <c r="H114">
        <f>(Table2[[#This Row],[1Y Return vs Nifty]]-AVERAGE(Table2[1Y Return vs Nifty]))/_xlfn.STDEV.P(Table2[1Y Return vs Nifty])</f>
        <v>2.3522704588794263</v>
      </c>
      <c r="I114">
        <v>-8.0939989075652294E-2</v>
      </c>
      <c r="J114">
        <f>(Table2[[#This Row],[1M Return vs Nifty]]-AVERAGE(Table2[1M Return vs Nifty]))/_xlfn.STDEV.P(Table2[1M Return vs Nifty])</f>
        <v>-0.13095131532081689</v>
      </c>
      <c r="K114">
        <v>-3.7811696809018498</v>
      </c>
      <c r="L114">
        <f>(Table2[[#This Row],[6M Return vs Nifty]]-AVERAGE(Table2[6M Return vs Nifty]))/_xlfn.STDEV.P(Table2[6M Return vs Nifty])</f>
        <v>-0.35145972483877258</v>
      </c>
      <c r="M114">
        <v>13.435010967556799</v>
      </c>
      <c r="N114">
        <f>(Table2[[#This Row],[1W Return vs Nifty]]-AVERAGE(Table2[1W Return vs Nifty]))/_xlfn.STDEV.P(Table2[1W Return vs Nifty])</f>
        <v>1.2313254831927436</v>
      </c>
      <c r="O114">
        <v>217.52</v>
      </c>
      <c r="P114">
        <v>234.668825030779</v>
      </c>
      <c r="Q114">
        <v>224.40291094963601</v>
      </c>
      <c r="R114">
        <v>59.263303584669998</v>
      </c>
      <c r="S114" s="1">
        <f>(Table2[[#This Row],[Close Price]]-Table2[[#This Row],[20D EMA]])/Table2[[#This Row],[20D EMA]]</f>
        <v>1.2182787789628434E-2</v>
      </c>
      <c r="T114" s="1">
        <f>(Table2[[#This Row],[Close Price]]-Table2[[#This Row],[50D EMA]])/Table2[[#This Row],[50D EMA]]</f>
        <v>-6.1784197491410973E-2</v>
      </c>
      <c r="U114" s="1">
        <f>(Table2[[#This Row],[Close Price]]-Table2[[#This Row],[200D EMA]])/Table2[[#This Row],[200D EMA]]</f>
        <v>-1.8862994832478077E-2</v>
      </c>
      <c r="V114">
        <v>0.68075495116232299</v>
      </c>
      <c r="W114">
        <v>213.73</v>
      </c>
      <c r="X114">
        <v>222.31</v>
      </c>
      <c r="Y114">
        <v>213.73</v>
      </c>
      <c r="Z114">
        <v>222.31</v>
      </c>
      <c r="AA114">
        <v>213.73</v>
      </c>
      <c r="AB114">
        <v>222.31</v>
      </c>
      <c r="AC114" s="1">
        <f>(Table2[[#This Row],[Close Price]]/Table2[[#This Row],[Day Low]])-1</f>
        <v>3.0131474289992077E-2</v>
      </c>
      <c r="AD114" s="1">
        <f>(Table2[[#This Row],[Day High]]/Table2[[#This Row],[Close Price]])-1</f>
        <v>9.7197620020894604E-3</v>
      </c>
      <c r="AE114" s="1">
        <f>(Table2[[#This Row],[Close Price]]/Table2[[#This Row],[Current Week Low]])-1</f>
        <v>3.0131474289992077E-2</v>
      </c>
      <c r="AF114" s="1">
        <f>(Table2[[#This Row],[Current Week High]]/Table2[[#This Row],[Close Price]])-1</f>
        <v>9.7197620020894604E-3</v>
      </c>
      <c r="AG114" s="1">
        <f>(Table2[[#This Row],[Close Price]]/Table2[[#This Row],[Current Month Low]])-1</f>
        <v>3.0131474289992077E-2</v>
      </c>
      <c r="AH114" s="1">
        <f>(Table2[[#This Row],[Current Month High]]/Table2[[#This Row],[Close Price]])-1</f>
        <v>9.7197620020894604E-3</v>
      </c>
      <c r="AI114">
        <v>60.648589726120697</v>
      </c>
      <c r="AJ114">
        <v>188.180628272251</v>
      </c>
      <c r="AK114" t="str">
        <f>IF(AND(Table2[[#This Row],[20D EMA]]&gt;Table2[[#This Row],[50D EMA]],Table2[[#This Row],[50D EMA]]&gt;Table2[[#This Row],[200D EMA]]),"Uptrend","Downtrend/NoTrend")</f>
        <v>Downtrend/NoTrend</v>
      </c>
      <c r="AL114">
        <v>-0.27</v>
      </c>
      <c r="AM114" t="s">
        <v>3168</v>
      </c>
      <c r="AN114">
        <v>1.4</v>
      </c>
      <c r="AO114" t="s">
        <v>3169</v>
      </c>
      <c r="AP114">
        <v>0.16364724709023701</v>
      </c>
      <c r="AQ114">
        <f>(Table2[[#This Row],[Sharpe Ratio]]-AVERAGE(Table2[Sharpe Ratio]))/_xlfn.STDEV.P(Table2[Sharpe Ratio])</f>
        <v>1.2060315653889113</v>
      </c>
      <c r="AR1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4">
        <f>_xlfn.RANK.AVG(Table2[[#This Row],[1Y Return vs Nifty Z-Score]],Table2[1Y Return vs Nifty Z-Score])</f>
        <v>24</v>
      </c>
      <c r="AT114">
        <f>_xlfn.RANK.AVG(Table2[[#This Row],[6M Return vs Nifty Z-Score]],Table2[6M Return vs Nifty Z-Score])</f>
        <v>443</v>
      </c>
      <c r="AU114">
        <f>_xlfn.RANK.AVG(Table2[[#This Row],[Sharpe Ratio Z-Score]],Table2[Sharpe Ratio Z-Score])</f>
        <v>82</v>
      </c>
      <c r="AV114">
        <f>(Table2[[#This Row],[Rank 1Y]]+Table2[[#This Row],[Rank 6M]]+Table2[[#This Row],[Rank Sharpe]])/3</f>
        <v>183</v>
      </c>
    </row>
    <row r="115" spans="1:48" x14ac:dyDescent="0.3">
      <c r="A115" t="s">
        <v>703</v>
      </c>
      <c r="B115" t="s">
        <v>704</v>
      </c>
      <c r="C115" t="s">
        <v>3129</v>
      </c>
      <c r="D115" t="s">
        <v>537</v>
      </c>
      <c r="E115">
        <v>25152.260647700001</v>
      </c>
      <c r="F115">
        <v>1374.25</v>
      </c>
      <c r="G115">
        <v>93.704798974249996</v>
      </c>
      <c r="H115">
        <f>(Table2[[#This Row],[1Y Return vs Nifty]]-AVERAGE(Table2[1Y Return vs Nifty]))/_xlfn.STDEV.P(Table2[1Y Return vs Nifty])</f>
        <v>1.2878931678095851</v>
      </c>
      <c r="I115">
        <v>7.7179569509163004</v>
      </c>
      <c r="J115">
        <f>(Table2[[#This Row],[1M Return vs Nifty]]-AVERAGE(Table2[1M Return vs Nifty]))/_xlfn.STDEV.P(Table2[1M Return vs Nifty])</f>
        <v>0.72912752388532365</v>
      </c>
      <c r="K115">
        <v>15.7106695464455</v>
      </c>
      <c r="L115">
        <f>(Table2[[#This Row],[6M Return vs Nifty]]-AVERAGE(Table2[6M Return vs Nifty]))/_xlfn.STDEV.P(Table2[6M Return vs Nifty])</f>
        <v>0.32075442692362482</v>
      </c>
      <c r="M115">
        <v>12.3587357179268</v>
      </c>
      <c r="N115">
        <f>(Table2[[#This Row],[1W Return vs Nifty]]-AVERAGE(Table2[1W Return vs Nifty]))/_xlfn.STDEV.P(Table2[1W Return vs Nifty])</f>
        <v>1.0410007084712016</v>
      </c>
      <c r="O115">
        <v>1352.53</v>
      </c>
      <c r="P115">
        <v>1386.74152364764</v>
      </c>
      <c r="Q115">
        <v>1242.2101724188301</v>
      </c>
      <c r="R115">
        <v>57.062117471043997</v>
      </c>
      <c r="S115" s="1">
        <f>(Table2[[#This Row],[Close Price]]-Table2[[#This Row],[20D EMA]])/Table2[[#This Row],[20D EMA]]</f>
        <v>1.6058793520291621E-2</v>
      </c>
      <c r="T115" s="1">
        <f>(Table2[[#This Row],[Close Price]]-Table2[[#This Row],[50D EMA]])/Table2[[#This Row],[50D EMA]]</f>
        <v>-9.0078240498507982E-3</v>
      </c>
      <c r="U115" s="1">
        <f>(Table2[[#This Row],[Close Price]]-Table2[[#This Row],[200D EMA]])/Table2[[#This Row],[200D EMA]]</f>
        <v>0.10629427331452464</v>
      </c>
      <c r="V115">
        <v>1.1621305952694001</v>
      </c>
      <c r="W115">
        <v>1348</v>
      </c>
      <c r="X115">
        <v>1409</v>
      </c>
      <c r="Y115">
        <v>1348</v>
      </c>
      <c r="Z115">
        <v>1409</v>
      </c>
      <c r="AA115">
        <v>1348</v>
      </c>
      <c r="AB115">
        <v>1422</v>
      </c>
      <c r="AC115" s="1">
        <f>(Table2[[#This Row],[Close Price]]/Table2[[#This Row],[Day Low]])-1</f>
        <v>1.9473293768546007E-2</v>
      </c>
      <c r="AD115" s="1">
        <f>(Table2[[#This Row],[Day High]]/Table2[[#This Row],[Close Price]])-1</f>
        <v>2.5286519919956341E-2</v>
      </c>
      <c r="AE115" s="1">
        <f>(Table2[[#This Row],[Close Price]]/Table2[[#This Row],[Current Week Low]])-1</f>
        <v>1.9473293768546007E-2</v>
      </c>
      <c r="AF115" s="1">
        <f>(Table2[[#This Row],[Current Week High]]/Table2[[#This Row],[Close Price]])-1</f>
        <v>2.5286519919956341E-2</v>
      </c>
      <c r="AG115" s="1">
        <f>(Table2[[#This Row],[Close Price]]/Table2[[#This Row],[Current Month Low]])-1</f>
        <v>1.9473293768546007E-2</v>
      </c>
      <c r="AH115" s="1">
        <f>(Table2[[#This Row],[Current Month High]]/Table2[[#This Row],[Close Price]])-1</f>
        <v>3.4746225213752924E-2</v>
      </c>
      <c r="AI115">
        <v>29.230489357831502</v>
      </c>
      <c r="AJ115">
        <v>120.94051446945301</v>
      </c>
      <c r="AK115" t="str">
        <f>IF(AND(Table2[[#This Row],[20D EMA]]&gt;Table2[[#This Row],[50D EMA]],Table2[[#This Row],[50D EMA]]&gt;Table2[[#This Row],[200D EMA]]),"Uptrend","Downtrend/NoTrend")</f>
        <v>Downtrend/NoTrend</v>
      </c>
      <c r="AL115">
        <v>-0.04</v>
      </c>
      <c r="AM115" t="s">
        <v>3168</v>
      </c>
      <c r="AN115">
        <v>0.4</v>
      </c>
      <c r="AO115" t="s">
        <v>3169</v>
      </c>
      <c r="AP115">
        <v>8.7583949531388997E-2</v>
      </c>
      <c r="AQ115">
        <f>(Table2[[#This Row],[Sharpe Ratio]]-AVERAGE(Table2[Sharpe Ratio]))/_xlfn.STDEV.P(Table2[Sharpe Ratio])</f>
        <v>0.30458093414355614</v>
      </c>
      <c r="AR1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5">
        <f>_xlfn.RANK.AVG(Table2[[#This Row],[1Y Return vs Nifty Z-Score]],Table2[1Y Return vs Nifty Z-Score])</f>
        <v>67</v>
      </c>
      <c r="AT115">
        <f>_xlfn.RANK.AVG(Table2[[#This Row],[6M Return vs Nifty Z-Score]],Table2[6M Return vs Nifty Z-Score])</f>
        <v>215</v>
      </c>
      <c r="AU115">
        <f>_xlfn.RANK.AVG(Table2[[#This Row],[Sharpe Ratio Z-Score]],Table2[Sharpe Ratio Z-Score])</f>
        <v>267</v>
      </c>
      <c r="AV115">
        <f>(Table2[[#This Row],[Rank 1Y]]+Table2[[#This Row],[Rank 6M]]+Table2[[#This Row],[Rank Sharpe]])/3</f>
        <v>183</v>
      </c>
    </row>
    <row r="116" spans="1:48" x14ac:dyDescent="0.3">
      <c r="A116" t="s">
        <v>783</v>
      </c>
      <c r="B116" t="s">
        <v>784</v>
      </c>
      <c r="C116" t="s">
        <v>3133</v>
      </c>
      <c r="D116" t="s">
        <v>304</v>
      </c>
      <c r="E116">
        <v>20234.20275389</v>
      </c>
      <c r="F116">
        <v>5990.65</v>
      </c>
      <c r="G116">
        <v>54.107193163814003</v>
      </c>
      <c r="H116">
        <f>(Table2[[#This Row],[1Y Return vs Nifty]]-AVERAGE(Table2[1Y Return vs Nifty]))/_xlfn.STDEV.P(Table2[1Y Return vs Nifty])</f>
        <v>0.58589365033718444</v>
      </c>
      <c r="I116">
        <v>24.3645603836008</v>
      </c>
      <c r="J116">
        <f>(Table2[[#This Row],[1M Return vs Nifty]]-AVERAGE(Table2[1M Return vs Nifty]))/_xlfn.STDEV.P(Table2[1M Return vs Nifty])</f>
        <v>2.5649501366563818</v>
      </c>
      <c r="K116">
        <v>40.825082001012298</v>
      </c>
      <c r="L116">
        <f>(Table2[[#This Row],[6M Return vs Nifty]]-AVERAGE(Table2[6M Return vs Nifty]))/_xlfn.STDEV.P(Table2[6M Return vs Nifty])</f>
        <v>1.1868739997483142</v>
      </c>
      <c r="M116">
        <v>2.8298580035912999</v>
      </c>
      <c r="N116">
        <f>(Table2[[#This Row],[1W Return vs Nifty]]-AVERAGE(Table2[1W Return vs Nifty]))/_xlfn.STDEV.P(Table2[1W Return vs Nifty])</f>
        <v>-0.64405291043669066</v>
      </c>
      <c r="O116">
        <v>5770.57</v>
      </c>
      <c r="P116">
        <v>5238.6175803551296</v>
      </c>
      <c r="Q116">
        <v>4300.7494847074804</v>
      </c>
      <c r="R116">
        <v>52.791903679150202</v>
      </c>
      <c r="S116" s="1">
        <f>(Table2[[#This Row],[Close Price]]-Table2[[#This Row],[20D EMA]])/Table2[[#This Row],[20D EMA]]</f>
        <v>3.8138346818425206E-2</v>
      </c>
      <c r="T116" s="1">
        <f>(Table2[[#This Row],[Close Price]]-Table2[[#This Row],[50D EMA]])/Table2[[#This Row],[50D EMA]]</f>
        <v>0.14355551022945431</v>
      </c>
      <c r="U116" s="1">
        <f>(Table2[[#This Row],[Close Price]]-Table2[[#This Row],[200D EMA]])/Table2[[#This Row],[200D EMA]]</f>
        <v>0.39293163233558104</v>
      </c>
      <c r="V116">
        <v>3.1135324808036402</v>
      </c>
      <c r="W116">
        <v>5950</v>
      </c>
      <c r="X116">
        <v>6340</v>
      </c>
      <c r="Y116">
        <v>5950</v>
      </c>
      <c r="Z116">
        <v>6340</v>
      </c>
      <c r="AA116">
        <v>5950</v>
      </c>
      <c r="AB116">
        <v>6340</v>
      </c>
      <c r="AC116" s="1">
        <f>(Table2[[#This Row],[Close Price]]/Table2[[#This Row],[Day Low]])-1</f>
        <v>6.8319327731092283E-3</v>
      </c>
      <c r="AD116" s="1">
        <f>(Table2[[#This Row],[Day High]]/Table2[[#This Row],[Close Price]])-1</f>
        <v>5.8315875572767517E-2</v>
      </c>
      <c r="AE116" s="1">
        <f>(Table2[[#This Row],[Close Price]]/Table2[[#This Row],[Current Week Low]])-1</f>
        <v>6.8319327731092283E-3</v>
      </c>
      <c r="AF116" s="1">
        <f>(Table2[[#This Row],[Current Week High]]/Table2[[#This Row],[Close Price]])-1</f>
        <v>5.8315875572767517E-2</v>
      </c>
      <c r="AG116" s="1">
        <f>(Table2[[#This Row],[Close Price]]/Table2[[#This Row],[Current Month Low]])-1</f>
        <v>6.8319327731092283E-3</v>
      </c>
      <c r="AH116" s="1">
        <f>(Table2[[#This Row],[Current Month High]]/Table2[[#This Row],[Close Price]])-1</f>
        <v>5.8315875572767517E-2</v>
      </c>
      <c r="AI116">
        <v>19.5028920067104</v>
      </c>
      <c r="AJ116">
        <v>101.668041271818</v>
      </c>
      <c r="AK116" t="str">
        <f>IF(AND(Table2[[#This Row],[20D EMA]]&gt;Table2[[#This Row],[50D EMA]],Table2[[#This Row],[50D EMA]]&gt;Table2[[#This Row],[200D EMA]]),"Uptrend","Downtrend/NoTrend")</f>
        <v>Uptrend</v>
      </c>
      <c r="AL116">
        <v>0.49</v>
      </c>
      <c r="AM116" t="s">
        <v>3169</v>
      </c>
      <c r="AN116">
        <v>9.26</v>
      </c>
      <c r="AO116" t="s">
        <v>3169</v>
      </c>
      <c r="AP116">
        <v>6.5941078397995997E-2</v>
      </c>
      <c r="AQ116">
        <f>(Table2[[#This Row],[Sharpe Ratio]]-AVERAGE(Table2[Sharpe Ratio]))/_xlfn.STDEV.P(Table2[Sharpe Ratio])</f>
        <v>4.8084299481291073E-2</v>
      </c>
      <c r="AR1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3.7417491757864809</v>
      </c>
      <c r="AS116">
        <f>_xlfn.RANK.AVG(Table2[[#This Row],[1Y Return vs Nifty Z-Score]],Table2[1Y Return vs Nifty Z-Score])</f>
        <v>145</v>
      </c>
      <c r="AT116">
        <f>_xlfn.RANK.AVG(Table2[[#This Row],[6M Return vs Nifty Z-Score]],Table2[6M Return vs Nifty Z-Score])</f>
        <v>76</v>
      </c>
      <c r="AU116">
        <f>_xlfn.RANK.AVG(Table2[[#This Row],[Sharpe Ratio Z-Score]],Table2[Sharpe Ratio Z-Score])</f>
        <v>330</v>
      </c>
      <c r="AV116">
        <f>(Table2[[#This Row],[Rank 1Y]]+Table2[[#This Row],[Rank 6M]]+Table2[[#This Row],[Rank Sharpe]])/3</f>
        <v>183.66666666666666</v>
      </c>
    </row>
    <row r="117" spans="1:48" x14ac:dyDescent="0.3">
      <c r="A117" t="s">
        <v>339</v>
      </c>
      <c r="B117" t="s">
        <v>340</v>
      </c>
      <c r="C117" t="s">
        <v>3121</v>
      </c>
      <c r="D117" t="s">
        <v>72</v>
      </c>
      <c r="E117">
        <v>76824.685968930004</v>
      </c>
      <c r="F117">
        <v>472.3</v>
      </c>
      <c r="G117">
        <v>102.80098109578999</v>
      </c>
      <c r="H117">
        <f>(Table2[[#This Row],[1Y Return vs Nifty]]-AVERAGE(Table2[1Y Return vs Nifty]))/_xlfn.STDEV.P(Table2[1Y Return vs Nifty])</f>
        <v>1.4491533078981371</v>
      </c>
      <c r="I117">
        <v>-9.4062648901974892</v>
      </c>
      <c r="J117">
        <f>(Table2[[#This Row],[1M Return vs Nifty]]-AVERAGE(Table2[1M Return vs Nifty]))/_xlfn.STDEV.P(Table2[1M Return vs Nifty])</f>
        <v>-1.1593678565176369</v>
      </c>
      <c r="K117">
        <v>5.0793345248740396</v>
      </c>
      <c r="L117">
        <f>(Table2[[#This Row],[6M Return vs Nifty]]-AVERAGE(Table2[6M Return vs Nifty]))/_xlfn.STDEV.P(Table2[6M Return vs Nifty])</f>
        <v>-4.5887928898848393E-2</v>
      </c>
      <c r="M117">
        <v>1.0439239968863101</v>
      </c>
      <c r="N117">
        <f>(Table2[[#This Row],[1W Return vs Nifty]]-AVERAGE(Table2[1W Return vs Nifty]))/_xlfn.STDEV.P(Table2[1W Return vs Nifty])</f>
        <v>-0.95987127345351275</v>
      </c>
      <c r="O117">
        <v>512.27</v>
      </c>
      <c r="P117">
        <v>549.61369065919496</v>
      </c>
      <c r="Q117">
        <v>479.54338666049301</v>
      </c>
      <c r="R117">
        <v>23.723676395142</v>
      </c>
      <c r="S117" s="1">
        <f>(Table2[[#This Row],[Close Price]]-Table2[[#This Row],[20D EMA]])/Table2[[#This Row],[20D EMA]]</f>
        <v>-7.8025260116735259E-2</v>
      </c>
      <c r="T117" s="1">
        <f>(Table2[[#This Row],[Close Price]]-Table2[[#This Row],[50D EMA]])/Table2[[#This Row],[50D EMA]]</f>
        <v>-0.14066914993778004</v>
      </c>
      <c r="U117" s="1">
        <f>(Table2[[#This Row],[Close Price]]-Table2[[#This Row],[200D EMA]])/Table2[[#This Row],[200D EMA]]</f>
        <v>-1.5104757696556814E-2</v>
      </c>
      <c r="V117">
        <v>0.33113744805668699</v>
      </c>
      <c r="W117">
        <v>459.05</v>
      </c>
      <c r="X117">
        <v>476.6</v>
      </c>
      <c r="Y117">
        <v>459.05</v>
      </c>
      <c r="Z117">
        <v>476.6</v>
      </c>
      <c r="AA117">
        <v>459.05</v>
      </c>
      <c r="AB117">
        <v>478.25</v>
      </c>
      <c r="AC117" s="1">
        <f>(Table2[[#This Row],[Close Price]]/Table2[[#This Row],[Day Low]])-1</f>
        <v>2.8863958174490723E-2</v>
      </c>
      <c r="AD117" s="1">
        <f>(Table2[[#This Row],[Day High]]/Table2[[#This Row],[Close Price]])-1</f>
        <v>9.1043828075376698E-3</v>
      </c>
      <c r="AE117" s="1">
        <f>(Table2[[#This Row],[Close Price]]/Table2[[#This Row],[Current Week Low]])-1</f>
        <v>2.8863958174490723E-2</v>
      </c>
      <c r="AF117" s="1">
        <f>(Table2[[#This Row],[Current Week High]]/Table2[[#This Row],[Close Price]])-1</f>
        <v>9.1043828075376698E-3</v>
      </c>
      <c r="AG117" s="1">
        <f>(Table2[[#This Row],[Close Price]]/Table2[[#This Row],[Current Month Low]])-1</f>
        <v>2.8863958174490723E-2</v>
      </c>
      <c r="AH117" s="1">
        <f>(Table2[[#This Row],[Current Month High]]/Table2[[#This Row],[Close Price]])-1</f>
        <v>1.2597925047639125E-2</v>
      </c>
      <c r="AI117">
        <v>62.5873385560025</v>
      </c>
      <c r="AJ117">
        <v>141.62687585265999</v>
      </c>
      <c r="AK117" t="str">
        <f>IF(AND(Table2[[#This Row],[20D EMA]]&gt;Table2[[#This Row],[50D EMA]],Table2[[#This Row],[50D EMA]]&gt;Table2[[#This Row],[200D EMA]]),"Uptrend","Downtrend/NoTrend")</f>
        <v>Downtrend/NoTrend</v>
      </c>
      <c r="AL117">
        <v>-0.23</v>
      </c>
      <c r="AM117" t="s">
        <v>3168</v>
      </c>
      <c r="AN117">
        <v>-10.06</v>
      </c>
      <c r="AO117" t="s">
        <v>3168</v>
      </c>
      <c r="AP117">
        <v>0.120599300332981</v>
      </c>
      <c r="AQ117">
        <f>(Table2[[#This Row],[Sharpe Ratio]]-AVERAGE(Table2[Sharpe Ratio]))/_xlfn.STDEV.P(Table2[Sharpe Ratio])</f>
        <v>0.69585648721639215</v>
      </c>
      <c r="AR1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7">
        <f>_xlfn.RANK.AVG(Table2[[#This Row],[1Y Return vs Nifty Z-Score]],Table2[1Y Return vs Nifty Z-Score])</f>
        <v>55</v>
      </c>
      <c r="AT117">
        <f>_xlfn.RANK.AVG(Table2[[#This Row],[6M Return vs Nifty Z-Score]],Table2[6M Return vs Nifty Z-Score])</f>
        <v>330</v>
      </c>
      <c r="AU117">
        <f>_xlfn.RANK.AVG(Table2[[#This Row],[Sharpe Ratio Z-Score]],Table2[Sharpe Ratio Z-Score])</f>
        <v>170</v>
      </c>
      <c r="AV117">
        <f>(Table2[[#This Row],[Rank 1Y]]+Table2[[#This Row],[Rank 6M]]+Table2[[#This Row],[Rank Sharpe]])/3</f>
        <v>185</v>
      </c>
    </row>
    <row r="118" spans="1:48" x14ac:dyDescent="0.3">
      <c r="A118" t="s">
        <v>816</v>
      </c>
      <c r="B118" t="s">
        <v>817</v>
      </c>
      <c r="C118" t="s">
        <v>3130</v>
      </c>
      <c r="D118" t="s">
        <v>117</v>
      </c>
      <c r="E118">
        <v>19159.104532860001</v>
      </c>
      <c r="F118">
        <v>1050.0999999999999</v>
      </c>
      <c r="G118">
        <v>53.781150318842997</v>
      </c>
      <c r="H118">
        <f>(Table2[[#This Row],[1Y Return vs Nifty]]-AVERAGE(Table2[1Y Return vs Nifty]))/_xlfn.STDEV.P(Table2[1Y Return vs Nifty])</f>
        <v>0.58011345440966566</v>
      </c>
      <c r="I118">
        <v>0.69729991172071104</v>
      </c>
      <c r="J118">
        <f>(Table2[[#This Row],[1M Return vs Nifty]]-AVERAGE(Table2[1M Return vs Nifty]))/_xlfn.STDEV.P(Table2[1M Return vs Nifty])</f>
        <v>-4.5125374081807668E-2</v>
      </c>
      <c r="K118">
        <v>0.27233253053890299</v>
      </c>
      <c r="L118">
        <f>(Table2[[#This Row],[6M Return vs Nifty]]-AVERAGE(Table2[6M Return vs Nifty]))/_xlfn.STDEV.P(Table2[6M Return vs Nifty])</f>
        <v>-0.21166678283114093</v>
      </c>
      <c r="M118">
        <v>10.2835067993799</v>
      </c>
      <c r="N118">
        <f>(Table2[[#This Row],[1W Return vs Nifty]]-AVERAGE(Table2[1W Return vs Nifty]))/_xlfn.STDEV.P(Table2[1W Return vs Nifty])</f>
        <v>0.67402443864259665</v>
      </c>
      <c r="O118">
        <v>1062.78</v>
      </c>
      <c r="P118">
        <v>1047.6850286547101</v>
      </c>
      <c r="Q118">
        <v>922.47430968289905</v>
      </c>
      <c r="R118">
        <v>47.156238569560102</v>
      </c>
      <c r="S118" s="1">
        <f>(Table2[[#This Row],[Close Price]]-Table2[[#This Row],[20D EMA]])/Table2[[#This Row],[20D EMA]]</f>
        <v>-1.1930973484634698E-2</v>
      </c>
      <c r="T118" s="1">
        <f>(Table2[[#This Row],[Close Price]]-Table2[[#This Row],[50D EMA]])/Table2[[#This Row],[50D EMA]]</f>
        <v>2.3050547437818989E-3</v>
      </c>
      <c r="U118" s="1">
        <f>(Table2[[#This Row],[Close Price]]-Table2[[#This Row],[200D EMA]])/Table2[[#This Row],[200D EMA]]</f>
        <v>0.13835148467275174</v>
      </c>
      <c r="V118">
        <v>0.91640351761243</v>
      </c>
      <c r="W118">
        <v>1045</v>
      </c>
      <c r="X118">
        <v>1085.7</v>
      </c>
      <c r="Y118">
        <v>1045</v>
      </c>
      <c r="Z118">
        <v>1085.7</v>
      </c>
      <c r="AA118">
        <v>1045</v>
      </c>
      <c r="AB118">
        <v>1123.45</v>
      </c>
      <c r="AC118" s="1">
        <f>(Table2[[#This Row],[Close Price]]/Table2[[#This Row],[Day Low]])-1</f>
        <v>4.8803827751195961E-3</v>
      </c>
      <c r="AD118" s="1">
        <f>(Table2[[#This Row],[Day High]]/Table2[[#This Row],[Close Price]])-1</f>
        <v>3.3901533187315591E-2</v>
      </c>
      <c r="AE118" s="1">
        <f>(Table2[[#This Row],[Close Price]]/Table2[[#This Row],[Current Week Low]])-1</f>
        <v>4.8803827751195961E-3</v>
      </c>
      <c r="AF118" s="1">
        <f>(Table2[[#This Row],[Current Week High]]/Table2[[#This Row],[Close Price]])-1</f>
        <v>3.3901533187315591E-2</v>
      </c>
      <c r="AG118" s="1">
        <f>(Table2[[#This Row],[Close Price]]/Table2[[#This Row],[Current Month Low]])-1</f>
        <v>4.8803827751195961E-3</v>
      </c>
      <c r="AH118" s="1">
        <f>(Table2[[#This Row],[Current Month High]]/Table2[[#This Row],[Close Price]])-1</f>
        <v>6.9850490429482992E-2</v>
      </c>
      <c r="AI118">
        <v>25.130939910484699</v>
      </c>
      <c r="AJ118">
        <v>92.3260073260073</v>
      </c>
      <c r="AK118" t="str">
        <f>IF(AND(Table2[[#This Row],[20D EMA]]&gt;Table2[[#This Row],[50D EMA]],Table2[[#This Row],[50D EMA]]&gt;Table2[[#This Row],[200D EMA]]),"Uptrend","Downtrend/NoTrend")</f>
        <v>Uptrend</v>
      </c>
      <c r="AL118">
        <v>0.12</v>
      </c>
      <c r="AM118" t="s">
        <v>3169</v>
      </c>
      <c r="AN118">
        <v>-2.12</v>
      </c>
      <c r="AO118" t="s">
        <v>3168</v>
      </c>
      <c r="AP118">
        <v>0.232498000972333</v>
      </c>
      <c r="AQ118">
        <f>(Table2[[#This Row],[Sharpe Ratio]]-AVERAGE(Table2[Sharpe Ratio]))/_xlfn.STDEV.P(Table2[Sharpe Ratio])</f>
        <v>2.0220040191300295</v>
      </c>
      <c r="AR1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3.0193497552693431</v>
      </c>
      <c r="AS118">
        <f>_xlfn.RANK.AVG(Table2[[#This Row],[1Y Return vs Nifty Z-Score]],Table2[1Y Return vs Nifty Z-Score])</f>
        <v>148</v>
      </c>
      <c r="AT118">
        <f>_xlfn.RANK.AVG(Table2[[#This Row],[6M Return vs Nifty Z-Score]],Table2[6M Return vs Nifty Z-Score])</f>
        <v>391</v>
      </c>
      <c r="AU118">
        <f>_xlfn.RANK.AVG(Table2[[#This Row],[Sharpe Ratio Z-Score]],Table2[Sharpe Ratio Z-Score])</f>
        <v>16</v>
      </c>
      <c r="AV118">
        <f>(Table2[[#This Row],[Rank 1Y]]+Table2[[#This Row],[Rank 6M]]+Table2[[#This Row],[Rank Sharpe]])/3</f>
        <v>185</v>
      </c>
    </row>
    <row r="119" spans="1:48" x14ac:dyDescent="0.3">
      <c r="A119" t="s">
        <v>456</v>
      </c>
      <c r="B119" t="s">
        <v>457</v>
      </c>
      <c r="C119" t="s">
        <v>3137</v>
      </c>
      <c r="D119" t="s">
        <v>412</v>
      </c>
      <c r="E119">
        <v>48142.649438145003</v>
      </c>
      <c r="F119">
        <v>1634.55</v>
      </c>
      <c r="G119">
        <v>23.9402141621932</v>
      </c>
      <c r="H119">
        <f>(Table2[[#This Row],[1Y Return vs Nifty]]-AVERAGE(Table2[1Y Return vs Nifty]))/_xlfn.STDEV.P(Table2[1Y Return vs Nifty])</f>
        <v>5.1083419533872243E-2</v>
      </c>
      <c r="I119">
        <v>5.62323986945285</v>
      </c>
      <c r="J119">
        <f>(Table2[[#This Row],[1M Return vs Nifty]]-AVERAGE(Table2[1M Return vs Nifty]))/_xlfn.STDEV.P(Table2[1M Return vs Nifty])</f>
        <v>0.49811769650168114</v>
      </c>
      <c r="K119">
        <v>26.955869724472802</v>
      </c>
      <c r="L119">
        <f>(Table2[[#This Row],[6M Return vs Nifty]]-AVERAGE(Table2[6M Return vs Nifty]))/_xlfn.STDEV.P(Table2[6M Return vs Nifty])</f>
        <v>0.70856712181110015</v>
      </c>
      <c r="M119">
        <v>6.6829018226737897</v>
      </c>
      <c r="N119">
        <f>(Table2[[#This Row],[1W Return vs Nifty]]-AVERAGE(Table2[1W Return vs Nifty]))/_xlfn.STDEV.P(Table2[1W Return vs Nifty])</f>
        <v>3.7305967890398757E-2</v>
      </c>
      <c r="O119">
        <v>1633.89</v>
      </c>
      <c r="P119">
        <v>1639.1996172847701</v>
      </c>
      <c r="Q119">
        <v>1462.8283632564501</v>
      </c>
      <c r="R119">
        <v>50.226413398120499</v>
      </c>
      <c r="S119" s="1">
        <f>(Table2[[#This Row],[Close Price]]-Table2[[#This Row],[20D EMA]])/Table2[[#This Row],[20D EMA]]</f>
        <v>4.0394396195573412E-4</v>
      </c>
      <c r="T119" s="1">
        <f>(Table2[[#This Row],[Close Price]]-Table2[[#This Row],[50D EMA]])/Table2[[#This Row],[50D EMA]]</f>
        <v>-2.8365168193925628E-3</v>
      </c>
      <c r="U119" s="1">
        <f>(Table2[[#This Row],[Close Price]]-Table2[[#This Row],[200D EMA]])/Table2[[#This Row],[200D EMA]]</f>
        <v>0.11739014709919537</v>
      </c>
      <c r="V119">
        <v>0.86034555578750105</v>
      </c>
      <c r="W119">
        <v>1623</v>
      </c>
      <c r="X119">
        <v>1700</v>
      </c>
      <c r="Y119">
        <v>1623</v>
      </c>
      <c r="Z119">
        <v>1700</v>
      </c>
      <c r="AA119">
        <v>1623</v>
      </c>
      <c r="AB119">
        <v>1700</v>
      </c>
      <c r="AC119" s="1">
        <f>(Table2[[#This Row],[Close Price]]/Table2[[#This Row],[Day Low]])-1</f>
        <v>7.1164510166359385E-3</v>
      </c>
      <c r="AD119" s="1">
        <f>(Table2[[#This Row],[Day High]]/Table2[[#This Row],[Close Price]])-1</f>
        <v>4.0041601664066562E-2</v>
      </c>
      <c r="AE119" s="1">
        <f>(Table2[[#This Row],[Close Price]]/Table2[[#This Row],[Current Week Low]])-1</f>
        <v>7.1164510166359385E-3</v>
      </c>
      <c r="AF119" s="1">
        <f>(Table2[[#This Row],[Current Week High]]/Table2[[#This Row],[Close Price]])-1</f>
        <v>4.0041601664066562E-2</v>
      </c>
      <c r="AG119" s="1">
        <f>(Table2[[#This Row],[Close Price]]/Table2[[#This Row],[Current Month Low]])-1</f>
        <v>7.1164510166359385E-3</v>
      </c>
      <c r="AH119" s="1">
        <f>(Table2[[#This Row],[Current Month High]]/Table2[[#This Row],[Close Price]])-1</f>
        <v>4.0041601664066562E-2</v>
      </c>
      <c r="AI119">
        <v>9.4490838457067703</v>
      </c>
      <c r="AJ119">
        <v>59.530548506734299</v>
      </c>
      <c r="AK119" t="str">
        <f>IF(AND(Table2[[#This Row],[20D EMA]]&gt;Table2[[#This Row],[50D EMA]],Table2[[#This Row],[50D EMA]]&gt;Table2[[#This Row],[200D EMA]]),"Uptrend","Downtrend/NoTrend")</f>
        <v>Downtrend/NoTrend</v>
      </c>
      <c r="AL119">
        <v>-0.02</v>
      </c>
      <c r="AM119" t="s">
        <v>3168</v>
      </c>
      <c r="AN119">
        <v>2.69</v>
      </c>
      <c r="AO119" t="s">
        <v>3169</v>
      </c>
      <c r="AP119">
        <v>0.12366264185439001</v>
      </c>
      <c r="AQ119">
        <f>(Table2[[#This Row],[Sharpe Ratio]]-AVERAGE(Table2[Sharpe Ratio]))/_xlfn.STDEV.P(Table2[Sharpe Ratio])</f>
        <v>0.73216113396218707</v>
      </c>
      <c r="AR1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9">
        <f>_xlfn.RANK.AVG(Table2[[#This Row],[1Y Return vs Nifty Z-Score]],Table2[1Y Return vs Nifty Z-Score])</f>
        <v>282</v>
      </c>
      <c r="AT119">
        <f>_xlfn.RANK.AVG(Table2[[#This Row],[6M Return vs Nifty Z-Score]],Table2[6M Return vs Nifty Z-Score])</f>
        <v>118</v>
      </c>
      <c r="AU119">
        <f>_xlfn.RANK.AVG(Table2[[#This Row],[Sharpe Ratio Z-Score]],Table2[Sharpe Ratio Z-Score])</f>
        <v>158</v>
      </c>
      <c r="AV119">
        <f>(Table2[[#This Row],[Rank 1Y]]+Table2[[#This Row],[Rank 6M]]+Table2[[#This Row],[Rank Sharpe]])/3</f>
        <v>186</v>
      </c>
    </row>
    <row r="120" spans="1:48" x14ac:dyDescent="0.3">
      <c r="A120" t="s">
        <v>1119</v>
      </c>
      <c r="B120" t="s">
        <v>1120</v>
      </c>
      <c r="C120" t="s">
        <v>3131</v>
      </c>
      <c r="D120" t="s">
        <v>75</v>
      </c>
      <c r="E120">
        <v>11193.48690012</v>
      </c>
      <c r="F120">
        <v>361.2</v>
      </c>
      <c r="G120">
        <v>43.184021279559303</v>
      </c>
      <c r="H120">
        <f>(Table2[[#This Row],[1Y Return vs Nifty]]-AVERAGE(Table2[1Y Return vs Nifty]))/_xlfn.STDEV.P(Table2[1Y Return vs Nifty])</f>
        <v>0.39224402847055212</v>
      </c>
      <c r="I120">
        <v>3.6499047071923001</v>
      </c>
      <c r="J120">
        <f>(Table2[[#This Row],[1M Return vs Nifty]]-AVERAGE(Table2[1M Return vs Nifty]))/_xlfn.STDEV.P(Table2[1M Return vs Nifty])</f>
        <v>0.28049412373480387</v>
      </c>
      <c r="K120">
        <v>59.998413070472097</v>
      </c>
      <c r="L120">
        <f>(Table2[[#This Row],[6M Return vs Nifty]]-AVERAGE(Table2[6M Return vs Nifty]))/_xlfn.STDEV.P(Table2[6M Return vs Nifty])</f>
        <v>1.8481037755015255</v>
      </c>
      <c r="M120">
        <v>4.2858582364961499</v>
      </c>
      <c r="N120">
        <f>(Table2[[#This Row],[1W Return vs Nifty]]-AVERAGE(Table2[1W Return vs Nifty]))/_xlfn.STDEV.P(Table2[1W Return vs Nifty])</f>
        <v>-0.38657888934645956</v>
      </c>
      <c r="O120">
        <v>361.2</v>
      </c>
      <c r="P120">
        <v>357.23535993777398</v>
      </c>
      <c r="Q120">
        <v>302.62285963863701</v>
      </c>
      <c r="R120">
        <v>51.111420756575697</v>
      </c>
      <c r="S120" s="1">
        <f>(Table2[[#This Row],[Close Price]]-Table2[[#This Row],[20D EMA]])/Table2[[#This Row],[20D EMA]]</f>
        <v>0</v>
      </c>
      <c r="T120" s="1">
        <f>(Table2[[#This Row],[Close Price]]-Table2[[#This Row],[50D EMA]])/Table2[[#This Row],[50D EMA]]</f>
        <v>1.1098117674903743E-2</v>
      </c>
      <c r="U120" s="1">
        <f>(Table2[[#This Row],[Close Price]]-Table2[[#This Row],[200D EMA]])/Table2[[#This Row],[200D EMA]]</f>
        <v>0.19356482332930877</v>
      </c>
      <c r="V120">
        <v>0.50657769289211996</v>
      </c>
      <c r="W120">
        <v>358.5</v>
      </c>
      <c r="X120">
        <v>362.5</v>
      </c>
      <c r="Y120">
        <v>358.5</v>
      </c>
      <c r="Z120">
        <v>362.5</v>
      </c>
      <c r="AA120">
        <v>358.5</v>
      </c>
      <c r="AB120">
        <v>366</v>
      </c>
      <c r="AC120" s="1">
        <f>(Table2[[#This Row],[Close Price]]/Table2[[#This Row],[Day Low]])-1</f>
        <v>7.5313807531380839E-3</v>
      </c>
      <c r="AD120" s="1">
        <f>(Table2[[#This Row],[Day High]]/Table2[[#This Row],[Close Price]])-1</f>
        <v>3.5991140642304131E-3</v>
      </c>
      <c r="AE120" s="1">
        <f>(Table2[[#This Row],[Close Price]]/Table2[[#This Row],[Current Week Low]])-1</f>
        <v>7.5313807531380839E-3</v>
      </c>
      <c r="AF120" s="1">
        <f>(Table2[[#This Row],[Current Week High]]/Table2[[#This Row],[Close Price]])-1</f>
        <v>3.5991140642304131E-3</v>
      </c>
      <c r="AG120" s="1">
        <f>(Table2[[#This Row],[Close Price]]/Table2[[#This Row],[Current Month Low]])-1</f>
        <v>7.5313807531380839E-3</v>
      </c>
      <c r="AH120" s="1">
        <f>(Table2[[#This Row],[Current Month High]]/Table2[[#This Row],[Close Price]])-1</f>
        <v>1.3289036544850585E-2</v>
      </c>
      <c r="AI120">
        <v>6.58914728682171</v>
      </c>
      <c r="AJ120">
        <v>109.33062880324501</v>
      </c>
      <c r="AK120" t="str">
        <f>IF(AND(Table2[[#This Row],[20D EMA]]&gt;Table2[[#This Row],[50D EMA]],Table2[[#This Row],[50D EMA]]&gt;Table2[[#This Row],[200D EMA]]),"Uptrend","Downtrend/NoTrend")</f>
        <v>Uptrend</v>
      </c>
      <c r="AL120">
        <v>0.04</v>
      </c>
      <c r="AM120" t="s">
        <v>3169</v>
      </c>
      <c r="AN120">
        <v>-0.33</v>
      </c>
      <c r="AO120" t="s">
        <v>3168</v>
      </c>
      <c r="AP120">
        <v>6.3189174781502003E-2</v>
      </c>
      <c r="AQ120">
        <f>(Table2[[#This Row],[Sharpe Ratio]]-AVERAGE(Table2[Sharpe Ratio]))/_xlfn.STDEV.P(Table2[Sharpe Ratio])</f>
        <v>1.5470603627576126E-2</v>
      </c>
      <c r="AR1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2.1497336419879982</v>
      </c>
      <c r="AS120">
        <f>_xlfn.RANK.AVG(Table2[[#This Row],[1Y Return vs Nifty Z-Score]],Table2[1Y Return vs Nifty Z-Score])</f>
        <v>186</v>
      </c>
      <c r="AT120">
        <f>_xlfn.RANK.AVG(Table2[[#This Row],[6M Return vs Nifty Z-Score]],Table2[6M Return vs Nifty Z-Score])</f>
        <v>33</v>
      </c>
      <c r="AU120">
        <f>_xlfn.RANK.AVG(Table2[[#This Row],[Sharpe Ratio Z-Score]],Table2[Sharpe Ratio Z-Score])</f>
        <v>341</v>
      </c>
      <c r="AV120">
        <f>(Table2[[#This Row],[Rank 1Y]]+Table2[[#This Row],[Rank 6M]]+Table2[[#This Row],[Rank Sharpe]])/3</f>
        <v>186.66666666666666</v>
      </c>
    </row>
    <row r="121" spans="1:48" x14ac:dyDescent="0.3">
      <c r="A121" t="s">
        <v>1466</v>
      </c>
      <c r="B121" t="s">
        <v>1467</v>
      </c>
      <c r="C121" t="s">
        <v>3131</v>
      </c>
      <c r="D121" t="s">
        <v>75</v>
      </c>
      <c r="E121">
        <v>7033.1445308000002</v>
      </c>
      <c r="F121">
        <v>343.3</v>
      </c>
      <c r="G121">
        <v>40.390269838993298</v>
      </c>
      <c r="H121">
        <f>(Table2[[#This Row],[1Y Return vs Nifty]]-AVERAGE(Table2[1Y Return vs Nifty]))/_xlfn.STDEV.P(Table2[1Y Return vs Nifty])</f>
        <v>0.34271547433008231</v>
      </c>
      <c r="I121">
        <v>16.1525424995958</v>
      </c>
      <c r="J121">
        <f>(Table2[[#This Row],[1M Return vs Nifty]]-AVERAGE(Table2[1M Return vs Nifty]))/_xlfn.STDEV.P(Table2[1M Return vs Nifty])</f>
        <v>1.6593114465235728</v>
      </c>
      <c r="K121">
        <v>47.6009210917559</v>
      </c>
      <c r="L121">
        <f>(Table2[[#This Row],[6M Return vs Nifty]]-AVERAGE(Table2[6M Return vs Nifty]))/_xlfn.STDEV.P(Table2[6M Return vs Nifty])</f>
        <v>1.4205520469421484</v>
      </c>
      <c r="M121">
        <v>3.7698407624111301</v>
      </c>
      <c r="N121">
        <f>(Table2[[#This Row],[1W Return vs Nifty]]-AVERAGE(Table2[1W Return vs Nifty]))/_xlfn.STDEV.P(Table2[1W Return vs Nifty])</f>
        <v>-0.47782962612719787</v>
      </c>
      <c r="O121">
        <v>330.51</v>
      </c>
      <c r="P121">
        <v>316.75164564627602</v>
      </c>
      <c r="Q121">
        <v>274.82283207908802</v>
      </c>
      <c r="R121">
        <v>60.925526394381798</v>
      </c>
      <c r="S121" s="1">
        <f>(Table2[[#This Row],[Close Price]]-Table2[[#This Row],[20D EMA]])/Table2[[#This Row],[20D EMA]]</f>
        <v>3.8697770112855953E-2</v>
      </c>
      <c r="T121" s="1">
        <f>(Table2[[#This Row],[Close Price]]-Table2[[#This Row],[50D EMA]])/Table2[[#This Row],[50D EMA]]</f>
        <v>8.3814416495159E-2</v>
      </c>
      <c r="U121" s="1">
        <f>(Table2[[#This Row],[Close Price]]-Table2[[#This Row],[200D EMA]])/Table2[[#This Row],[200D EMA]]</f>
        <v>0.24916840934528234</v>
      </c>
      <c r="V121">
        <v>1.59186900731317</v>
      </c>
      <c r="W121">
        <v>341.55</v>
      </c>
      <c r="X121">
        <v>347.1</v>
      </c>
      <c r="Y121">
        <v>341.55</v>
      </c>
      <c r="Z121">
        <v>347.1</v>
      </c>
      <c r="AA121">
        <v>341.55</v>
      </c>
      <c r="AB121">
        <v>348</v>
      </c>
      <c r="AC121" s="1">
        <f>(Table2[[#This Row],[Close Price]]/Table2[[#This Row],[Day Low]])-1</f>
        <v>5.1237007758746511E-3</v>
      </c>
      <c r="AD121" s="1">
        <f>(Table2[[#This Row],[Day High]]/Table2[[#This Row],[Close Price]])-1</f>
        <v>1.1069035828721319E-2</v>
      </c>
      <c r="AE121" s="1">
        <f>(Table2[[#This Row],[Close Price]]/Table2[[#This Row],[Current Week Low]])-1</f>
        <v>5.1237007758746511E-3</v>
      </c>
      <c r="AF121" s="1">
        <f>(Table2[[#This Row],[Current Week High]]/Table2[[#This Row],[Close Price]])-1</f>
        <v>1.1069035828721319E-2</v>
      </c>
      <c r="AG121" s="1">
        <f>(Table2[[#This Row],[Close Price]]/Table2[[#This Row],[Current Month Low]])-1</f>
        <v>5.1237007758746511E-3</v>
      </c>
      <c r="AH121" s="1">
        <f>(Table2[[#This Row],[Current Month High]]/Table2[[#This Row],[Close Price]])-1</f>
        <v>1.3690649577628777E-2</v>
      </c>
      <c r="AI121">
        <v>10.399067870667</v>
      </c>
      <c r="AJ121">
        <v>88.626373626373606</v>
      </c>
      <c r="AK121" t="str">
        <f>IF(AND(Table2[[#This Row],[20D EMA]]&gt;Table2[[#This Row],[50D EMA]],Table2[[#This Row],[50D EMA]]&gt;Table2[[#This Row],[200D EMA]]),"Uptrend","Downtrend/NoTrend")</f>
        <v>Uptrend</v>
      </c>
      <c r="AL121">
        <v>7.0000000000000007E-2</v>
      </c>
      <c r="AM121" t="s">
        <v>3169</v>
      </c>
      <c r="AN121">
        <v>0.2</v>
      </c>
      <c r="AO121" t="s">
        <v>3169</v>
      </c>
      <c r="AP121">
        <v>7.5674363916539006E-2</v>
      </c>
      <c r="AQ121">
        <f>(Table2[[#This Row],[Sharpe Ratio]]-AVERAGE(Table2[Sharpe Ratio]))/_xlfn.STDEV.P(Table2[Sharpe Ratio])</f>
        <v>0.16343660021468509</v>
      </c>
      <c r="AR1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3.1081859418832911</v>
      </c>
      <c r="AS121">
        <f>_xlfn.RANK.AVG(Table2[[#This Row],[1Y Return vs Nifty Z-Score]],Table2[1Y Return vs Nifty Z-Score])</f>
        <v>201</v>
      </c>
      <c r="AT121">
        <f>_xlfn.RANK.AVG(Table2[[#This Row],[6M Return vs Nifty Z-Score]],Table2[6M Return vs Nifty Z-Score])</f>
        <v>62</v>
      </c>
      <c r="AU121">
        <f>_xlfn.RANK.AVG(Table2[[#This Row],[Sharpe Ratio Z-Score]],Table2[Sharpe Ratio Z-Score])</f>
        <v>299</v>
      </c>
      <c r="AV121">
        <f>(Table2[[#This Row],[Rank 1Y]]+Table2[[#This Row],[Rank 6M]]+Table2[[#This Row],[Rank Sharpe]])/3</f>
        <v>187.33333333333334</v>
      </c>
    </row>
    <row r="122" spans="1:48" x14ac:dyDescent="0.3">
      <c r="A122" t="s">
        <v>219</v>
      </c>
      <c r="B122" t="s">
        <v>220</v>
      </c>
      <c r="C122" t="s">
        <v>3129</v>
      </c>
      <c r="D122" t="s">
        <v>102</v>
      </c>
      <c r="E122">
        <v>114513.47173850999</v>
      </c>
      <c r="F122">
        <v>2412.15</v>
      </c>
      <c r="G122">
        <v>24.559098059700698</v>
      </c>
      <c r="H122">
        <f>(Table2[[#This Row],[1Y Return vs Nifty]]-AVERAGE(Table2[1Y Return vs Nifty]))/_xlfn.STDEV.P(Table2[1Y Return vs Nifty])</f>
        <v>6.2055198976840503E-2</v>
      </c>
      <c r="I122">
        <v>-4.5139791048241698</v>
      </c>
      <c r="J122">
        <f>(Table2[[#This Row],[1M Return vs Nifty]]-AVERAGE(Table2[1M Return vs Nifty]))/_xlfn.STDEV.P(Table2[1M Return vs Nifty])</f>
        <v>-0.61983623919728681</v>
      </c>
      <c r="K122">
        <v>10.5133972221383</v>
      </c>
      <c r="L122">
        <f>(Table2[[#This Row],[6M Return vs Nifty]]-AVERAGE(Table2[6M Return vs Nifty]))/_xlfn.STDEV.P(Table2[6M Return vs Nifty])</f>
        <v>0.14151633829519708</v>
      </c>
      <c r="M122">
        <v>4.3450302394640197</v>
      </c>
      <c r="N122">
        <f>(Table2[[#This Row],[1W Return vs Nifty]]-AVERAGE(Table2[1W Return vs Nifty]))/_xlfn.STDEV.P(Table2[1W Return vs Nifty])</f>
        <v>-0.37611511798448333</v>
      </c>
      <c r="O122">
        <v>2588.08</v>
      </c>
      <c r="P122">
        <v>2645.6450369889199</v>
      </c>
      <c r="Q122">
        <v>2365.1784936655099</v>
      </c>
      <c r="R122">
        <v>26.365460796064902</v>
      </c>
      <c r="S122" s="1">
        <f>(Table2[[#This Row],[Close Price]]-Table2[[#This Row],[20D EMA]])/Table2[[#This Row],[20D EMA]]</f>
        <v>-6.7977033167444537E-2</v>
      </c>
      <c r="T122" s="1">
        <f>(Table2[[#This Row],[Close Price]]-Table2[[#This Row],[50D EMA]])/Table2[[#This Row],[50D EMA]]</f>
        <v>-8.8256373672360361E-2</v>
      </c>
      <c r="U122" s="1">
        <f>(Table2[[#This Row],[Close Price]]-Table2[[#This Row],[200D EMA]])/Table2[[#This Row],[200D EMA]]</f>
        <v>1.9859603180178851E-2</v>
      </c>
      <c r="V122">
        <v>1.1890576758912399</v>
      </c>
      <c r="W122">
        <v>2404.6999999999998</v>
      </c>
      <c r="X122">
        <v>2523.85</v>
      </c>
      <c r="Y122">
        <v>2404.6999999999998</v>
      </c>
      <c r="Z122">
        <v>2523.85</v>
      </c>
      <c r="AA122">
        <v>2404.6999999999998</v>
      </c>
      <c r="AB122">
        <v>2525</v>
      </c>
      <c r="AC122" s="1">
        <f>(Table2[[#This Row],[Close Price]]/Table2[[#This Row],[Day Low]])-1</f>
        <v>3.0980995550382584E-3</v>
      </c>
      <c r="AD122" s="1">
        <f>(Table2[[#This Row],[Day High]]/Table2[[#This Row],[Close Price]])-1</f>
        <v>4.6307236282983943E-2</v>
      </c>
      <c r="AE122" s="1">
        <f>(Table2[[#This Row],[Close Price]]/Table2[[#This Row],[Current Week Low]])-1</f>
        <v>3.0980995550382584E-3</v>
      </c>
      <c r="AF122" s="1">
        <f>(Table2[[#This Row],[Current Week High]]/Table2[[#This Row],[Close Price]])-1</f>
        <v>4.6307236282983943E-2</v>
      </c>
      <c r="AG122" s="1">
        <f>(Table2[[#This Row],[Close Price]]/Table2[[#This Row],[Current Month Low]])-1</f>
        <v>3.0980995550382584E-3</v>
      </c>
      <c r="AH122" s="1">
        <f>(Table2[[#This Row],[Current Month High]]/Table2[[#This Row],[Close Price]])-1</f>
        <v>4.6783989387061187E-2</v>
      </c>
      <c r="AI122">
        <v>22.629189727006999</v>
      </c>
      <c r="AJ122">
        <v>50.7405324334458</v>
      </c>
      <c r="AK122" t="str">
        <f>IF(AND(Table2[[#This Row],[20D EMA]]&gt;Table2[[#This Row],[50D EMA]],Table2[[#This Row],[50D EMA]]&gt;Table2[[#This Row],[200D EMA]]),"Uptrend","Downtrend/NoTrend")</f>
        <v>Downtrend/NoTrend</v>
      </c>
      <c r="AL122">
        <v>0.01</v>
      </c>
      <c r="AM122" t="s">
        <v>3169</v>
      </c>
      <c r="AN122">
        <v>-9.9700000000000006</v>
      </c>
      <c r="AO122" t="s">
        <v>3168</v>
      </c>
      <c r="AP122">
        <v>0.207568205888778</v>
      </c>
      <c r="AQ122">
        <f>(Table2[[#This Row],[Sharpe Ratio]]-AVERAGE(Table2[Sharpe Ratio]))/_xlfn.STDEV.P(Table2[Sharpe Ratio])</f>
        <v>1.7265529903667645</v>
      </c>
      <c r="AR1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2">
        <f>_xlfn.RANK.AVG(Table2[[#This Row],[1Y Return vs Nifty Z-Score]],Table2[1Y Return vs Nifty Z-Score])</f>
        <v>277</v>
      </c>
      <c r="AT122">
        <f>_xlfn.RANK.AVG(Table2[[#This Row],[6M Return vs Nifty Z-Score]],Table2[6M Return vs Nifty Z-Score])</f>
        <v>264</v>
      </c>
      <c r="AU122">
        <f>_xlfn.RANK.AVG(Table2[[#This Row],[Sharpe Ratio Z-Score]],Table2[Sharpe Ratio Z-Score])</f>
        <v>24</v>
      </c>
      <c r="AV122">
        <f>(Table2[[#This Row],[Rank 1Y]]+Table2[[#This Row],[Rank 6M]]+Table2[[#This Row],[Rank Sharpe]])/3</f>
        <v>188.33333333333334</v>
      </c>
    </row>
    <row r="123" spans="1:48" x14ac:dyDescent="0.3">
      <c r="A123" t="s">
        <v>909</v>
      </c>
      <c r="B123" t="s">
        <v>910</v>
      </c>
      <c r="C123" t="s">
        <v>3135</v>
      </c>
      <c r="D123" t="s">
        <v>713</v>
      </c>
      <c r="E123">
        <v>16543.8439726</v>
      </c>
      <c r="F123">
        <v>402.1</v>
      </c>
      <c r="G123">
        <v>19.267502525542898</v>
      </c>
      <c r="H123">
        <f>(Table2[[#This Row],[1Y Return vs Nifty]]-AVERAGE(Table2[1Y Return vs Nifty]))/_xlfn.STDEV.P(Table2[1Y Return vs Nifty])</f>
        <v>-3.1755965501666268E-2</v>
      </c>
      <c r="I123">
        <v>16.174951182423399</v>
      </c>
      <c r="J123">
        <f>(Table2[[#This Row],[1M Return vs Nifty]]-AVERAGE(Table2[1M Return vs Nifty]))/_xlfn.STDEV.P(Table2[1M Return vs Nifty])</f>
        <v>1.6617827234314222</v>
      </c>
      <c r="K123">
        <v>12.362503175518601</v>
      </c>
      <c r="L123">
        <f>(Table2[[#This Row],[6M Return vs Nifty]]-AVERAGE(Table2[6M Return vs Nifty]))/_xlfn.STDEV.P(Table2[6M Return vs Nifty])</f>
        <v>0.20528636920261381</v>
      </c>
      <c r="M123">
        <v>9.2905231423251298</v>
      </c>
      <c r="N123">
        <f>(Table2[[#This Row],[1W Return vs Nifty]]-AVERAGE(Table2[1W Return vs Nifty]))/_xlfn.STDEV.P(Table2[1W Return vs Nifty])</f>
        <v>0.49842865968540834</v>
      </c>
      <c r="O123">
        <v>383.03</v>
      </c>
      <c r="P123">
        <v>383.83237280763598</v>
      </c>
      <c r="Q123">
        <v>355.75614844593798</v>
      </c>
      <c r="R123">
        <v>63.768450792731002</v>
      </c>
      <c r="S123" s="1">
        <f>(Table2[[#This Row],[Close Price]]-Table2[[#This Row],[20D EMA]])/Table2[[#This Row],[20D EMA]]</f>
        <v>4.978722293292967E-2</v>
      </c>
      <c r="T123" s="1">
        <f>(Table2[[#This Row],[Close Price]]-Table2[[#This Row],[50D EMA]])/Table2[[#This Row],[50D EMA]]</f>
        <v>4.7592721423524047E-2</v>
      </c>
      <c r="U123" s="1">
        <f>(Table2[[#This Row],[Close Price]]-Table2[[#This Row],[200D EMA]])/Table2[[#This Row],[200D EMA]]</f>
        <v>0.1302685891909599</v>
      </c>
      <c r="V123">
        <v>0.69094413715389302</v>
      </c>
      <c r="W123">
        <v>390</v>
      </c>
      <c r="X123">
        <v>405.9</v>
      </c>
      <c r="Y123">
        <v>390</v>
      </c>
      <c r="Z123">
        <v>405.9</v>
      </c>
      <c r="AA123">
        <v>390</v>
      </c>
      <c r="AB123">
        <v>408.6</v>
      </c>
      <c r="AC123" s="1">
        <f>(Table2[[#This Row],[Close Price]]/Table2[[#This Row],[Day Low]])-1</f>
        <v>3.1025641025641093E-2</v>
      </c>
      <c r="AD123" s="1">
        <f>(Table2[[#This Row],[Day High]]/Table2[[#This Row],[Close Price]])-1</f>
        <v>9.4503854762495454E-3</v>
      </c>
      <c r="AE123" s="1">
        <f>(Table2[[#This Row],[Close Price]]/Table2[[#This Row],[Current Week Low]])-1</f>
        <v>3.1025641025641093E-2</v>
      </c>
      <c r="AF123" s="1">
        <f>(Table2[[#This Row],[Current Week High]]/Table2[[#This Row],[Close Price]])-1</f>
        <v>9.4503854762495454E-3</v>
      </c>
      <c r="AG123" s="1">
        <f>(Table2[[#This Row],[Close Price]]/Table2[[#This Row],[Current Month Low]])-1</f>
        <v>3.1025641025641093E-2</v>
      </c>
      <c r="AH123" s="1">
        <f>(Table2[[#This Row],[Current Month High]]/Table2[[#This Row],[Close Price]])-1</f>
        <v>1.6165133051479819E-2</v>
      </c>
      <c r="AI123">
        <v>17.980601840338199</v>
      </c>
      <c r="AJ123">
        <v>56.034148234381</v>
      </c>
      <c r="AK123" t="str">
        <f>IF(AND(Table2[[#This Row],[20D EMA]]&gt;Table2[[#This Row],[50D EMA]],Table2[[#This Row],[50D EMA]]&gt;Table2[[#This Row],[200D EMA]]),"Uptrend","Downtrend/NoTrend")</f>
        <v>Downtrend/NoTrend</v>
      </c>
      <c r="AL123">
        <v>7.0000000000000007E-2</v>
      </c>
      <c r="AM123" t="s">
        <v>3169</v>
      </c>
      <c r="AN123">
        <v>6.05</v>
      </c>
      <c r="AO123" t="s">
        <v>3169</v>
      </c>
      <c r="AP123">
        <v>0.21362791836728501</v>
      </c>
      <c r="AQ123">
        <f>(Table2[[#This Row],[Sharpe Ratio]]-AVERAGE(Table2[Sharpe Ratio]))/_xlfn.STDEV.P(Table2[Sharpe Ratio])</f>
        <v>1.7983685941366285</v>
      </c>
      <c r="AR1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3">
        <f>_xlfn.RANK.AVG(Table2[[#This Row],[1Y Return vs Nifty Z-Score]],Table2[1Y Return vs Nifty Z-Score])</f>
        <v>302</v>
      </c>
      <c r="AT123">
        <f>_xlfn.RANK.AVG(Table2[[#This Row],[6M Return vs Nifty Z-Score]],Table2[6M Return vs Nifty Z-Score])</f>
        <v>245</v>
      </c>
      <c r="AU123">
        <f>_xlfn.RANK.AVG(Table2[[#This Row],[Sharpe Ratio Z-Score]],Table2[Sharpe Ratio Z-Score])</f>
        <v>20</v>
      </c>
      <c r="AV123">
        <f>(Table2[[#This Row],[Rank 1Y]]+Table2[[#This Row],[Rank 6M]]+Table2[[#This Row],[Rank Sharpe]])/3</f>
        <v>189</v>
      </c>
    </row>
    <row r="124" spans="1:48" x14ac:dyDescent="0.3">
      <c r="A124" t="s">
        <v>905</v>
      </c>
      <c r="B124" t="s">
        <v>906</v>
      </c>
      <c r="C124" t="s">
        <v>3134</v>
      </c>
      <c r="D124" t="s">
        <v>766</v>
      </c>
      <c r="E124">
        <v>16604.2868175</v>
      </c>
      <c r="F124">
        <v>3987.15</v>
      </c>
      <c r="G124">
        <v>70.834620990742295</v>
      </c>
      <c r="H124">
        <f>(Table2[[#This Row],[1Y Return vs Nifty]]-AVERAGE(Table2[1Y Return vs Nifty]))/_xlfn.STDEV.P(Table2[1Y Return vs Nifty])</f>
        <v>0.88244305080531282</v>
      </c>
      <c r="I124">
        <v>14.7830672881587</v>
      </c>
      <c r="J124">
        <f>(Table2[[#This Row],[1M Return vs Nifty]]-AVERAGE(Table2[1M Return vs Nifty]))/_xlfn.STDEV.P(Table2[1M Return vs Nifty])</f>
        <v>1.5082828255227649</v>
      </c>
      <c r="K124">
        <v>8.2622005150209699</v>
      </c>
      <c r="L124">
        <f>(Table2[[#This Row],[6M Return vs Nifty]]-AVERAGE(Table2[6M Return vs Nifty]))/_xlfn.STDEV.P(Table2[6M Return vs Nifty])</f>
        <v>6.3879422287701285E-2</v>
      </c>
      <c r="M124">
        <v>10.1957891678877</v>
      </c>
      <c r="N124">
        <f>(Table2[[#This Row],[1W Return vs Nifty]]-AVERAGE(Table2[1W Return vs Nifty]))/_xlfn.STDEV.P(Table2[1W Return vs Nifty])</f>
        <v>0.65851275753815841</v>
      </c>
      <c r="O124">
        <v>3881.97</v>
      </c>
      <c r="P124">
        <v>3891.9944042493498</v>
      </c>
      <c r="Q124">
        <v>3673.2428876575</v>
      </c>
      <c r="R124">
        <v>57.874716341893397</v>
      </c>
      <c r="S124" s="1">
        <f>(Table2[[#This Row],[Close Price]]-Table2[[#This Row],[20D EMA]])/Table2[[#This Row],[20D EMA]]</f>
        <v>2.7094490683853893E-2</v>
      </c>
      <c r="T124" s="1">
        <f>(Table2[[#This Row],[Close Price]]-Table2[[#This Row],[50D EMA]])/Table2[[#This Row],[50D EMA]]</f>
        <v>2.4449057698222192E-2</v>
      </c>
      <c r="U124" s="1">
        <f>(Table2[[#This Row],[Close Price]]-Table2[[#This Row],[200D EMA]])/Table2[[#This Row],[200D EMA]]</f>
        <v>8.5457760878612885E-2</v>
      </c>
      <c r="V124">
        <v>0.68521002069572301</v>
      </c>
      <c r="W124">
        <v>3951</v>
      </c>
      <c r="X124">
        <v>4067.7</v>
      </c>
      <c r="Y124">
        <v>3951</v>
      </c>
      <c r="Z124">
        <v>4067.7</v>
      </c>
      <c r="AA124">
        <v>3951</v>
      </c>
      <c r="AB124">
        <v>4099</v>
      </c>
      <c r="AC124" s="1">
        <f>(Table2[[#This Row],[Close Price]]/Table2[[#This Row],[Day Low]])-1</f>
        <v>9.1495823842064894E-3</v>
      </c>
      <c r="AD124" s="1">
        <f>(Table2[[#This Row],[Day High]]/Table2[[#This Row],[Close Price]])-1</f>
        <v>2.0202400210676652E-2</v>
      </c>
      <c r="AE124" s="1">
        <f>(Table2[[#This Row],[Close Price]]/Table2[[#This Row],[Current Week Low]])-1</f>
        <v>9.1495823842064894E-3</v>
      </c>
      <c r="AF124" s="1">
        <f>(Table2[[#This Row],[Current Week High]]/Table2[[#This Row],[Close Price]])-1</f>
        <v>2.0202400210676652E-2</v>
      </c>
      <c r="AG124" s="1">
        <f>(Table2[[#This Row],[Close Price]]/Table2[[#This Row],[Current Month Low]])-1</f>
        <v>9.1495823842064894E-3</v>
      </c>
      <c r="AH124" s="1">
        <f>(Table2[[#This Row],[Current Month High]]/Table2[[#This Row],[Close Price]])-1</f>
        <v>2.805261903866163E-2</v>
      </c>
      <c r="AI124">
        <v>37.642175488757601</v>
      </c>
      <c r="AJ124">
        <v>96.891434779388106</v>
      </c>
      <c r="AK124" t="str">
        <f>IF(AND(Table2[[#This Row],[20D EMA]]&gt;Table2[[#This Row],[50D EMA]],Table2[[#This Row],[50D EMA]]&gt;Table2[[#This Row],[200D EMA]]),"Uptrend","Downtrend/NoTrend")</f>
        <v>Downtrend/NoTrend</v>
      </c>
      <c r="AL124">
        <v>0.13</v>
      </c>
      <c r="AM124" t="s">
        <v>3169</v>
      </c>
      <c r="AN124">
        <v>1.99</v>
      </c>
      <c r="AO124" t="s">
        <v>3169</v>
      </c>
      <c r="AP124">
        <v>0.1208576220438</v>
      </c>
      <c r="AQ124">
        <f>(Table2[[#This Row],[Sharpe Ratio]]-AVERAGE(Table2[Sharpe Ratio]))/_xlfn.STDEV.P(Table2[Sharpe Ratio])</f>
        <v>0.69891794098917936</v>
      </c>
      <c r="AR1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4">
        <f>_xlfn.RANK.AVG(Table2[[#This Row],[1Y Return vs Nifty Z-Score]],Table2[1Y Return vs Nifty Z-Score])</f>
        <v>112</v>
      </c>
      <c r="AT124">
        <f>_xlfn.RANK.AVG(Table2[[#This Row],[6M Return vs Nifty Z-Score]],Table2[6M Return vs Nifty Z-Score])</f>
        <v>287</v>
      </c>
      <c r="AU124">
        <f>_xlfn.RANK.AVG(Table2[[#This Row],[Sharpe Ratio Z-Score]],Table2[Sharpe Ratio Z-Score])</f>
        <v>169</v>
      </c>
      <c r="AV124">
        <f>(Table2[[#This Row],[Rank 1Y]]+Table2[[#This Row],[Rank 6M]]+Table2[[#This Row],[Rank Sharpe]])/3</f>
        <v>189.33333333333334</v>
      </c>
    </row>
    <row r="125" spans="1:48" x14ac:dyDescent="0.3">
      <c r="A125" t="s">
        <v>261</v>
      </c>
      <c r="B125" t="s">
        <v>262</v>
      </c>
      <c r="C125" t="s">
        <v>3134</v>
      </c>
      <c r="D125" t="s">
        <v>263</v>
      </c>
      <c r="E125">
        <v>96347.79</v>
      </c>
      <c r="F125">
        <v>3475.75</v>
      </c>
      <c r="G125">
        <v>76.745041667426193</v>
      </c>
      <c r="H125">
        <f>(Table2[[#This Row],[1Y Return vs Nifty]]-AVERAGE(Table2[1Y Return vs Nifty]))/_xlfn.STDEV.P(Table2[1Y Return vs Nifty])</f>
        <v>0.98722495309894831</v>
      </c>
      <c r="I125">
        <v>-0.91771055439618898</v>
      </c>
      <c r="J125">
        <f>(Table2[[#This Row],[1M Return vs Nifty]]-AVERAGE(Table2[1M Return vs Nifty]))/_xlfn.STDEV.P(Table2[1M Return vs Nifty])</f>
        <v>-0.22323214196083344</v>
      </c>
      <c r="K125">
        <v>-4.8264586655326696</v>
      </c>
      <c r="L125">
        <f>(Table2[[#This Row],[6M Return vs Nifty]]-AVERAGE(Table2[6M Return vs Nifty]))/_xlfn.STDEV.P(Table2[6M Return vs Nifty])</f>
        <v>-0.38750855737605028</v>
      </c>
      <c r="M125">
        <v>4.9539067886910697</v>
      </c>
      <c r="N125">
        <f>(Table2[[#This Row],[1W Return vs Nifty]]-AVERAGE(Table2[1W Return vs Nifty]))/_xlfn.STDEV.P(Table2[1W Return vs Nifty])</f>
        <v>-0.26844350507253839</v>
      </c>
      <c r="O125">
        <v>3558.53</v>
      </c>
      <c r="P125">
        <v>3648.2781578141098</v>
      </c>
      <c r="Q125">
        <v>3320.0745429079502</v>
      </c>
      <c r="R125">
        <v>41.1911592852559</v>
      </c>
      <c r="S125" s="1">
        <f>(Table2[[#This Row],[Close Price]]-Table2[[#This Row],[20D EMA]])/Table2[[#This Row],[20D EMA]]</f>
        <v>-2.3262414536339499E-2</v>
      </c>
      <c r="T125" s="1">
        <f>(Table2[[#This Row],[Close Price]]-Table2[[#This Row],[50D EMA]])/Table2[[#This Row],[50D EMA]]</f>
        <v>-4.729029705275576E-2</v>
      </c>
      <c r="U125" s="1">
        <f>(Table2[[#This Row],[Close Price]]-Table2[[#This Row],[200D EMA]])/Table2[[#This Row],[200D EMA]]</f>
        <v>4.6889145132174799E-2</v>
      </c>
      <c r="V125">
        <v>0.66259338636913001</v>
      </c>
      <c r="W125">
        <v>3443.95</v>
      </c>
      <c r="X125">
        <v>3514.95</v>
      </c>
      <c r="Y125">
        <v>3443.95</v>
      </c>
      <c r="Z125">
        <v>3514.95</v>
      </c>
      <c r="AA125">
        <v>3443.95</v>
      </c>
      <c r="AB125">
        <v>3530</v>
      </c>
      <c r="AC125" s="1">
        <f>(Table2[[#This Row],[Close Price]]/Table2[[#This Row],[Day Low]])-1</f>
        <v>9.2335835305390468E-3</v>
      </c>
      <c r="AD125" s="1">
        <f>(Table2[[#This Row],[Day High]]/Table2[[#This Row],[Close Price]])-1</f>
        <v>1.1278141408329168E-2</v>
      </c>
      <c r="AE125" s="1">
        <f>(Table2[[#This Row],[Close Price]]/Table2[[#This Row],[Current Week Low]])-1</f>
        <v>9.2335835305390468E-3</v>
      </c>
      <c r="AF125" s="1">
        <f>(Table2[[#This Row],[Current Week High]]/Table2[[#This Row],[Close Price]])-1</f>
        <v>1.1278141408329168E-2</v>
      </c>
      <c r="AG125" s="1">
        <f>(Table2[[#This Row],[Close Price]]/Table2[[#This Row],[Current Month Low]])-1</f>
        <v>9.2335835305390468E-3</v>
      </c>
      <c r="AH125" s="1">
        <f>(Table2[[#This Row],[Current Month High]]/Table2[[#This Row],[Close Price]])-1</f>
        <v>1.5608142127598423E-2</v>
      </c>
      <c r="AI125">
        <v>20.028770768898699</v>
      </c>
      <c r="AJ125">
        <v>105.42257683215099</v>
      </c>
      <c r="AK125" t="str">
        <f>IF(AND(Table2[[#This Row],[20D EMA]]&gt;Table2[[#This Row],[50D EMA]],Table2[[#This Row],[50D EMA]]&gt;Table2[[#This Row],[200D EMA]]),"Uptrend","Downtrend/NoTrend")</f>
        <v>Downtrend/NoTrend</v>
      </c>
      <c r="AL125">
        <v>0</v>
      </c>
      <c r="AM125" t="s">
        <v>3170</v>
      </c>
      <c r="AN125">
        <v>-5.86</v>
      </c>
      <c r="AO125" t="s">
        <v>3168</v>
      </c>
      <c r="AP125">
        <v>0.213968929290212</v>
      </c>
      <c r="AQ125">
        <f>(Table2[[#This Row],[Sharpe Ratio]]-AVERAGE(Table2[Sharpe Ratio]))/_xlfn.STDEV.P(Table2[Sharpe Ratio])</f>
        <v>1.8024100243874832</v>
      </c>
      <c r="AR1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5">
        <f>_xlfn.RANK.AVG(Table2[[#This Row],[1Y Return vs Nifty Z-Score]],Table2[1Y Return vs Nifty Z-Score])</f>
        <v>98</v>
      </c>
      <c r="AT125">
        <f>_xlfn.RANK.AVG(Table2[[#This Row],[6M Return vs Nifty Z-Score]],Table2[6M Return vs Nifty Z-Score])</f>
        <v>453</v>
      </c>
      <c r="AU125">
        <f>_xlfn.RANK.AVG(Table2[[#This Row],[Sharpe Ratio Z-Score]],Table2[Sharpe Ratio Z-Score])</f>
        <v>19</v>
      </c>
      <c r="AV125">
        <f>(Table2[[#This Row],[Rank 1Y]]+Table2[[#This Row],[Rank 6M]]+Table2[[#This Row],[Rank Sharpe]])/3</f>
        <v>190</v>
      </c>
    </row>
    <row r="126" spans="1:48" x14ac:dyDescent="0.3">
      <c r="A126" t="s">
        <v>701</v>
      </c>
      <c r="B126" t="s">
        <v>702</v>
      </c>
      <c r="C126" t="s">
        <v>3127</v>
      </c>
      <c r="D126" t="s">
        <v>51</v>
      </c>
      <c r="E126">
        <v>25236.580683</v>
      </c>
      <c r="F126">
        <v>1409</v>
      </c>
      <c r="G126">
        <v>63.541713345104696</v>
      </c>
      <c r="H126">
        <f>(Table2[[#This Row],[1Y Return vs Nifty]]-AVERAGE(Table2[1Y Return vs Nifty]))/_xlfn.STDEV.P(Table2[1Y Return vs Nifty])</f>
        <v>0.75315196000761875</v>
      </c>
      <c r="I126">
        <v>8.6630540506409801</v>
      </c>
      <c r="J126">
        <f>(Table2[[#This Row],[1M Return vs Nifty]]-AVERAGE(Table2[1M Return vs Nifty]))/_xlfn.STDEV.P(Table2[1M Return vs Nifty])</f>
        <v>0.83335482971110519</v>
      </c>
      <c r="K126">
        <v>31.913688141046499</v>
      </c>
      <c r="L126">
        <f>(Table2[[#This Row],[6M Return vs Nifty]]-AVERAGE(Table2[6M Return vs Nifty]))/_xlfn.STDEV.P(Table2[6M Return vs Nifty])</f>
        <v>0.87954717467410704</v>
      </c>
      <c r="M126">
        <v>11.9906543705257</v>
      </c>
      <c r="N126">
        <f>(Table2[[#This Row],[1W Return vs Nifty]]-AVERAGE(Table2[1W Return vs Nifty]))/_xlfn.STDEV.P(Table2[1W Return vs Nifty])</f>
        <v>0.97591048220482657</v>
      </c>
      <c r="O126">
        <v>1387.21</v>
      </c>
      <c r="P126">
        <v>1402.0929894394701</v>
      </c>
      <c r="Q126">
        <v>1212.30277209515</v>
      </c>
      <c r="R126">
        <v>58.670614076502801</v>
      </c>
      <c r="S126" s="1">
        <f>(Table2[[#This Row],[Close Price]]-Table2[[#This Row],[20D EMA]])/Table2[[#This Row],[20D EMA]]</f>
        <v>1.5707787573618966E-2</v>
      </c>
      <c r="T126" s="1">
        <f>(Table2[[#This Row],[Close Price]]-Table2[[#This Row],[50D EMA]])/Table2[[#This Row],[50D EMA]]</f>
        <v>4.9262143185604176E-3</v>
      </c>
      <c r="U126" s="1">
        <f>(Table2[[#This Row],[Close Price]]-Table2[[#This Row],[200D EMA]])/Table2[[#This Row],[200D EMA]]</f>
        <v>0.1622509099479415</v>
      </c>
      <c r="V126">
        <v>0.40406653258763903</v>
      </c>
      <c r="W126">
        <v>1396.05</v>
      </c>
      <c r="X126">
        <v>1431.95</v>
      </c>
      <c r="Y126">
        <v>1396.05</v>
      </c>
      <c r="Z126">
        <v>1431.95</v>
      </c>
      <c r="AA126">
        <v>1396.05</v>
      </c>
      <c r="AB126">
        <v>1439.8</v>
      </c>
      <c r="AC126" s="1">
        <f>(Table2[[#This Row],[Close Price]]/Table2[[#This Row],[Day Low]])-1</f>
        <v>9.2761720568748096E-3</v>
      </c>
      <c r="AD126" s="1">
        <f>(Table2[[#This Row],[Day High]]/Table2[[#This Row],[Close Price]])-1</f>
        <v>1.6288147622427251E-2</v>
      </c>
      <c r="AE126" s="1">
        <f>(Table2[[#This Row],[Close Price]]/Table2[[#This Row],[Current Week Low]])-1</f>
        <v>9.2761720568748096E-3</v>
      </c>
      <c r="AF126" s="1">
        <f>(Table2[[#This Row],[Current Week High]]/Table2[[#This Row],[Close Price]])-1</f>
        <v>1.6288147622427251E-2</v>
      </c>
      <c r="AG126" s="1">
        <f>(Table2[[#This Row],[Close Price]]/Table2[[#This Row],[Current Month Low]])-1</f>
        <v>9.2761720568748096E-3</v>
      </c>
      <c r="AH126" s="1">
        <f>(Table2[[#This Row],[Current Month High]]/Table2[[#This Row],[Close Price]])-1</f>
        <v>2.1859474804826196E-2</v>
      </c>
      <c r="AI126">
        <v>16.3236337828247</v>
      </c>
      <c r="AJ126">
        <v>93.251954464408101</v>
      </c>
      <c r="AK126" t="str">
        <f>IF(AND(Table2[[#This Row],[20D EMA]]&gt;Table2[[#This Row],[50D EMA]],Table2[[#This Row],[50D EMA]]&gt;Table2[[#This Row],[200D EMA]]),"Uptrend","Downtrend/NoTrend")</f>
        <v>Downtrend/NoTrend</v>
      </c>
      <c r="AL126">
        <v>-0.06</v>
      </c>
      <c r="AM126" t="s">
        <v>3168</v>
      </c>
      <c r="AN126">
        <v>1.43</v>
      </c>
      <c r="AO126" t="s">
        <v>3169</v>
      </c>
      <c r="AP126">
        <v>5.8583485477158997E-2</v>
      </c>
      <c r="AQ126">
        <f>(Table2[[#This Row],[Sharpe Ratio]]-AVERAGE(Table2[Sharpe Ratio]))/_xlfn.STDEV.P(Table2[Sharpe Ratio])</f>
        <v>-3.9112903319487961E-2</v>
      </c>
      <c r="AR1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6">
        <f>_xlfn.RANK.AVG(Table2[[#This Row],[1Y Return vs Nifty Z-Score]],Table2[1Y Return vs Nifty Z-Score])</f>
        <v>122</v>
      </c>
      <c r="AT126">
        <f>_xlfn.RANK.AVG(Table2[[#This Row],[6M Return vs Nifty Z-Score]],Table2[6M Return vs Nifty Z-Score])</f>
        <v>101</v>
      </c>
      <c r="AU126">
        <f>_xlfn.RANK.AVG(Table2[[#This Row],[Sharpe Ratio Z-Score]],Table2[Sharpe Ratio Z-Score])</f>
        <v>355</v>
      </c>
      <c r="AV126">
        <f>(Table2[[#This Row],[Rank 1Y]]+Table2[[#This Row],[Rank 6M]]+Table2[[#This Row],[Rank Sharpe]])/3</f>
        <v>192.66666666666666</v>
      </c>
    </row>
    <row r="127" spans="1:48" x14ac:dyDescent="0.3">
      <c r="A127" t="s">
        <v>563</v>
      </c>
      <c r="B127" t="s">
        <v>564</v>
      </c>
      <c r="C127" t="s">
        <v>3128</v>
      </c>
      <c r="D127" t="s">
        <v>149</v>
      </c>
      <c r="E127">
        <v>35276.035332959997</v>
      </c>
      <c r="F127">
        <v>254.4</v>
      </c>
      <c r="G127">
        <v>54.314951023311302</v>
      </c>
      <c r="H127">
        <f>(Table2[[#This Row],[1Y Return vs Nifty]]-AVERAGE(Table2[1Y Return vs Nifty]))/_xlfn.STDEV.P(Table2[1Y Return vs Nifty])</f>
        <v>0.58957685072602628</v>
      </c>
      <c r="I127">
        <v>-4.5649555500577002</v>
      </c>
      <c r="J127">
        <f>(Table2[[#This Row],[1M Return vs Nifty]]-AVERAGE(Table2[1M Return vs Nifty]))/_xlfn.STDEV.P(Table2[1M Return vs Nifty])</f>
        <v>-0.62545802932743766</v>
      </c>
      <c r="K127">
        <v>4.7205671803189704</v>
      </c>
      <c r="L127">
        <f>(Table2[[#This Row],[6M Return vs Nifty]]-AVERAGE(Table2[6M Return vs Nifty]))/_xlfn.STDEV.P(Table2[6M Return vs Nifty])</f>
        <v>-5.8260721603898544E-2</v>
      </c>
      <c r="M127">
        <v>11.5744478772144</v>
      </c>
      <c r="N127">
        <f>(Table2[[#This Row],[1W Return vs Nifty]]-AVERAGE(Table2[1W Return vs Nifty]))/_xlfn.STDEV.P(Table2[1W Return vs Nifty])</f>
        <v>0.9023099723869632</v>
      </c>
      <c r="O127">
        <v>257.47000000000003</v>
      </c>
      <c r="P127">
        <v>263.088113864749</v>
      </c>
      <c r="Q127">
        <v>241.547125531901</v>
      </c>
      <c r="R127">
        <v>48.657198448703802</v>
      </c>
      <c r="S127" s="1">
        <f>(Table2[[#This Row],[Close Price]]-Table2[[#This Row],[20D EMA]])/Table2[[#This Row],[20D EMA]]</f>
        <v>-1.1923719268264346E-2</v>
      </c>
      <c r="T127" s="1">
        <f>(Table2[[#This Row],[Close Price]]-Table2[[#This Row],[50D EMA]])/Table2[[#This Row],[50D EMA]]</f>
        <v>-3.30235894625611E-2</v>
      </c>
      <c r="U127" s="1">
        <f>(Table2[[#This Row],[Close Price]]-Table2[[#This Row],[200D EMA]])/Table2[[#This Row],[200D EMA]]</f>
        <v>5.3210628939575316E-2</v>
      </c>
      <c r="V127">
        <v>0.489045252646435</v>
      </c>
      <c r="W127">
        <v>248.4</v>
      </c>
      <c r="X127">
        <v>259.2</v>
      </c>
      <c r="Y127">
        <v>248.4</v>
      </c>
      <c r="Z127">
        <v>259.2</v>
      </c>
      <c r="AA127">
        <v>248.4</v>
      </c>
      <c r="AB127">
        <v>261.10000000000002</v>
      </c>
      <c r="AC127" s="1">
        <f>(Table2[[#This Row],[Close Price]]/Table2[[#This Row],[Day Low]])-1</f>
        <v>2.4154589371980784E-2</v>
      </c>
      <c r="AD127" s="1">
        <f>(Table2[[#This Row],[Day High]]/Table2[[#This Row],[Close Price]])-1</f>
        <v>1.8867924528301883E-2</v>
      </c>
      <c r="AE127" s="1">
        <f>(Table2[[#This Row],[Close Price]]/Table2[[#This Row],[Current Week Low]])-1</f>
        <v>2.4154589371980784E-2</v>
      </c>
      <c r="AF127" s="1">
        <f>(Table2[[#This Row],[Current Week High]]/Table2[[#This Row],[Close Price]])-1</f>
        <v>1.8867924528301883E-2</v>
      </c>
      <c r="AG127" s="1">
        <f>(Table2[[#This Row],[Close Price]]/Table2[[#This Row],[Current Month Low]])-1</f>
        <v>2.4154589371980784E-2</v>
      </c>
      <c r="AH127" s="1">
        <f>(Table2[[#This Row],[Current Month High]]/Table2[[#This Row],[Close Price]])-1</f>
        <v>2.6336477987421558E-2</v>
      </c>
      <c r="AI127">
        <v>22.562893081761001</v>
      </c>
      <c r="AJ127">
        <v>83.881460065052394</v>
      </c>
      <c r="AK127" t="str">
        <f>IF(AND(Table2[[#This Row],[20D EMA]]&gt;Table2[[#This Row],[50D EMA]],Table2[[#This Row],[50D EMA]]&gt;Table2[[#This Row],[200D EMA]]),"Uptrend","Downtrend/NoTrend")</f>
        <v>Downtrend/NoTrend</v>
      </c>
      <c r="AL127">
        <v>0.08</v>
      </c>
      <c r="AM127" t="s">
        <v>3169</v>
      </c>
      <c r="AN127">
        <v>-2.85</v>
      </c>
      <c r="AO127" t="s">
        <v>3168</v>
      </c>
      <c r="AP127">
        <v>0.152354897347734</v>
      </c>
      <c r="AQ127">
        <f>(Table2[[#This Row],[Sharpe Ratio]]-AVERAGE(Table2[Sharpe Ratio]))/_xlfn.STDEV.P(Table2[Sharpe Ratio])</f>
        <v>1.0722022925290662</v>
      </c>
      <c r="AR1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7">
        <f>_xlfn.RANK.AVG(Table2[[#This Row],[1Y Return vs Nifty Z-Score]],Table2[1Y Return vs Nifty Z-Score])</f>
        <v>143</v>
      </c>
      <c r="AT127">
        <f>_xlfn.RANK.AVG(Table2[[#This Row],[6M Return vs Nifty Z-Score]],Table2[6M Return vs Nifty Z-Score])</f>
        <v>336</v>
      </c>
      <c r="AU127">
        <f>_xlfn.RANK.AVG(Table2[[#This Row],[Sharpe Ratio Z-Score]],Table2[Sharpe Ratio Z-Score])</f>
        <v>103</v>
      </c>
      <c r="AV127">
        <f>(Table2[[#This Row],[Rank 1Y]]+Table2[[#This Row],[Rank 6M]]+Table2[[#This Row],[Rank Sharpe]])/3</f>
        <v>194</v>
      </c>
    </row>
    <row r="128" spans="1:48" x14ac:dyDescent="0.3">
      <c r="A128" t="s">
        <v>1257</v>
      </c>
      <c r="B128" t="s">
        <v>1258</v>
      </c>
      <c r="C128" t="s">
        <v>3129</v>
      </c>
      <c r="D128" t="s">
        <v>196</v>
      </c>
      <c r="E128">
        <v>9161.2621464000003</v>
      </c>
      <c r="F128">
        <v>2079.75</v>
      </c>
      <c r="G128">
        <v>82.245777563360093</v>
      </c>
      <c r="H128">
        <f>(Table2[[#This Row],[1Y Return vs Nifty]]-AVERAGE(Table2[1Y Return vs Nifty]))/_xlfn.STDEV.P(Table2[1Y Return vs Nifty])</f>
        <v>1.0847438274262191</v>
      </c>
      <c r="I128">
        <v>7.0420007924166699</v>
      </c>
      <c r="J128">
        <f>(Table2[[#This Row],[1M Return vs Nifty]]-AVERAGE(Table2[1M Return vs Nifty]))/_xlfn.STDEV.P(Table2[1M Return vs Nifty])</f>
        <v>0.65458164994571955</v>
      </c>
      <c r="K128">
        <v>-0.72933730979725997</v>
      </c>
      <c r="L128">
        <f>(Table2[[#This Row],[6M Return vs Nifty]]-AVERAGE(Table2[6M Return vs Nifty]))/_xlfn.STDEV.P(Table2[6M Return vs Nifty])</f>
        <v>-0.24621132397032949</v>
      </c>
      <c r="M128">
        <v>13.3705609839568</v>
      </c>
      <c r="N128">
        <f>(Table2[[#This Row],[1W Return vs Nifty]]-AVERAGE(Table2[1W Return vs Nifty]))/_xlfn.STDEV.P(Table2[1W Return vs Nifty])</f>
        <v>1.2199283720785616</v>
      </c>
      <c r="O128">
        <v>2097.6999999999998</v>
      </c>
      <c r="P128">
        <v>2107.5468616871699</v>
      </c>
      <c r="Q128">
        <v>1886.1215757331099</v>
      </c>
      <c r="R128">
        <v>49.067126371412101</v>
      </c>
      <c r="S128" s="1">
        <f>(Table2[[#This Row],[Close Price]]-Table2[[#This Row],[20D EMA]])/Table2[[#This Row],[20D EMA]]</f>
        <v>-8.556990990131963E-3</v>
      </c>
      <c r="T128" s="1">
        <f>(Table2[[#This Row],[Close Price]]-Table2[[#This Row],[50D EMA]])/Table2[[#This Row],[50D EMA]]</f>
        <v>-1.3189202191650186E-2</v>
      </c>
      <c r="U128" s="1">
        <f>(Table2[[#This Row],[Close Price]]-Table2[[#This Row],[200D EMA]])/Table2[[#This Row],[200D EMA]]</f>
        <v>0.10265956699616743</v>
      </c>
      <c r="V128">
        <v>0.40603779634225301</v>
      </c>
      <c r="W128">
        <v>2065</v>
      </c>
      <c r="X128">
        <v>2145</v>
      </c>
      <c r="Y128">
        <v>2065</v>
      </c>
      <c r="Z128">
        <v>2145</v>
      </c>
      <c r="AA128">
        <v>2065</v>
      </c>
      <c r="AB128">
        <v>2170</v>
      </c>
      <c r="AC128" s="1">
        <f>(Table2[[#This Row],[Close Price]]/Table2[[#This Row],[Day Low]])-1</f>
        <v>7.1428571428571175E-3</v>
      </c>
      <c r="AD128" s="1">
        <f>(Table2[[#This Row],[Day High]]/Table2[[#This Row],[Close Price]])-1</f>
        <v>3.1373963216732692E-2</v>
      </c>
      <c r="AE128" s="1">
        <f>(Table2[[#This Row],[Close Price]]/Table2[[#This Row],[Current Week Low]])-1</f>
        <v>7.1428571428571175E-3</v>
      </c>
      <c r="AF128" s="1">
        <f>(Table2[[#This Row],[Current Week High]]/Table2[[#This Row],[Close Price]])-1</f>
        <v>3.1373963216732692E-2</v>
      </c>
      <c r="AG128" s="1">
        <f>(Table2[[#This Row],[Close Price]]/Table2[[#This Row],[Current Month Low]])-1</f>
        <v>7.1428571428571175E-3</v>
      </c>
      <c r="AH128" s="1">
        <f>(Table2[[#This Row],[Current Month High]]/Table2[[#This Row],[Close Price]])-1</f>
        <v>4.3394638778699424E-2</v>
      </c>
      <c r="AI128">
        <v>15.350402692631301</v>
      </c>
      <c r="AJ128">
        <v>109.44108761329301</v>
      </c>
      <c r="AK128" t="str">
        <f>IF(AND(Table2[[#This Row],[20D EMA]]&gt;Table2[[#This Row],[50D EMA]],Table2[[#This Row],[50D EMA]]&gt;Table2[[#This Row],[200D EMA]]),"Uptrend","Downtrend/NoTrend")</f>
        <v>Downtrend/NoTrend</v>
      </c>
      <c r="AL128">
        <v>0.12</v>
      </c>
      <c r="AM128" t="s">
        <v>3169</v>
      </c>
      <c r="AN128">
        <v>-7.43</v>
      </c>
      <c r="AO128" t="s">
        <v>3168</v>
      </c>
      <c r="AP128">
        <v>0.156772777753305</v>
      </c>
      <c r="AQ128">
        <f>(Table2[[#This Row],[Sharpe Ratio]]-AVERAGE(Table2[Sharpe Ratio]))/_xlfn.STDEV.P(Table2[Sharpe Ratio])</f>
        <v>1.1245600157435682</v>
      </c>
      <c r="AR1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8">
        <f>_xlfn.RANK.AVG(Table2[[#This Row],[1Y Return vs Nifty Z-Score]],Table2[1Y Return vs Nifty Z-Score])</f>
        <v>84</v>
      </c>
      <c r="AT128">
        <f>_xlfn.RANK.AVG(Table2[[#This Row],[6M Return vs Nifty Z-Score]],Table2[6M Return vs Nifty Z-Score])</f>
        <v>404</v>
      </c>
      <c r="AU128">
        <f>_xlfn.RANK.AVG(Table2[[#This Row],[Sharpe Ratio Z-Score]],Table2[Sharpe Ratio Z-Score])</f>
        <v>94</v>
      </c>
      <c r="AV128">
        <f>(Table2[[#This Row],[Rank 1Y]]+Table2[[#This Row],[Rank 6M]]+Table2[[#This Row],[Rank Sharpe]])/3</f>
        <v>194</v>
      </c>
    </row>
    <row r="129" spans="1:48" x14ac:dyDescent="0.3">
      <c r="A129" t="s">
        <v>576</v>
      </c>
      <c r="B129" t="s">
        <v>577</v>
      </c>
      <c r="C129" t="s">
        <v>3125</v>
      </c>
      <c r="D129" t="s">
        <v>199</v>
      </c>
      <c r="E129">
        <v>33865.978954184997</v>
      </c>
      <c r="F129">
        <v>10393.049999999999</v>
      </c>
      <c r="G129">
        <v>40.786053894175502</v>
      </c>
      <c r="H129">
        <f>(Table2[[#This Row],[1Y Return vs Nifty]]-AVERAGE(Table2[1Y Return vs Nifty]))/_xlfn.STDEV.P(Table2[1Y Return vs Nifty])</f>
        <v>0.34973206561318337</v>
      </c>
      <c r="I129">
        <v>21.991649619488499</v>
      </c>
      <c r="J129">
        <f>(Table2[[#This Row],[1M Return vs Nifty]]-AVERAGE(Table2[1M Return vs Nifty]))/_xlfn.STDEV.P(Table2[1M Return vs Nifty])</f>
        <v>2.3032605219274083</v>
      </c>
      <c r="K129">
        <v>50.269704173623097</v>
      </c>
      <c r="L129">
        <f>(Table2[[#This Row],[6M Return vs Nifty]]-AVERAGE(Table2[6M Return vs Nifty]))/_xlfn.STDEV.P(Table2[6M Return vs Nifty])</f>
        <v>1.5125902448100126</v>
      </c>
      <c r="M129">
        <v>22.598227099587099</v>
      </c>
      <c r="N129">
        <f>(Table2[[#This Row],[1W Return vs Nifty]]-AVERAGE(Table2[1W Return vs Nifty]))/_xlfn.STDEV.P(Table2[1W Return vs Nifty])</f>
        <v>2.8517167786843118</v>
      </c>
      <c r="O129">
        <v>9154.94</v>
      </c>
      <c r="P129">
        <v>8810.4690554186</v>
      </c>
      <c r="Q129">
        <v>7708.3498793911804</v>
      </c>
      <c r="R129">
        <v>83.615256494856993</v>
      </c>
      <c r="S129" s="1">
        <f>(Table2[[#This Row],[Close Price]]-Table2[[#This Row],[20D EMA]])/Table2[[#This Row],[20D EMA]]</f>
        <v>0.13523955372727714</v>
      </c>
      <c r="T129" s="1">
        <f>(Table2[[#This Row],[Close Price]]-Table2[[#This Row],[50D EMA]])/Table2[[#This Row],[50D EMA]]</f>
        <v>0.17962504999754617</v>
      </c>
      <c r="U129" s="1">
        <f>(Table2[[#This Row],[Close Price]]-Table2[[#This Row],[200D EMA]])/Table2[[#This Row],[200D EMA]]</f>
        <v>0.3482846734534657</v>
      </c>
      <c r="V129">
        <v>2.4489078110143199</v>
      </c>
      <c r="W129">
        <v>10024.5</v>
      </c>
      <c r="X129">
        <v>10550</v>
      </c>
      <c r="Y129">
        <v>10024.5</v>
      </c>
      <c r="Z129">
        <v>10550</v>
      </c>
      <c r="AA129">
        <v>9800</v>
      </c>
      <c r="AB129">
        <v>10550</v>
      </c>
      <c r="AC129" s="1">
        <f>(Table2[[#This Row],[Close Price]]/Table2[[#This Row],[Day Low]])-1</f>
        <v>3.676492593146774E-2</v>
      </c>
      <c r="AD129" s="1">
        <f>(Table2[[#This Row],[Day High]]/Table2[[#This Row],[Close Price]])-1</f>
        <v>1.5101437980188814E-2</v>
      </c>
      <c r="AE129" s="1">
        <f>(Table2[[#This Row],[Close Price]]/Table2[[#This Row],[Current Week Low]])-1</f>
        <v>3.676492593146774E-2</v>
      </c>
      <c r="AF129" s="1">
        <f>(Table2[[#This Row],[Current Week High]]/Table2[[#This Row],[Close Price]])-1</f>
        <v>1.5101437980188814E-2</v>
      </c>
      <c r="AG129" s="1">
        <f>(Table2[[#This Row],[Close Price]]/Table2[[#This Row],[Current Month Low]])-1</f>
        <v>6.051530612244882E-2</v>
      </c>
      <c r="AH129" s="1">
        <f>(Table2[[#This Row],[Current Month High]]/Table2[[#This Row],[Close Price]])-1</f>
        <v>1.5101437980188814E-2</v>
      </c>
      <c r="AI129">
        <v>1.5101437980188801</v>
      </c>
      <c r="AJ129">
        <v>74.495680862316405</v>
      </c>
      <c r="AK129" t="str">
        <f>IF(AND(Table2[[#This Row],[20D EMA]]&gt;Table2[[#This Row],[50D EMA]],Table2[[#This Row],[50D EMA]]&gt;Table2[[#This Row],[200D EMA]]),"Uptrend","Downtrend/NoTrend")</f>
        <v>Uptrend</v>
      </c>
      <c r="AL129">
        <v>0.4</v>
      </c>
      <c r="AM129" t="s">
        <v>3169</v>
      </c>
      <c r="AN129">
        <v>16.5</v>
      </c>
      <c r="AO129" t="s">
        <v>3169</v>
      </c>
      <c r="AP129">
        <v>6.4628365381004999E-2</v>
      </c>
      <c r="AQ129">
        <f>(Table2[[#This Row],[Sharpe Ratio]]-AVERAGE(Table2[Sharpe Ratio]))/_xlfn.STDEV.P(Table2[Sharpe Ratio])</f>
        <v>3.252691483207823E-2</v>
      </c>
      <c r="AR1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7.0498265258669939</v>
      </c>
      <c r="AS129">
        <f>_xlfn.RANK.AVG(Table2[[#This Row],[1Y Return vs Nifty Z-Score]],Table2[1Y Return vs Nifty Z-Score])</f>
        <v>196</v>
      </c>
      <c r="AT129">
        <f>_xlfn.RANK.AVG(Table2[[#This Row],[6M Return vs Nifty Z-Score]],Table2[6M Return vs Nifty Z-Score])</f>
        <v>54</v>
      </c>
      <c r="AU129">
        <f>_xlfn.RANK.AVG(Table2[[#This Row],[Sharpe Ratio Z-Score]],Table2[Sharpe Ratio Z-Score])</f>
        <v>336</v>
      </c>
      <c r="AV129">
        <f>(Table2[[#This Row],[Rank 1Y]]+Table2[[#This Row],[Rank 6M]]+Table2[[#This Row],[Rank Sharpe]])/3</f>
        <v>195.33333333333334</v>
      </c>
    </row>
    <row r="130" spans="1:48" x14ac:dyDescent="0.3">
      <c r="A130" t="s">
        <v>1209</v>
      </c>
      <c r="B130" t="s">
        <v>1210</v>
      </c>
      <c r="C130" t="s">
        <v>3126</v>
      </c>
      <c r="D130" t="s">
        <v>941</v>
      </c>
      <c r="E130">
        <v>9606.6304815000003</v>
      </c>
      <c r="F130">
        <v>1306.5</v>
      </c>
      <c r="G130">
        <v>54.281534645914299</v>
      </c>
      <c r="H130">
        <f>(Table2[[#This Row],[1Y Return vs Nifty]]-AVERAGE(Table2[1Y Return vs Nifty]))/_xlfn.STDEV.P(Table2[1Y Return vs Nifty])</f>
        <v>0.58898443408041712</v>
      </c>
      <c r="I130">
        <v>4.7755114480316996</v>
      </c>
      <c r="J130">
        <f>(Table2[[#This Row],[1M Return vs Nifty]]-AVERAGE(Table2[1M Return vs Nifty]))/_xlfn.STDEV.P(Table2[1M Return vs Nifty])</f>
        <v>0.40462841432907826</v>
      </c>
      <c r="K130">
        <v>20.4360222850067</v>
      </c>
      <c r="L130">
        <f>(Table2[[#This Row],[6M Return vs Nifty]]-AVERAGE(Table2[6M Return vs Nifty]))/_xlfn.STDEV.P(Table2[6M Return vs Nifty])</f>
        <v>0.48371744677418005</v>
      </c>
      <c r="M130">
        <v>8.8249540572456695</v>
      </c>
      <c r="N130">
        <f>(Table2[[#This Row],[1W Return vs Nifty]]-AVERAGE(Table2[1W Return vs Nifty]))/_xlfn.STDEV.P(Table2[1W Return vs Nifty])</f>
        <v>0.41609904069108078</v>
      </c>
      <c r="O130">
        <v>1337.84</v>
      </c>
      <c r="P130">
        <v>1351.8670342543801</v>
      </c>
      <c r="Q130">
        <v>1199.86916205958</v>
      </c>
      <c r="R130">
        <v>43.3848483265702</v>
      </c>
      <c r="S130" s="1">
        <f>(Table2[[#This Row],[Close Price]]-Table2[[#This Row],[20D EMA]])/Table2[[#This Row],[20D EMA]]</f>
        <v>-2.3425820725946241E-2</v>
      </c>
      <c r="T130" s="1">
        <f>(Table2[[#This Row],[Close Price]]-Table2[[#This Row],[50D EMA]])/Table2[[#This Row],[50D EMA]]</f>
        <v>-3.3558799131012312E-2</v>
      </c>
      <c r="U130" s="1">
        <f>(Table2[[#This Row],[Close Price]]-Table2[[#This Row],[200D EMA]])/Table2[[#This Row],[200D EMA]]</f>
        <v>8.8868721117382254E-2</v>
      </c>
      <c r="V130">
        <v>0.43459783549824499</v>
      </c>
      <c r="W130">
        <v>1294.1500000000001</v>
      </c>
      <c r="X130">
        <v>1351.3</v>
      </c>
      <c r="Y130">
        <v>1294.1500000000001</v>
      </c>
      <c r="Z130">
        <v>1351.3</v>
      </c>
      <c r="AA130">
        <v>1294.1500000000001</v>
      </c>
      <c r="AB130">
        <v>1370</v>
      </c>
      <c r="AC130" s="1">
        <f>(Table2[[#This Row],[Close Price]]/Table2[[#This Row],[Day Low]])-1</f>
        <v>9.542943244600588E-3</v>
      </c>
      <c r="AD130" s="1">
        <f>(Table2[[#This Row],[Day High]]/Table2[[#This Row],[Close Price]])-1</f>
        <v>3.4290088021431187E-2</v>
      </c>
      <c r="AE130" s="1">
        <f>(Table2[[#This Row],[Close Price]]/Table2[[#This Row],[Current Week Low]])-1</f>
        <v>9.542943244600588E-3</v>
      </c>
      <c r="AF130" s="1">
        <f>(Table2[[#This Row],[Current Week High]]/Table2[[#This Row],[Close Price]])-1</f>
        <v>3.4290088021431187E-2</v>
      </c>
      <c r="AG130" s="1">
        <f>(Table2[[#This Row],[Close Price]]/Table2[[#This Row],[Current Month Low]])-1</f>
        <v>9.542943244600588E-3</v>
      </c>
      <c r="AH130" s="1">
        <f>(Table2[[#This Row],[Current Month High]]/Table2[[#This Row],[Close Price]])-1</f>
        <v>4.8603138155376868E-2</v>
      </c>
      <c r="AI130">
        <v>21.7948717948717</v>
      </c>
      <c r="AJ130">
        <v>84.377646062658698</v>
      </c>
      <c r="AK130" t="str">
        <f>IF(AND(Table2[[#This Row],[20D EMA]]&gt;Table2[[#This Row],[50D EMA]],Table2[[#This Row],[50D EMA]]&gt;Table2[[#This Row],[200D EMA]]),"Uptrend","Downtrend/NoTrend")</f>
        <v>Downtrend/NoTrend</v>
      </c>
      <c r="AL130">
        <v>-0.08</v>
      </c>
      <c r="AM130" t="s">
        <v>3168</v>
      </c>
      <c r="AN130">
        <v>-7.93</v>
      </c>
      <c r="AO130" t="s">
        <v>3168</v>
      </c>
      <c r="AP130">
        <v>8.1406313908345004E-2</v>
      </c>
      <c r="AQ130">
        <f>(Table2[[#This Row],[Sharpe Ratio]]-AVERAGE(Table2[Sharpe Ratio]))/_xlfn.STDEV.P(Table2[Sharpe Ratio])</f>
        <v>0.23136778521731674</v>
      </c>
      <c r="AR1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0">
        <f>_xlfn.RANK.AVG(Table2[[#This Row],[1Y Return vs Nifty Z-Score]],Table2[1Y Return vs Nifty Z-Score])</f>
        <v>144</v>
      </c>
      <c r="AT130">
        <f>_xlfn.RANK.AVG(Table2[[#This Row],[6M Return vs Nifty Z-Score]],Table2[6M Return vs Nifty Z-Score])</f>
        <v>166</v>
      </c>
      <c r="AU130">
        <f>_xlfn.RANK.AVG(Table2[[#This Row],[Sharpe Ratio Z-Score]],Table2[Sharpe Ratio Z-Score])</f>
        <v>281</v>
      </c>
      <c r="AV130">
        <f>(Table2[[#This Row],[Rank 1Y]]+Table2[[#This Row],[Rank 6M]]+Table2[[#This Row],[Rank Sharpe]])/3</f>
        <v>197</v>
      </c>
    </row>
    <row r="131" spans="1:48" x14ac:dyDescent="0.3">
      <c r="A131" t="s">
        <v>949</v>
      </c>
      <c r="B131" t="s">
        <v>950</v>
      </c>
      <c r="C131" t="s">
        <v>3129</v>
      </c>
      <c r="D131" t="s">
        <v>537</v>
      </c>
      <c r="E131">
        <v>15276.213474059999</v>
      </c>
      <c r="F131">
        <v>551.1</v>
      </c>
      <c r="G131">
        <v>54.035541405042103</v>
      </c>
      <c r="H131">
        <f>(Table2[[#This Row],[1Y Return vs Nifty]]-AVERAGE(Table2[1Y Return vs Nifty]))/_xlfn.STDEV.P(Table2[1Y Return vs Nifty])</f>
        <v>0.58462338414167958</v>
      </c>
      <c r="I131">
        <v>-7.3299133478985903</v>
      </c>
      <c r="J131">
        <f>(Table2[[#This Row],[1M Return vs Nifty]]-AVERAGE(Table2[1M Return vs Nifty]))/_xlfn.STDEV.P(Table2[1M Return vs Nifty])</f>
        <v>-0.93038341961261994</v>
      </c>
      <c r="K131">
        <v>-2.9948205412603199</v>
      </c>
      <c r="L131">
        <f>(Table2[[#This Row],[6M Return vs Nifty]]-AVERAGE(Table2[6M Return vs Nifty]))/_xlfn.STDEV.P(Table2[6M Return vs Nifty])</f>
        <v>-0.32434093867765984</v>
      </c>
      <c r="M131">
        <v>9.4592804596865694</v>
      </c>
      <c r="N131">
        <f>(Table2[[#This Row],[1W Return vs Nifty]]-AVERAGE(Table2[1W Return vs Nifty]))/_xlfn.STDEV.P(Table2[1W Return vs Nifty])</f>
        <v>0.52827111719845576</v>
      </c>
      <c r="O131">
        <v>571.62</v>
      </c>
      <c r="P131">
        <v>588.74460677277102</v>
      </c>
      <c r="Q131">
        <v>528.25013622798804</v>
      </c>
      <c r="R131">
        <v>40.6959722669679</v>
      </c>
      <c r="S131" s="1">
        <f>(Table2[[#This Row],[Close Price]]-Table2[[#This Row],[20D EMA]])/Table2[[#This Row],[20D EMA]]</f>
        <v>-3.5897974178650122E-2</v>
      </c>
      <c r="T131" s="1">
        <f>(Table2[[#This Row],[Close Price]]-Table2[[#This Row],[50D EMA]])/Table2[[#This Row],[50D EMA]]</f>
        <v>-6.3940469839921826E-2</v>
      </c>
      <c r="U131" s="1">
        <f>(Table2[[#This Row],[Close Price]]-Table2[[#This Row],[200D EMA]])/Table2[[#This Row],[200D EMA]]</f>
        <v>4.3255765034294638E-2</v>
      </c>
      <c r="V131">
        <v>0.47688875074367498</v>
      </c>
      <c r="W131">
        <v>547.29999999999995</v>
      </c>
      <c r="X131">
        <v>577.35</v>
      </c>
      <c r="Y131">
        <v>547.29999999999995</v>
      </c>
      <c r="Z131">
        <v>577.35</v>
      </c>
      <c r="AA131">
        <v>547.29999999999995</v>
      </c>
      <c r="AB131">
        <v>577.35</v>
      </c>
      <c r="AC131" s="1">
        <f>(Table2[[#This Row],[Close Price]]/Table2[[#This Row],[Day Low]])-1</f>
        <v>6.9431755892563896E-3</v>
      </c>
      <c r="AD131" s="1">
        <f>(Table2[[#This Row],[Day High]]/Table2[[#This Row],[Close Price]])-1</f>
        <v>4.7632008709852958E-2</v>
      </c>
      <c r="AE131" s="1">
        <f>(Table2[[#This Row],[Close Price]]/Table2[[#This Row],[Current Week Low]])-1</f>
        <v>6.9431755892563896E-3</v>
      </c>
      <c r="AF131" s="1">
        <f>(Table2[[#This Row],[Current Week High]]/Table2[[#This Row],[Close Price]])-1</f>
        <v>4.7632008709852958E-2</v>
      </c>
      <c r="AG131" s="1">
        <f>(Table2[[#This Row],[Close Price]]/Table2[[#This Row],[Current Month Low]])-1</f>
        <v>6.9431755892563896E-3</v>
      </c>
      <c r="AH131" s="1">
        <f>(Table2[[#This Row],[Current Month High]]/Table2[[#This Row],[Close Price]])-1</f>
        <v>4.7632008709852958E-2</v>
      </c>
      <c r="AI131">
        <v>31.3736164035565</v>
      </c>
      <c r="AJ131">
        <v>84.870848708487003</v>
      </c>
      <c r="AK131" t="str">
        <f>IF(AND(Table2[[#This Row],[20D EMA]]&gt;Table2[[#This Row],[50D EMA]],Table2[[#This Row],[50D EMA]]&gt;Table2[[#This Row],[200D EMA]]),"Uptrend","Downtrend/NoTrend")</f>
        <v>Downtrend/NoTrend</v>
      </c>
      <c r="AL131">
        <v>-0.06</v>
      </c>
      <c r="AM131" t="s">
        <v>3168</v>
      </c>
      <c r="AN131">
        <v>-7.86</v>
      </c>
      <c r="AO131" t="s">
        <v>3168</v>
      </c>
      <c r="AP131">
        <v>0.227054777896292</v>
      </c>
      <c r="AQ131">
        <f>(Table2[[#This Row],[Sharpe Ratio]]-AVERAGE(Table2[Sharpe Ratio]))/_xlfn.STDEV.P(Table2[Sharpe Ratio])</f>
        <v>1.9574946297742737</v>
      </c>
      <c r="AR1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1">
        <f>_xlfn.RANK.AVG(Table2[[#This Row],[1Y Return vs Nifty Z-Score]],Table2[1Y Return vs Nifty Z-Score])</f>
        <v>146</v>
      </c>
      <c r="AT131">
        <f>_xlfn.RANK.AVG(Table2[[#This Row],[6M Return vs Nifty Z-Score]],Table2[6M Return vs Nifty Z-Score])</f>
        <v>429</v>
      </c>
      <c r="AU131">
        <f>_xlfn.RANK.AVG(Table2[[#This Row],[Sharpe Ratio Z-Score]],Table2[Sharpe Ratio Z-Score])</f>
        <v>18</v>
      </c>
      <c r="AV131">
        <f>(Table2[[#This Row],[Rank 1Y]]+Table2[[#This Row],[Rank 6M]]+Table2[[#This Row],[Rank Sharpe]])/3</f>
        <v>197.66666666666666</v>
      </c>
    </row>
    <row r="132" spans="1:48" x14ac:dyDescent="0.3">
      <c r="A132" t="s">
        <v>681</v>
      </c>
      <c r="B132" t="s">
        <v>682</v>
      </c>
      <c r="C132" t="s">
        <v>3126</v>
      </c>
      <c r="D132" t="s">
        <v>46</v>
      </c>
      <c r="E132">
        <v>26408.7</v>
      </c>
      <c r="F132">
        <v>97.81</v>
      </c>
      <c r="G132">
        <v>92.739760984618599</v>
      </c>
      <c r="H132">
        <f>(Table2[[#This Row],[1Y Return vs Nifty]]-AVERAGE(Table2[1Y Return vs Nifty]))/_xlfn.STDEV.P(Table2[1Y Return vs Nifty])</f>
        <v>1.2707846535648875</v>
      </c>
      <c r="I132">
        <v>-8.4880617940696901</v>
      </c>
      <c r="J132">
        <f>(Table2[[#This Row],[1M Return vs Nifty]]-AVERAGE(Table2[1M Return vs Nifty]))/_xlfn.STDEV.P(Table2[1M Return vs Nifty])</f>
        <v>-1.0581064782548415</v>
      </c>
      <c r="K132">
        <v>3.0560270668561502</v>
      </c>
      <c r="L132">
        <f>(Table2[[#This Row],[6M Return vs Nifty]]-AVERAGE(Table2[6M Return vs Nifty]))/_xlfn.STDEV.P(Table2[6M Return vs Nifty])</f>
        <v>-0.11566563898470794</v>
      </c>
      <c r="M132">
        <v>15.8208704834001</v>
      </c>
      <c r="N132">
        <f>(Table2[[#This Row],[1W Return vs Nifty]]-AVERAGE(Table2[1W Return vs Nifty]))/_xlfn.STDEV.P(Table2[1W Return vs Nifty])</f>
        <v>1.6532325883001304</v>
      </c>
      <c r="O132">
        <v>102.13</v>
      </c>
      <c r="P132">
        <v>108.713155473425</v>
      </c>
      <c r="Q132">
        <v>97.897487795484594</v>
      </c>
      <c r="R132">
        <v>43.9922693899141</v>
      </c>
      <c r="S132" s="1">
        <f>(Table2[[#This Row],[Close Price]]-Table2[[#This Row],[20D EMA]])/Table2[[#This Row],[20D EMA]]</f>
        <v>-4.229903064721427E-2</v>
      </c>
      <c r="T132" s="1">
        <f>(Table2[[#This Row],[Close Price]]-Table2[[#This Row],[50D EMA]])/Table2[[#This Row],[50D EMA]]</f>
        <v>-0.10029288015736315</v>
      </c>
      <c r="U132" s="1">
        <f>(Table2[[#This Row],[Close Price]]-Table2[[#This Row],[200D EMA]])/Table2[[#This Row],[200D EMA]]</f>
        <v>-8.936674214496715E-4</v>
      </c>
      <c r="V132">
        <v>0.35409356726549002</v>
      </c>
      <c r="W132">
        <v>96.45</v>
      </c>
      <c r="X132">
        <v>101.7</v>
      </c>
      <c r="Y132">
        <v>96.45</v>
      </c>
      <c r="Z132">
        <v>101.7</v>
      </c>
      <c r="AA132">
        <v>96.45</v>
      </c>
      <c r="AB132">
        <v>101.7</v>
      </c>
      <c r="AC132" s="1">
        <f>(Table2[[#This Row],[Close Price]]/Table2[[#This Row],[Day Low]])-1</f>
        <v>1.4100570243649635E-2</v>
      </c>
      <c r="AD132" s="1">
        <f>(Table2[[#This Row],[Day High]]/Table2[[#This Row],[Close Price]])-1</f>
        <v>3.9770984561905642E-2</v>
      </c>
      <c r="AE132" s="1">
        <f>(Table2[[#This Row],[Close Price]]/Table2[[#This Row],[Current Week Low]])-1</f>
        <v>1.4100570243649635E-2</v>
      </c>
      <c r="AF132" s="1">
        <f>(Table2[[#This Row],[Current Week High]]/Table2[[#This Row],[Close Price]])-1</f>
        <v>3.9770984561905642E-2</v>
      </c>
      <c r="AG132" s="1">
        <f>(Table2[[#This Row],[Close Price]]/Table2[[#This Row],[Current Month Low]])-1</f>
        <v>1.4100570243649635E-2</v>
      </c>
      <c r="AH132" s="1">
        <f>(Table2[[#This Row],[Current Month High]]/Table2[[#This Row],[Close Price]])-1</f>
        <v>3.9770984561905642E-2</v>
      </c>
      <c r="AI132">
        <v>42.964250417476002</v>
      </c>
      <c r="AJ132">
        <v>129.96081504702099</v>
      </c>
      <c r="AK132" t="str">
        <f>IF(AND(Table2[[#This Row],[20D EMA]]&gt;Table2[[#This Row],[50D EMA]],Table2[[#This Row],[50D EMA]]&gt;Table2[[#This Row],[200D EMA]]),"Uptrend","Downtrend/NoTrend")</f>
        <v>Downtrend/NoTrend</v>
      </c>
      <c r="AL132">
        <v>-0.14000000000000001</v>
      </c>
      <c r="AM132" t="s">
        <v>3168</v>
      </c>
      <c r="AN132">
        <v>-11.32</v>
      </c>
      <c r="AO132" t="s">
        <v>3168</v>
      </c>
      <c r="AP132">
        <v>0.12095781235086001</v>
      </c>
      <c r="AQ132">
        <f>(Table2[[#This Row],[Sharpe Ratio]]-AVERAGE(Table2[Sharpe Ratio]))/_xlfn.STDEV.P(Table2[Sharpe Ratio])</f>
        <v>0.7001053285787594</v>
      </c>
      <c r="AR1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2">
        <f>_xlfn.RANK.AVG(Table2[[#This Row],[1Y Return vs Nifty Z-Score]],Table2[1Y Return vs Nifty Z-Score])</f>
        <v>68</v>
      </c>
      <c r="AT132">
        <f>_xlfn.RANK.AVG(Table2[[#This Row],[6M Return vs Nifty Z-Score]],Table2[6M Return vs Nifty Z-Score])</f>
        <v>358</v>
      </c>
      <c r="AU132">
        <f>_xlfn.RANK.AVG(Table2[[#This Row],[Sharpe Ratio Z-Score]],Table2[Sharpe Ratio Z-Score])</f>
        <v>168</v>
      </c>
      <c r="AV132">
        <f>(Table2[[#This Row],[Rank 1Y]]+Table2[[#This Row],[Rank 6M]]+Table2[[#This Row],[Rank Sharpe]])/3</f>
        <v>198</v>
      </c>
    </row>
    <row r="133" spans="1:48" x14ac:dyDescent="0.3">
      <c r="A133" t="s">
        <v>1332</v>
      </c>
      <c r="B133" t="s">
        <v>1333</v>
      </c>
      <c r="C133" t="s">
        <v>3134</v>
      </c>
      <c r="D133" t="s">
        <v>263</v>
      </c>
      <c r="E133">
        <v>8345.8906879320002</v>
      </c>
      <c r="F133">
        <v>71.819999999999993</v>
      </c>
      <c r="G133">
        <v>32.741766788670198</v>
      </c>
      <c r="H133">
        <f>(Table2[[#This Row],[1Y Return vs Nifty]]-AVERAGE(Table2[1Y Return vs Nifty]))/_xlfn.STDEV.P(Table2[1Y Return vs Nifty])</f>
        <v>0.20712027000341235</v>
      </c>
      <c r="I133">
        <v>-0.42860538477786297</v>
      </c>
      <c r="J133">
        <f>(Table2[[#This Row],[1M Return vs Nifty]]-AVERAGE(Table2[1M Return vs Nifty]))/_xlfn.STDEV.P(Table2[1M Return vs Nifty])</f>
        <v>-0.16929259002523803</v>
      </c>
      <c r="K133">
        <v>7.5114866727041001</v>
      </c>
      <c r="L133">
        <f>(Table2[[#This Row],[6M Return vs Nifty]]-AVERAGE(Table2[6M Return vs Nifty]))/_xlfn.STDEV.P(Table2[6M Return vs Nifty])</f>
        <v>3.7989588966004975E-2</v>
      </c>
      <c r="M133">
        <v>5.4468376236519802</v>
      </c>
      <c r="N133">
        <f>(Table2[[#This Row],[1W Return vs Nifty]]-AVERAGE(Table2[1W Return vs Nifty]))/_xlfn.STDEV.P(Table2[1W Return vs Nifty])</f>
        <v>-0.18127532932057427</v>
      </c>
      <c r="O133">
        <v>75.41</v>
      </c>
      <c r="P133">
        <v>76.804073112521195</v>
      </c>
      <c r="Q133">
        <v>67.595836770045693</v>
      </c>
      <c r="R133">
        <v>34.018904765826498</v>
      </c>
      <c r="S133" s="1">
        <f>(Table2[[#This Row],[Close Price]]-Table2[[#This Row],[20D EMA]])/Table2[[#This Row],[20D EMA]]</f>
        <v>-4.7606418246916901E-2</v>
      </c>
      <c r="T133" s="1">
        <f>(Table2[[#This Row],[Close Price]]-Table2[[#This Row],[50D EMA]])/Table2[[#This Row],[50D EMA]]</f>
        <v>-6.4893343680084842E-2</v>
      </c>
      <c r="U133" s="1">
        <f>(Table2[[#This Row],[Close Price]]-Table2[[#This Row],[200D EMA]])/Table2[[#This Row],[200D EMA]]</f>
        <v>6.2491470359698077E-2</v>
      </c>
      <c r="V133">
        <v>0.75021055898644295</v>
      </c>
      <c r="W133">
        <v>71.5</v>
      </c>
      <c r="X133">
        <v>73.900000000000006</v>
      </c>
      <c r="Y133">
        <v>71.5</v>
      </c>
      <c r="Z133">
        <v>73.900000000000006</v>
      </c>
      <c r="AA133">
        <v>71.5</v>
      </c>
      <c r="AB133">
        <v>74.97</v>
      </c>
      <c r="AC133" s="1">
        <f>(Table2[[#This Row],[Close Price]]/Table2[[#This Row],[Day Low]])-1</f>
        <v>4.4755244755243506E-3</v>
      </c>
      <c r="AD133" s="1">
        <f>(Table2[[#This Row],[Day High]]/Table2[[#This Row],[Close Price]])-1</f>
        <v>2.8961292119187076E-2</v>
      </c>
      <c r="AE133" s="1">
        <f>(Table2[[#This Row],[Close Price]]/Table2[[#This Row],[Current Week Low]])-1</f>
        <v>4.4755244755243506E-3</v>
      </c>
      <c r="AF133" s="1">
        <f>(Table2[[#This Row],[Current Week High]]/Table2[[#This Row],[Close Price]])-1</f>
        <v>2.8961292119187076E-2</v>
      </c>
      <c r="AG133" s="1">
        <f>(Table2[[#This Row],[Close Price]]/Table2[[#This Row],[Current Month Low]])-1</f>
        <v>4.4755244755243506E-3</v>
      </c>
      <c r="AH133" s="1">
        <f>(Table2[[#This Row],[Current Month High]]/Table2[[#This Row],[Close Price]])-1</f>
        <v>4.3859649122807154E-2</v>
      </c>
      <c r="AI133">
        <v>30.0473405736563</v>
      </c>
      <c r="AJ133">
        <v>81.363636363636303</v>
      </c>
      <c r="AK133" t="str">
        <f>IF(AND(Table2[[#This Row],[20D EMA]]&gt;Table2[[#This Row],[50D EMA]],Table2[[#This Row],[50D EMA]]&gt;Table2[[#This Row],[200D EMA]]),"Uptrend","Downtrend/NoTrend")</f>
        <v>Downtrend/NoTrend</v>
      </c>
      <c r="AL133">
        <v>-0.01</v>
      </c>
      <c r="AM133" t="s">
        <v>3168</v>
      </c>
      <c r="AN133">
        <v>-8.32</v>
      </c>
      <c r="AO133" t="s">
        <v>3168</v>
      </c>
      <c r="AP133">
        <v>0.176777199093726</v>
      </c>
      <c r="AQ133">
        <f>(Table2[[#This Row],[Sharpe Ratio]]-AVERAGE(Table2[Sharpe Ratio]))/_xlfn.STDEV.P(Table2[Sharpe Ratio])</f>
        <v>1.361638854339396</v>
      </c>
      <c r="AR1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3">
        <f>_xlfn.RANK.AVG(Table2[[#This Row],[1Y Return vs Nifty Z-Score]],Table2[1Y Return vs Nifty Z-Score])</f>
        <v>232</v>
      </c>
      <c r="AT133">
        <f>_xlfn.RANK.AVG(Table2[[#This Row],[6M Return vs Nifty Z-Score]],Table2[6M Return vs Nifty Z-Score])</f>
        <v>297</v>
      </c>
      <c r="AU133">
        <f>_xlfn.RANK.AVG(Table2[[#This Row],[Sharpe Ratio Z-Score]],Table2[Sharpe Ratio Z-Score])</f>
        <v>65</v>
      </c>
      <c r="AV133">
        <f>(Table2[[#This Row],[Rank 1Y]]+Table2[[#This Row],[Rank 6M]]+Table2[[#This Row],[Rank Sharpe]])/3</f>
        <v>198</v>
      </c>
    </row>
    <row r="134" spans="1:48" x14ac:dyDescent="0.3">
      <c r="A134" t="s">
        <v>1174</v>
      </c>
      <c r="B134" t="s">
        <v>1175</v>
      </c>
      <c r="C134" t="s">
        <v>3136</v>
      </c>
      <c r="D134" t="s">
        <v>141</v>
      </c>
      <c r="E134">
        <v>10251.980925780001</v>
      </c>
      <c r="F134">
        <v>432.3</v>
      </c>
      <c r="G134">
        <v>166.13829057684899</v>
      </c>
      <c r="H134">
        <f>(Table2[[#This Row],[1Y Return vs Nifty]]-AVERAGE(Table2[1Y Return vs Nifty]))/_xlfn.STDEV.P(Table2[1Y Return vs Nifty])</f>
        <v>2.5720181827736099</v>
      </c>
      <c r="I134">
        <v>15.977807830746601</v>
      </c>
      <c r="J134">
        <f>(Table2[[#This Row],[1M Return vs Nifty]]-AVERAGE(Table2[1M Return vs Nifty]))/_xlfn.STDEV.P(Table2[1M Return vs Nifty])</f>
        <v>1.6400413379031806</v>
      </c>
      <c r="K134">
        <v>3.4216455495288698</v>
      </c>
      <c r="L134">
        <f>(Table2[[#This Row],[6M Return vs Nifty]]-AVERAGE(Table2[6M Return vs Nifty]))/_xlfn.STDEV.P(Table2[6M Return vs Nifty])</f>
        <v>-0.10305657139842946</v>
      </c>
      <c r="M134">
        <v>12.2892262544042</v>
      </c>
      <c r="N134">
        <f>(Table2[[#This Row],[1W Return vs Nifty]]-AVERAGE(Table2[1W Return vs Nifty]))/_xlfn.STDEV.P(Table2[1W Return vs Nifty])</f>
        <v>1.0287088965109228</v>
      </c>
      <c r="O134">
        <v>411.25</v>
      </c>
      <c r="P134">
        <v>419.48280664708898</v>
      </c>
      <c r="Q134">
        <v>368.91208729356498</v>
      </c>
      <c r="R134">
        <v>66.4756326494891</v>
      </c>
      <c r="S134" s="1">
        <f>(Table2[[#This Row],[Close Price]]-Table2[[#This Row],[20D EMA]])/Table2[[#This Row],[20D EMA]]</f>
        <v>5.118541033434653E-2</v>
      </c>
      <c r="T134" s="1">
        <f>(Table2[[#This Row],[Close Price]]-Table2[[#This Row],[50D EMA]])/Table2[[#This Row],[50D EMA]]</f>
        <v>3.0554752542442443E-2</v>
      </c>
      <c r="U134" s="1">
        <f>(Table2[[#This Row],[Close Price]]-Table2[[#This Row],[200D EMA]])/Table2[[#This Row],[200D EMA]]</f>
        <v>0.17182389758889507</v>
      </c>
      <c r="V134">
        <v>1.9402035347063999</v>
      </c>
      <c r="W134">
        <v>411.95</v>
      </c>
      <c r="X134">
        <v>442</v>
      </c>
      <c r="Y134">
        <v>411.95</v>
      </c>
      <c r="Z134">
        <v>442</v>
      </c>
      <c r="AA134">
        <v>402.35</v>
      </c>
      <c r="AB134">
        <v>442</v>
      </c>
      <c r="AC134" s="1">
        <f>(Table2[[#This Row],[Close Price]]/Table2[[#This Row],[Day Low]])-1</f>
        <v>4.9399198931909361E-2</v>
      </c>
      <c r="AD134" s="1">
        <f>(Table2[[#This Row],[Day High]]/Table2[[#This Row],[Close Price]])-1</f>
        <v>2.243812167476289E-2</v>
      </c>
      <c r="AE134" s="1">
        <f>(Table2[[#This Row],[Close Price]]/Table2[[#This Row],[Current Week Low]])-1</f>
        <v>4.9399198931909361E-2</v>
      </c>
      <c r="AF134" s="1">
        <f>(Table2[[#This Row],[Current Week High]]/Table2[[#This Row],[Close Price]])-1</f>
        <v>2.243812167476289E-2</v>
      </c>
      <c r="AG134" s="1">
        <f>(Table2[[#This Row],[Close Price]]/Table2[[#This Row],[Current Month Low]])-1</f>
        <v>7.4437678638001659E-2</v>
      </c>
      <c r="AH134" s="1">
        <f>(Table2[[#This Row],[Current Month High]]/Table2[[#This Row],[Close Price]])-1</f>
        <v>2.243812167476289E-2</v>
      </c>
      <c r="AI134">
        <v>31.760351607679802</v>
      </c>
      <c r="AJ134">
        <v>200.625869262865</v>
      </c>
      <c r="AK134" t="str">
        <f>IF(AND(Table2[[#This Row],[20D EMA]]&gt;Table2[[#This Row],[50D EMA]],Table2[[#This Row],[50D EMA]]&gt;Table2[[#This Row],[200D EMA]]),"Uptrend","Downtrend/NoTrend")</f>
        <v>Downtrend/NoTrend</v>
      </c>
      <c r="AL134">
        <v>-0.01</v>
      </c>
      <c r="AM134" t="s">
        <v>3168</v>
      </c>
      <c r="AN134">
        <v>6.16</v>
      </c>
      <c r="AO134" t="s">
        <v>3169</v>
      </c>
      <c r="AP134">
        <v>0.103861671607355</v>
      </c>
      <c r="AQ134">
        <f>(Table2[[#This Row],[Sharpe Ratio]]-AVERAGE(Table2[Sharpe Ratio]))/_xlfn.STDEV.P(Table2[Sharpe Ratio])</f>
        <v>0.49749345978397413</v>
      </c>
      <c r="AR1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4">
        <f>_xlfn.RANK.AVG(Table2[[#This Row],[1Y Return vs Nifty Z-Score]],Table2[1Y Return vs Nifty Z-Score])</f>
        <v>20</v>
      </c>
      <c r="AT134">
        <f>_xlfn.RANK.AVG(Table2[[#This Row],[6M Return vs Nifty Z-Score]],Table2[6M Return vs Nifty Z-Score])</f>
        <v>356</v>
      </c>
      <c r="AU134">
        <f>_xlfn.RANK.AVG(Table2[[#This Row],[Sharpe Ratio Z-Score]],Table2[Sharpe Ratio Z-Score])</f>
        <v>220</v>
      </c>
      <c r="AV134">
        <f>(Table2[[#This Row],[Rank 1Y]]+Table2[[#This Row],[Rank 6M]]+Table2[[#This Row],[Rank Sharpe]])/3</f>
        <v>198.66666666666666</v>
      </c>
    </row>
    <row r="135" spans="1:48" x14ac:dyDescent="0.3">
      <c r="A135" t="s">
        <v>398</v>
      </c>
      <c r="B135" t="s">
        <v>399</v>
      </c>
      <c r="C135" t="s">
        <v>3129</v>
      </c>
      <c r="D135" t="s">
        <v>196</v>
      </c>
      <c r="E135">
        <v>55116.858300774998</v>
      </c>
      <c r="F135">
        <v>959.95</v>
      </c>
      <c r="G135">
        <v>40.5464264908057</v>
      </c>
      <c r="H135">
        <f>(Table2[[#This Row],[1Y Return vs Nifty]]-AVERAGE(Table2[1Y Return vs Nifty]))/_xlfn.STDEV.P(Table2[1Y Return vs Nifty])</f>
        <v>0.34548387135759961</v>
      </c>
      <c r="I135">
        <v>-2.09863360748973</v>
      </c>
      <c r="J135">
        <f>(Table2[[#This Row],[1M Return vs Nifty]]-AVERAGE(Table2[1M Return vs Nifty]))/_xlfn.STDEV.P(Table2[1M Return vs Nifty])</f>
        <v>-0.35346683239354382</v>
      </c>
      <c r="K135">
        <v>24.263773911936202</v>
      </c>
      <c r="L135">
        <f>(Table2[[#This Row],[6M Return vs Nifty]]-AVERAGE(Table2[6M Return vs Nifty]))/_xlfn.STDEV.P(Table2[6M Return vs Nifty])</f>
        <v>0.61572493888623769</v>
      </c>
      <c r="M135">
        <v>7.3710461805689196</v>
      </c>
      <c r="N135">
        <f>(Table2[[#This Row],[1W Return vs Nifty]]-AVERAGE(Table2[1W Return vs Nifty]))/_xlfn.STDEV.P(Table2[1W Return vs Nifty])</f>
        <v>0.15899502460457643</v>
      </c>
      <c r="O135">
        <v>979.97</v>
      </c>
      <c r="P135">
        <v>1013.98602062773</v>
      </c>
      <c r="Q135">
        <v>911.53358993154097</v>
      </c>
      <c r="R135">
        <v>44.864572396865903</v>
      </c>
      <c r="S135" s="1">
        <f>(Table2[[#This Row],[Close Price]]-Table2[[#This Row],[20D EMA]])/Table2[[#This Row],[20D EMA]]</f>
        <v>-2.0429196812147291E-2</v>
      </c>
      <c r="T135" s="1">
        <f>(Table2[[#This Row],[Close Price]]-Table2[[#This Row],[50D EMA]])/Table2[[#This Row],[50D EMA]]</f>
        <v>-5.3290695856218789E-2</v>
      </c>
      <c r="U135" s="1">
        <f>(Table2[[#This Row],[Close Price]]-Table2[[#This Row],[200D EMA]])/Table2[[#This Row],[200D EMA]]</f>
        <v>5.3115332888714825E-2</v>
      </c>
      <c r="V135">
        <v>0.47741738055723998</v>
      </c>
      <c r="W135">
        <v>956.05</v>
      </c>
      <c r="X135">
        <v>998</v>
      </c>
      <c r="Y135">
        <v>956.05</v>
      </c>
      <c r="Z135">
        <v>998</v>
      </c>
      <c r="AA135">
        <v>956.05</v>
      </c>
      <c r="AB135">
        <v>998</v>
      </c>
      <c r="AC135" s="1">
        <f>(Table2[[#This Row],[Close Price]]/Table2[[#This Row],[Day Low]])-1</f>
        <v>4.0792845562471758E-3</v>
      </c>
      <c r="AD135" s="1">
        <f>(Table2[[#This Row],[Day High]]/Table2[[#This Row],[Close Price]])-1</f>
        <v>3.9637481118808271E-2</v>
      </c>
      <c r="AE135" s="1">
        <f>(Table2[[#This Row],[Close Price]]/Table2[[#This Row],[Current Week Low]])-1</f>
        <v>4.0792845562471758E-3</v>
      </c>
      <c r="AF135" s="1">
        <f>(Table2[[#This Row],[Current Week High]]/Table2[[#This Row],[Close Price]])-1</f>
        <v>3.9637481118808271E-2</v>
      </c>
      <c r="AG135" s="1">
        <f>(Table2[[#This Row],[Close Price]]/Table2[[#This Row],[Current Month Low]])-1</f>
        <v>4.0792845562471758E-3</v>
      </c>
      <c r="AH135" s="1">
        <f>(Table2[[#This Row],[Current Month High]]/Table2[[#This Row],[Close Price]])-1</f>
        <v>3.9637481118808271E-2</v>
      </c>
      <c r="AI135">
        <v>30.735975832074502</v>
      </c>
      <c r="AJ135">
        <v>66.325911808022099</v>
      </c>
      <c r="AK135" t="str">
        <f>IF(AND(Table2[[#This Row],[20D EMA]]&gt;Table2[[#This Row],[50D EMA]],Table2[[#This Row],[50D EMA]]&gt;Table2[[#This Row],[200D EMA]]),"Uptrend","Downtrend/NoTrend")</f>
        <v>Downtrend/NoTrend</v>
      </c>
      <c r="AL135">
        <v>-0.1</v>
      </c>
      <c r="AM135" t="s">
        <v>3168</v>
      </c>
      <c r="AN135">
        <v>0.15</v>
      </c>
      <c r="AO135" t="s">
        <v>3169</v>
      </c>
      <c r="AP135">
        <v>8.7134583219018999E-2</v>
      </c>
      <c r="AQ135">
        <f>(Table2[[#This Row],[Sharpe Ratio]]-AVERAGE(Table2[Sharpe Ratio]))/_xlfn.STDEV.P(Table2[Sharpe Ratio])</f>
        <v>0.2992553492826982</v>
      </c>
      <c r="AR1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5">
        <f>_xlfn.RANK.AVG(Table2[[#This Row],[1Y Return vs Nifty Z-Score]],Table2[1Y Return vs Nifty Z-Score])</f>
        <v>197</v>
      </c>
      <c r="AT135">
        <f>_xlfn.RANK.AVG(Table2[[#This Row],[6M Return vs Nifty Z-Score]],Table2[6M Return vs Nifty Z-Score])</f>
        <v>131</v>
      </c>
      <c r="AU135">
        <f>_xlfn.RANK.AVG(Table2[[#This Row],[Sharpe Ratio Z-Score]],Table2[Sharpe Ratio Z-Score])</f>
        <v>269</v>
      </c>
      <c r="AV135">
        <f>(Table2[[#This Row],[Rank 1Y]]+Table2[[#This Row],[Rank 6M]]+Table2[[#This Row],[Rank Sharpe]])/3</f>
        <v>199</v>
      </c>
    </row>
    <row r="136" spans="1:48" x14ac:dyDescent="0.3">
      <c r="A136" t="s">
        <v>289</v>
      </c>
      <c r="B136" t="s">
        <v>290</v>
      </c>
      <c r="C136" t="s">
        <v>3137</v>
      </c>
      <c r="D136" t="s">
        <v>291</v>
      </c>
      <c r="E136">
        <v>89473.399232074997</v>
      </c>
      <c r="F136">
        <v>9887.65</v>
      </c>
      <c r="G136">
        <v>52.238702067852003</v>
      </c>
      <c r="H136">
        <f>(Table2[[#This Row],[1Y Return vs Nifty]]-AVERAGE(Table2[1Y Return vs Nifty]))/_xlfn.STDEV.P(Table2[1Y Return vs Nifty])</f>
        <v>0.55276841912885954</v>
      </c>
      <c r="I136">
        <v>-3.907150699712</v>
      </c>
      <c r="J136">
        <f>(Table2[[#This Row],[1M Return vs Nifty]]-AVERAGE(Table2[1M Return vs Nifty]))/_xlfn.STDEV.P(Table2[1M Return vs Nifty])</f>
        <v>-0.55291392001778417</v>
      </c>
      <c r="K136">
        <v>2.78086647339271</v>
      </c>
      <c r="L136">
        <f>(Table2[[#This Row],[6M Return vs Nifty]]-AVERAGE(Table2[6M Return vs Nifty]))/_xlfn.STDEV.P(Table2[6M Return vs Nifty])</f>
        <v>-0.12515508955815371</v>
      </c>
      <c r="M136">
        <v>0.21301411682692201</v>
      </c>
      <c r="N136">
        <f>(Table2[[#This Row],[1W Return vs Nifty]]-AVERAGE(Table2[1W Return vs Nifty]))/_xlfn.STDEV.P(Table2[1W Return vs Nifty])</f>
        <v>-1.1068064889484084</v>
      </c>
      <c r="O136">
        <v>10693.59</v>
      </c>
      <c r="P136">
        <v>10821.0526049448</v>
      </c>
      <c r="Q136">
        <v>9501.2374228093195</v>
      </c>
      <c r="R136">
        <v>27.7750593819807</v>
      </c>
      <c r="S136" s="1">
        <f>(Table2[[#This Row],[Close Price]]-Table2[[#This Row],[20D EMA]])/Table2[[#This Row],[20D EMA]]</f>
        <v>-7.5366644877912892E-2</v>
      </c>
      <c r="T136" s="1">
        <f>(Table2[[#This Row],[Close Price]]-Table2[[#This Row],[50D EMA]])/Table2[[#This Row],[50D EMA]]</f>
        <v>-8.6258023042811161E-2</v>
      </c>
      <c r="U136" s="1">
        <f>(Table2[[#This Row],[Close Price]]-Table2[[#This Row],[200D EMA]])/Table2[[#This Row],[200D EMA]]</f>
        <v>4.0669710690844518E-2</v>
      </c>
      <c r="V136">
        <v>0.91336796707956502</v>
      </c>
      <c r="W136">
        <v>9830</v>
      </c>
      <c r="X136">
        <v>10370.049999999999</v>
      </c>
      <c r="Y136">
        <v>9830</v>
      </c>
      <c r="Z136">
        <v>10370.049999999999</v>
      </c>
      <c r="AA136">
        <v>9830</v>
      </c>
      <c r="AB136">
        <v>10533.6</v>
      </c>
      <c r="AC136" s="1">
        <f>(Table2[[#This Row],[Close Price]]/Table2[[#This Row],[Day Low]])-1</f>
        <v>5.8646998982705423E-3</v>
      </c>
      <c r="AD136" s="1">
        <f>(Table2[[#This Row],[Day High]]/Table2[[#This Row],[Close Price]])-1</f>
        <v>4.8788134693279028E-2</v>
      </c>
      <c r="AE136" s="1">
        <f>(Table2[[#This Row],[Close Price]]/Table2[[#This Row],[Current Week Low]])-1</f>
        <v>5.8646998982705423E-3</v>
      </c>
      <c r="AF136" s="1">
        <f>(Table2[[#This Row],[Current Week High]]/Table2[[#This Row],[Close Price]])-1</f>
        <v>4.8788134693279028E-2</v>
      </c>
      <c r="AG136" s="1">
        <f>(Table2[[#This Row],[Close Price]]/Table2[[#This Row],[Current Month Low]])-1</f>
        <v>5.8646998982705423E-3</v>
      </c>
      <c r="AH136" s="1">
        <f>(Table2[[#This Row],[Current Month High]]/Table2[[#This Row],[Close Price]])-1</f>
        <v>6.5328970989062096E-2</v>
      </c>
      <c r="AI136">
        <v>34.491006457550498</v>
      </c>
      <c r="AJ136">
        <v>78.138202520470898</v>
      </c>
      <c r="AK136" t="str">
        <f>IF(AND(Table2[[#This Row],[20D EMA]]&gt;Table2[[#This Row],[50D EMA]],Table2[[#This Row],[50D EMA]]&gt;Table2[[#This Row],[200D EMA]]),"Uptrend","Downtrend/NoTrend")</f>
        <v>Downtrend/NoTrend</v>
      </c>
      <c r="AL136">
        <v>-0.01</v>
      </c>
      <c r="AM136" t="s">
        <v>3168</v>
      </c>
      <c r="AN136">
        <v>-11.51</v>
      </c>
      <c r="AO136" t="s">
        <v>3168</v>
      </c>
      <c r="AP136">
        <v>0.161403356541857</v>
      </c>
      <c r="AQ136">
        <f>(Table2[[#This Row],[Sharpe Ratio]]-AVERAGE(Table2[Sharpe Ratio]))/_xlfn.STDEV.P(Table2[Sharpe Ratio])</f>
        <v>1.1794384959822413</v>
      </c>
      <c r="AR1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6">
        <f>_xlfn.RANK.AVG(Table2[[#This Row],[1Y Return vs Nifty Z-Score]],Table2[1Y Return vs Nifty Z-Score])</f>
        <v>153</v>
      </c>
      <c r="AT136">
        <f>_xlfn.RANK.AVG(Table2[[#This Row],[6M Return vs Nifty Z-Score]],Table2[6M Return vs Nifty Z-Score])</f>
        <v>362</v>
      </c>
      <c r="AU136">
        <f>_xlfn.RANK.AVG(Table2[[#This Row],[Sharpe Ratio Z-Score]],Table2[Sharpe Ratio Z-Score])</f>
        <v>84</v>
      </c>
      <c r="AV136">
        <f>(Table2[[#This Row],[Rank 1Y]]+Table2[[#This Row],[Rank 6M]]+Table2[[#This Row],[Rank Sharpe]])/3</f>
        <v>199.66666666666666</v>
      </c>
    </row>
    <row r="137" spans="1:48" x14ac:dyDescent="0.3">
      <c r="A137" t="s">
        <v>903</v>
      </c>
      <c r="B137" t="s">
        <v>904</v>
      </c>
      <c r="C137" t="s">
        <v>3123</v>
      </c>
      <c r="D137" t="s">
        <v>211</v>
      </c>
      <c r="E137">
        <v>16712.053624200002</v>
      </c>
      <c r="F137">
        <v>4026</v>
      </c>
      <c r="G137">
        <v>71.766725782687701</v>
      </c>
      <c r="H137">
        <f>(Table2[[#This Row],[1Y Return vs Nifty]]-AVERAGE(Table2[1Y Return vs Nifty]))/_xlfn.STDEV.P(Table2[1Y Return vs Nifty])</f>
        <v>0.89896771437492029</v>
      </c>
      <c r="I137">
        <v>10.717155752260201</v>
      </c>
      <c r="J137">
        <f>(Table2[[#This Row],[1M Return vs Nifty]]-AVERAGE(Table2[1M Return vs Nifty]))/_xlfn.STDEV.P(Table2[1M Return vs Nifty])</f>
        <v>1.0598855071560926</v>
      </c>
      <c r="K137">
        <v>-7.3507277277103702</v>
      </c>
      <c r="L137">
        <f>(Table2[[#This Row],[6M Return vs Nifty]]-AVERAGE(Table2[6M Return vs Nifty]))/_xlfn.STDEV.P(Table2[6M Return vs Nifty])</f>
        <v>-0.47456290697642756</v>
      </c>
      <c r="M137">
        <v>5.2910086748488503</v>
      </c>
      <c r="N137">
        <f>(Table2[[#This Row],[1W Return vs Nifty]]-AVERAGE(Table2[1W Return vs Nifty]))/_xlfn.STDEV.P(Table2[1W Return vs Nifty])</f>
        <v>-0.20883157906825381</v>
      </c>
      <c r="O137">
        <v>4027.48</v>
      </c>
      <c r="P137">
        <v>3963.3113264925501</v>
      </c>
      <c r="Q137">
        <v>3578.4231438489101</v>
      </c>
      <c r="R137">
        <v>48.895552342811001</v>
      </c>
      <c r="S137" s="1">
        <f>(Table2[[#This Row],[Close Price]]-Table2[[#This Row],[20D EMA]])/Table2[[#This Row],[20D EMA]]</f>
        <v>-3.6747544370177338E-4</v>
      </c>
      <c r="T137" s="1">
        <f>(Table2[[#This Row],[Close Price]]-Table2[[#This Row],[50D EMA]])/Table2[[#This Row],[50D EMA]]</f>
        <v>1.5817246828027549E-2</v>
      </c>
      <c r="U137" s="1">
        <f>(Table2[[#This Row],[Close Price]]-Table2[[#This Row],[200D EMA]])/Table2[[#This Row],[200D EMA]]</f>
        <v>0.12507655974683909</v>
      </c>
      <c r="V137">
        <v>1.0551203161982701</v>
      </c>
      <c r="W137">
        <v>3978</v>
      </c>
      <c r="X137">
        <v>4139.8999999999996</v>
      </c>
      <c r="Y137">
        <v>3978</v>
      </c>
      <c r="Z137">
        <v>4139.8999999999996</v>
      </c>
      <c r="AA137">
        <v>3978</v>
      </c>
      <c r="AB137">
        <v>4189.8999999999996</v>
      </c>
      <c r="AC137" s="1">
        <f>(Table2[[#This Row],[Close Price]]/Table2[[#This Row],[Day Low]])-1</f>
        <v>1.2066365007541435E-2</v>
      </c>
      <c r="AD137" s="1">
        <f>(Table2[[#This Row],[Day High]]/Table2[[#This Row],[Close Price]])-1</f>
        <v>2.8291107799304438E-2</v>
      </c>
      <c r="AE137" s="1">
        <f>(Table2[[#This Row],[Close Price]]/Table2[[#This Row],[Current Week Low]])-1</f>
        <v>1.2066365007541435E-2</v>
      </c>
      <c r="AF137" s="1">
        <f>(Table2[[#This Row],[Current Week High]]/Table2[[#This Row],[Close Price]])-1</f>
        <v>2.8291107799304438E-2</v>
      </c>
      <c r="AG137" s="1">
        <f>(Table2[[#This Row],[Close Price]]/Table2[[#This Row],[Current Month Low]])-1</f>
        <v>1.2066365007541435E-2</v>
      </c>
      <c r="AH137" s="1">
        <f>(Table2[[#This Row],[Current Month High]]/Table2[[#This Row],[Close Price]])-1</f>
        <v>4.0710382513661214E-2</v>
      </c>
      <c r="AI137">
        <v>8.8425235966219606</v>
      </c>
      <c r="AJ137">
        <v>102.984773621054</v>
      </c>
      <c r="AK137" t="str">
        <f>IF(AND(Table2[[#This Row],[20D EMA]]&gt;Table2[[#This Row],[50D EMA]],Table2[[#This Row],[50D EMA]]&gt;Table2[[#This Row],[200D EMA]]),"Uptrend","Downtrend/NoTrend")</f>
        <v>Uptrend</v>
      </c>
      <c r="AL137">
        <v>0.09</v>
      </c>
      <c r="AM137" t="s">
        <v>3169</v>
      </c>
      <c r="AN137">
        <v>-1.28</v>
      </c>
      <c r="AO137" t="s">
        <v>3168</v>
      </c>
      <c r="AP137">
        <v>0.27181318707868601</v>
      </c>
      <c r="AQ137">
        <f>(Table2[[#This Row],[Sharpe Ratio]]-AVERAGE(Table2[Sharpe Ratio]))/_xlfn.STDEV.P(Table2[Sharpe Ratio])</f>
        <v>2.4879409489046176</v>
      </c>
      <c r="AR1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3.7633996843909494</v>
      </c>
      <c r="AS137">
        <f>_xlfn.RANK.AVG(Table2[[#This Row],[1Y Return vs Nifty Z-Score]],Table2[1Y Return vs Nifty Z-Score])</f>
        <v>110</v>
      </c>
      <c r="AT137">
        <f>_xlfn.RANK.AVG(Table2[[#This Row],[6M Return vs Nifty Z-Score]],Table2[6M Return vs Nifty Z-Score])</f>
        <v>486</v>
      </c>
      <c r="AU137">
        <f>_xlfn.RANK.AVG(Table2[[#This Row],[Sharpe Ratio Z-Score]],Table2[Sharpe Ratio Z-Score])</f>
        <v>3</v>
      </c>
      <c r="AV137">
        <f>(Table2[[#This Row],[Rank 1Y]]+Table2[[#This Row],[Rank 6M]]+Table2[[#This Row],[Rank Sharpe]])/3</f>
        <v>199.66666666666666</v>
      </c>
    </row>
    <row r="138" spans="1:48" x14ac:dyDescent="0.3">
      <c r="A138" t="s">
        <v>929</v>
      </c>
      <c r="B138" t="s">
        <v>930</v>
      </c>
      <c r="C138" t="s">
        <v>3134</v>
      </c>
      <c r="D138" t="s">
        <v>766</v>
      </c>
      <c r="E138">
        <v>15832.2481660799</v>
      </c>
      <c r="F138">
        <v>1175.5999999999999</v>
      </c>
      <c r="G138">
        <v>23.741811038984999</v>
      </c>
      <c r="H138">
        <f>(Table2[[#This Row],[1Y Return vs Nifty]]-AVERAGE(Table2[1Y Return vs Nifty]))/_xlfn.STDEV.P(Table2[1Y Return vs Nifty])</f>
        <v>4.7566063019341055E-2</v>
      </c>
      <c r="I138">
        <v>11.268489085669501</v>
      </c>
      <c r="J138">
        <f>(Table2[[#This Row],[1M Return vs Nifty]]-AVERAGE(Table2[1M Return vs Nifty]))/_xlfn.STDEV.P(Table2[1M Return vs Nifty])</f>
        <v>1.1206877125273067</v>
      </c>
      <c r="K138">
        <v>6.9173100248004102</v>
      </c>
      <c r="L138">
        <f>(Table2[[#This Row],[6M Return vs Nifty]]-AVERAGE(Table2[6M Return vs Nifty]))/_xlfn.STDEV.P(Table2[6M Return vs Nifty])</f>
        <v>1.74982465786114E-2</v>
      </c>
      <c r="M138">
        <v>6.9700004639625002</v>
      </c>
      <c r="N138">
        <f>(Table2[[#This Row],[1W Return vs Nifty]]-AVERAGE(Table2[1W Return vs Nifty]))/_xlfn.STDEV.P(Table2[1W Return vs Nifty])</f>
        <v>8.8075493850341954E-2</v>
      </c>
      <c r="O138">
        <v>1178.51</v>
      </c>
      <c r="P138">
        <v>1242.9179446555099</v>
      </c>
      <c r="Q138">
        <v>1208.60633839046</v>
      </c>
      <c r="R138">
        <v>50.060787750423003</v>
      </c>
      <c r="S138" s="1">
        <f>(Table2[[#This Row],[Close Price]]-Table2[[#This Row],[20D EMA]])/Table2[[#This Row],[20D EMA]]</f>
        <v>-2.4692196078099312E-3</v>
      </c>
      <c r="T138" s="1">
        <f>(Table2[[#This Row],[Close Price]]-Table2[[#This Row],[50D EMA]])/Table2[[#This Row],[50D EMA]]</f>
        <v>-5.4161213895876303E-2</v>
      </c>
      <c r="U138" s="1">
        <f>(Table2[[#This Row],[Close Price]]-Table2[[#This Row],[200D EMA]])/Table2[[#This Row],[200D EMA]]</f>
        <v>-2.7309420232245092E-2</v>
      </c>
      <c r="V138">
        <v>1.2899774623040099</v>
      </c>
      <c r="W138">
        <v>1170</v>
      </c>
      <c r="X138">
        <v>1235.5</v>
      </c>
      <c r="Y138">
        <v>1170</v>
      </c>
      <c r="Z138">
        <v>1235.5</v>
      </c>
      <c r="AA138">
        <v>1170</v>
      </c>
      <c r="AB138">
        <v>1249.9000000000001</v>
      </c>
      <c r="AC138" s="1">
        <f>(Table2[[#This Row],[Close Price]]/Table2[[#This Row],[Day Low]])-1</f>
        <v>4.7863247863246805E-3</v>
      </c>
      <c r="AD138" s="1">
        <f>(Table2[[#This Row],[Day High]]/Table2[[#This Row],[Close Price]])-1</f>
        <v>5.0952705001701348E-2</v>
      </c>
      <c r="AE138" s="1">
        <f>(Table2[[#This Row],[Close Price]]/Table2[[#This Row],[Current Week Low]])-1</f>
        <v>4.7863247863246805E-3</v>
      </c>
      <c r="AF138" s="1">
        <f>(Table2[[#This Row],[Current Week High]]/Table2[[#This Row],[Close Price]])-1</f>
        <v>5.0952705001701348E-2</v>
      </c>
      <c r="AG138" s="1">
        <f>(Table2[[#This Row],[Close Price]]/Table2[[#This Row],[Current Month Low]])-1</f>
        <v>4.7863247863246805E-3</v>
      </c>
      <c r="AH138" s="1">
        <f>(Table2[[#This Row],[Current Month High]]/Table2[[#This Row],[Close Price]])-1</f>
        <v>6.3201769309289002E-2</v>
      </c>
      <c r="AI138">
        <v>61.3601565158217</v>
      </c>
      <c r="AJ138">
        <v>50.717948717948701</v>
      </c>
      <c r="AK138" t="str">
        <f>IF(AND(Table2[[#This Row],[20D EMA]]&gt;Table2[[#This Row],[50D EMA]],Table2[[#This Row],[50D EMA]]&gt;Table2[[#This Row],[200D EMA]]),"Uptrend","Downtrend/NoTrend")</f>
        <v>Downtrend/NoTrend</v>
      </c>
      <c r="AL138">
        <v>-0.11</v>
      </c>
      <c r="AM138" t="s">
        <v>3168</v>
      </c>
      <c r="AN138">
        <v>0.47</v>
      </c>
      <c r="AO138" t="s">
        <v>3169</v>
      </c>
      <c r="AP138">
        <v>0.239949118478716</v>
      </c>
      <c r="AQ138">
        <f>(Table2[[#This Row],[Sharpe Ratio]]-AVERAGE(Table2[Sharpe Ratio]))/_xlfn.STDEV.P(Table2[Sharpe Ratio])</f>
        <v>2.1103096119084084</v>
      </c>
      <c r="AR1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8">
        <f>_xlfn.RANK.AVG(Table2[[#This Row],[1Y Return vs Nifty Z-Score]],Table2[1Y Return vs Nifty Z-Score])</f>
        <v>284</v>
      </c>
      <c r="AT138">
        <f>_xlfn.RANK.AVG(Table2[[#This Row],[6M Return vs Nifty Z-Score]],Table2[6M Return vs Nifty Z-Score])</f>
        <v>302</v>
      </c>
      <c r="AU138">
        <f>_xlfn.RANK.AVG(Table2[[#This Row],[Sharpe Ratio Z-Score]],Table2[Sharpe Ratio Z-Score])</f>
        <v>13</v>
      </c>
      <c r="AV138">
        <f>(Table2[[#This Row],[Rank 1Y]]+Table2[[#This Row],[Rank 6M]]+Table2[[#This Row],[Rank Sharpe]])/3</f>
        <v>199.66666666666666</v>
      </c>
    </row>
    <row r="139" spans="1:48" x14ac:dyDescent="0.3">
      <c r="A139" t="s">
        <v>49</v>
      </c>
      <c r="B139" t="s">
        <v>50</v>
      </c>
      <c r="C139" t="s">
        <v>3127</v>
      </c>
      <c r="D139" t="s">
        <v>51</v>
      </c>
      <c r="E139">
        <v>434015.70272330003</v>
      </c>
      <c r="F139">
        <v>1808.9</v>
      </c>
      <c r="G139">
        <v>32.518734137034301</v>
      </c>
      <c r="H139">
        <f>(Table2[[#This Row],[1Y Return vs Nifty]]-AVERAGE(Table2[1Y Return vs Nifty]))/_xlfn.STDEV.P(Table2[1Y Return vs Nifty])</f>
        <v>0.20316627302241999</v>
      </c>
      <c r="I139">
        <v>1.08101478419495</v>
      </c>
      <c r="J139">
        <f>(Table2[[#This Row],[1M Return vs Nifty]]-AVERAGE(Table2[1M Return vs Nifty]))/_xlfn.STDEV.P(Table2[1M Return vs Nifty])</f>
        <v>-2.8084868805624795E-3</v>
      </c>
      <c r="K139">
        <v>11.5338876243926</v>
      </c>
      <c r="L139">
        <f>(Table2[[#This Row],[6M Return vs Nifty]]-AVERAGE(Table2[6M Return vs Nifty]))/_xlfn.STDEV.P(Table2[6M Return vs Nifty])</f>
        <v>0.1767099432768445</v>
      </c>
      <c r="M139">
        <v>1.0559802520505399</v>
      </c>
      <c r="N139">
        <f>(Table2[[#This Row],[1W Return vs Nifty]]-AVERAGE(Table2[1W Return vs Nifty]))/_xlfn.STDEV.P(Table2[1W Return vs Nifty])</f>
        <v>-0.95773928718986301</v>
      </c>
      <c r="O139">
        <v>1868.61</v>
      </c>
      <c r="P139">
        <v>1842.7958485235799</v>
      </c>
      <c r="Q139">
        <v>1631.66079258695</v>
      </c>
      <c r="R139">
        <v>30.345367551176501</v>
      </c>
      <c r="S139" s="1">
        <f>(Table2[[#This Row],[Close Price]]-Table2[[#This Row],[20D EMA]])/Table2[[#This Row],[20D EMA]]</f>
        <v>-3.195423336062625E-2</v>
      </c>
      <c r="T139" s="1">
        <f>(Table2[[#This Row],[Close Price]]-Table2[[#This Row],[50D EMA]])/Table2[[#This Row],[50D EMA]]</f>
        <v>-1.8393707881823526E-2</v>
      </c>
      <c r="U139" s="1">
        <f>(Table2[[#This Row],[Close Price]]-Table2[[#This Row],[200D EMA]])/Table2[[#This Row],[200D EMA]]</f>
        <v>0.10862503298375058</v>
      </c>
      <c r="V139">
        <v>1.0147460620528901</v>
      </c>
      <c r="W139">
        <v>1760.1</v>
      </c>
      <c r="X139">
        <v>1845</v>
      </c>
      <c r="Y139">
        <v>1760.1</v>
      </c>
      <c r="Z139">
        <v>1845</v>
      </c>
      <c r="AA139">
        <v>1760.1</v>
      </c>
      <c r="AB139">
        <v>1864.95</v>
      </c>
      <c r="AC139" s="1">
        <f>(Table2[[#This Row],[Close Price]]/Table2[[#This Row],[Day Low]])-1</f>
        <v>2.7725697403556682E-2</v>
      </c>
      <c r="AD139" s="1">
        <f>(Table2[[#This Row],[Day High]]/Table2[[#This Row],[Close Price]])-1</f>
        <v>1.9956879871745103E-2</v>
      </c>
      <c r="AE139" s="1">
        <f>(Table2[[#This Row],[Close Price]]/Table2[[#This Row],[Current Week Low]])-1</f>
        <v>2.7725697403556682E-2</v>
      </c>
      <c r="AF139" s="1">
        <f>(Table2[[#This Row],[Current Week High]]/Table2[[#This Row],[Close Price]])-1</f>
        <v>1.9956879871745103E-2</v>
      </c>
      <c r="AG139" s="1">
        <f>(Table2[[#This Row],[Close Price]]/Table2[[#This Row],[Current Month Low]])-1</f>
        <v>2.7725697403556682E-2</v>
      </c>
      <c r="AH139" s="1">
        <f>(Table2[[#This Row],[Current Month High]]/Table2[[#This Row],[Close Price]])-1</f>
        <v>3.0985681906130713E-2</v>
      </c>
      <c r="AI139">
        <v>8.3724915694620901</v>
      </c>
      <c r="AJ139">
        <v>58.675438596491198</v>
      </c>
      <c r="AK139" t="str">
        <f>IF(AND(Table2[[#This Row],[20D EMA]]&gt;Table2[[#This Row],[50D EMA]],Table2[[#This Row],[50D EMA]]&gt;Table2[[#This Row],[200D EMA]]),"Uptrend","Downtrend/NoTrend")</f>
        <v>Uptrend</v>
      </c>
      <c r="AL139">
        <v>0.01</v>
      </c>
      <c r="AM139" t="s">
        <v>3169</v>
      </c>
      <c r="AN139">
        <v>-4.2699999999999996</v>
      </c>
      <c r="AO139" t="s">
        <v>3168</v>
      </c>
      <c r="AP139">
        <v>0.148429027104311</v>
      </c>
      <c r="AQ139">
        <f>(Table2[[#This Row],[Sharpe Ratio]]-AVERAGE(Table2[Sharpe Ratio]))/_xlfn.STDEV.P(Table2[Sharpe Ratio])</f>
        <v>1.0256755401701769</v>
      </c>
      <c r="AR1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0.44500398239901584</v>
      </c>
      <c r="AS139">
        <f>_xlfn.RANK.AVG(Table2[[#This Row],[1Y Return vs Nifty Z-Score]],Table2[1Y Return vs Nifty Z-Score])</f>
        <v>234</v>
      </c>
      <c r="AT139">
        <f>_xlfn.RANK.AVG(Table2[[#This Row],[6M Return vs Nifty Z-Score]],Table2[6M Return vs Nifty Z-Score])</f>
        <v>258</v>
      </c>
      <c r="AU139">
        <f>_xlfn.RANK.AVG(Table2[[#This Row],[Sharpe Ratio Z-Score]],Table2[Sharpe Ratio Z-Score])</f>
        <v>111</v>
      </c>
      <c r="AV139">
        <f>(Table2[[#This Row],[Rank 1Y]]+Table2[[#This Row],[Rank 6M]]+Table2[[#This Row],[Rank Sharpe]])/3</f>
        <v>201</v>
      </c>
    </row>
    <row r="140" spans="1:48" x14ac:dyDescent="0.3">
      <c r="A140" t="s">
        <v>693</v>
      </c>
      <c r="B140" t="s">
        <v>694</v>
      </c>
      <c r="C140" t="s">
        <v>3126</v>
      </c>
      <c r="D140" t="s">
        <v>46</v>
      </c>
      <c r="E140">
        <v>25786.794000000002</v>
      </c>
      <c r="F140">
        <v>968.7</v>
      </c>
      <c r="G140">
        <v>41.723597604235003</v>
      </c>
      <c r="H140">
        <f>(Table2[[#This Row],[1Y Return vs Nifty]]-AVERAGE(Table2[1Y Return vs Nifty]))/_xlfn.STDEV.P(Table2[1Y Return vs Nifty])</f>
        <v>0.36635315213093433</v>
      </c>
      <c r="I140">
        <v>1.8833075861442099</v>
      </c>
      <c r="J140">
        <f>(Table2[[#This Row],[1M Return vs Nifty]]-AVERAGE(Table2[1M Return vs Nifty]))/_xlfn.STDEV.P(Table2[1M Return vs Nifty])</f>
        <v>8.5670059138622828E-2</v>
      </c>
      <c r="K140">
        <v>22.0558996620912</v>
      </c>
      <c r="L140">
        <f>(Table2[[#This Row],[6M Return vs Nifty]]-AVERAGE(Table2[6M Return vs Nifty]))/_xlfn.STDEV.P(Table2[6M Return vs Nifty])</f>
        <v>0.5395820824453077</v>
      </c>
      <c r="M140">
        <v>13.4047156430829</v>
      </c>
      <c r="N140">
        <f>(Table2[[#This Row],[1W Return vs Nifty]]-AVERAGE(Table2[1W Return vs Nifty]))/_xlfn.STDEV.P(Table2[1W Return vs Nifty])</f>
        <v>1.2259681632993491</v>
      </c>
      <c r="O140">
        <v>967.06</v>
      </c>
      <c r="P140">
        <v>956.86962263023804</v>
      </c>
      <c r="Q140">
        <v>837.49430988031395</v>
      </c>
      <c r="R140">
        <v>51.781529327854798</v>
      </c>
      <c r="S140" s="1">
        <f>(Table2[[#This Row],[Close Price]]-Table2[[#This Row],[20D EMA]])/Table2[[#This Row],[20D EMA]]</f>
        <v>1.6958616838666683E-3</v>
      </c>
      <c r="T140" s="1">
        <f>(Table2[[#This Row],[Close Price]]-Table2[[#This Row],[50D EMA]])/Table2[[#This Row],[50D EMA]]</f>
        <v>1.2363625189858915E-2</v>
      </c>
      <c r="U140" s="1">
        <f>(Table2[[#This Row],[Close Price]]-Table2[[#This Row],[200D EMA]])/Table2[[#This Row],[200D EMA]]</f>
        <v>0.15666457499685779</v>
      </c>
      <c r="V140">
        <v>0.22684846633682301</v>
      </c>
      <c r="W140">
        <v>945</v>
      </c>
      <c r="X140">
        <v>1000</v>
      </c>
      <c r="Y140">
        <v>945</v>
      </c>
      <c r="Z140">
        <v>1000</v>
      </c>
      <c r="AA140">
        <v>945</v>
      </c>
      <c r="AB140">
        <v>1020.7</v>
      </c>
      <c r="AC140" s="1">
        <f>(Table2[[#This Row],[Close Price]]/Table2[[#This Row],[Day Low]])-1</f>
        <v>2.5079365079365035E-2</v>
      </c>
      <c r="AD140" s="1">
        <f>(Table2[[#This Row],[Day High]]/Table2[[#This Row],[Close Price]])-1</f>
        <v>3.2311345101682543E-2</v>
      </c>
      <c r="AE140" s="1">
        <f>(Table2[[#This Row],[Close Price]]/Table2[[#This Row],[Current Week Low]])-1</f>
        <v>2.5079365079365035E-2</v>
      </c>
      <c r="AF140" s="1">
        <f>(Table2[[#This Row],[Current Week High]]/Table2[[#This Row],[Close Price]])-1</f>
        <v>3.2311345101682543E-2</v>
      </c>
      <c r="AG140" s="1">
        <f>(Table2[[#This Row],[Close Price]]/Table2[[#This Row],[Current Month Low]])-1</f>
        <v>2.5079365079365035E-2</v>
      </c>
      <c r="AH140" s="1">
        <f>(Table2[[#This Row],[Current Month High]]/Table2[[#This Row],[Close Price]])-1</f>
        <v>5.3680189945287449E-2</v>
      </c>
      <c r="AI140">
        <v>10.2508516568597</v>
      </c>
      <c r="AJ140">
        <v>76.111262612489796</v>
      </c>
      <c r="AK140" t="str">
        <f>IF(AND(Table2[[#This Row],[20D EMA]]&gt;Table2[[#This Row],[50D EMA]],Table2[[#This Row],[50D EMA]]&gt;Table2[[#This Row],[200D EMA]]),"Uptrend","Downtrend/NoTrend")</f>
        <v>Uptrend</v>
      </c>
      <c r="AL140">
        <v>0.25</v>
      </c>
      <c r="AM140" t="s">
        <v>3169</v>
      </c>
      <c r="AN140">
        <v>-2.4500000000000002</v>
      </c>
      <c r="AO140" t="s">
        <v>3168</v>
      </c>
      <c r="AP140">
        <v>8.9241360530168998E-2</v>
      </c>
      <c r="AQ140">
        <f>(Table2[[#This Row],[Sharpe Ratio]]-AVERAGE(Table2[Sharpe Ratio]))/_xlfn.STDEV.P(Table2[Sharpe Ratio])</f>
        <v>0.32422344556540589</v>
      </c>
      <c r="AR1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2.5417969025796197</v>
      </c>
      <c r="AS140">
        <f>_xlfn.RANK.AVG(Table2[[#This Row],[1Y Return vs Nifty Z-Score]],Table2[1Y Return vs Nifty Z-Score])</f>
        <v>189</v>
      </c>
      <c r="AT140">
        <f>_xlfn.RANK.AVG(Table2[[#This Row],[6M Return vs Nifty Z-Score]],Table2[6M Return vs Nifty Z-Score])</f>
        <v>153</v>
      </c>
      <c r="AU140">
        <f>_xlfn.RANK.AVG(Table2[[#This Row],[Sharpe Ratio Z-Score]],Table2[Sharpe Ratio Z-Score])</f>
        <v>261</v>
      </c>
      <c r="AV140">
        <f>(Table2[[#This Row],[Rank 1Y]]+Table2[[#This Row],[Rank 6M]]+Table2[[#This Row],[Rank Sharpe]])/3</f>
        <v>201</v>
      </c>
    </row>
    <row r="141" spans="1:48" x14ac:dyDescent="0.3">
      <c r="A141" t="s">
        <v>1295</v>
      </c>
      <c r="B141" t="s">
        <v>1296</v>
      </c>
      <c r="C141" t="s">
        <v>3132</v>
      </c>
      <c r="D141" t="s">
        <v>273</v>
      </c>
      <c r="E141">
        <v>8811.0734283199999</v>
      </c>
      <c r="F141">
        <v>539.95000000000005</v>
      </c>
      <c r="G141">
        <v>19.981795099850501</v>
      </c>
      <c r="H141">
        <f>(Table2[[#This Row],[1Y Return vs Nifty]]-AVERAGE(Table2[1Y Return vs Nifty]))/_xlfn.STDEV.P(Table2[1Y Return vs Nifty])</f>
        <v>-1.9092749323937085E-2</v>
      </c>
      <c r="I141">
        <v>-1.87919656953769</v>
      </c>
      <c r="J141">
        <f>(Table2[[#This Row],[1M Return vs Nifty]]-AVERAGE(Table2[1M Return vs Nifty]))/_xlfn.STDEV.P(Table2[1M Return vs Nifty])</f>
        <v>-0.32926685202031697</v>
      </c>
      <c r="K141">
        <v>25.353430364005401</v>
      </c>
      <c r="L141">
        <f>(Table2[[#This Row],[6M Return vs Nifty]]-AVERAGE(Table2[6M Return vs Nifty]))/_xlfn.STDEV.P(Table2[6M Return vs Nifty])</f>
        <v>0.65330387020701508</v>
      </c>
      <c r="M141">
        <v>-3.01789610585117</v>
      </c>
      <c r="N141">
        <f>(Table2[[#This Row],[1W Return vs Nifty]]-AVERAGE(Table2[1W Return vs Nifty]))/_xlfn.STDEV.P(Table2[1W Return vs Nifty])</f>
        <v>-1.6781494242134642</v>
      </c>
      <c r="O141">
        <v>556.9</v>
      </c>
      <c r="P141">
        <v>559.23522692900895</v>
      </c>
      <c r="Q141">
        <v>491.64571546888402</v>
      </c>
      <c r="R141">
        <v>43.488658107288998</v>
      </c>
      <c r="S141" s="1">
        <f>(Table2[[#This Row],[Close Price]]-Table2[[#This Row],[20D EMA]])/Table2[[#This Row],[20D EMA]]</f>
        <v>-3.0436344047405157E-2</v>
      </c>
      <c r="T141" s="1">
        <f>(Table2[[#This Row],[Close Price]]-Table2[[#This Row],[50D EMA]])/Table2[[#This Row],[50D EMA]]</f>
        <v>-3.4485000229531368E-2</v>
      </c>
      <c r="U141" s="1">
        <f>(Table2[[#This Row],[Close Price]]-Table2[[#This Row],[200D EMA]])/Table2[[#This Row],[200D EMA]]</f>
        <v>9.8250189132733687E-2</v>
      </c>
      <c r="V141">
        <v>1.1822216588374901</v>
      </c>
      <c r="W141">
        <v>531.29999999999995</v>
      </c>
      <c r="X141">
        <v>547.75</v>
      </c>
      <c r="Y141">
        <v>531.29999999999995</v>
      </c>
      <c r="Z141">
        <v>547.75</v>
      </c>
      <c r="AA141">
        <v>531.29999999999995</v>
      </c>
      <c r="AB141">
        <v>547.9</v>
      </c>
      <c r="AC141" s="1">
        <f>(Table2[[#This Row],[Close Price]]/Table2[[#This Row],[Day Low]])-1</f>
        <v>1.6280820628646886E-2</v>
      </c>
      <c r="AD141" s="1">
        <f>(Table2[[#This Row],[Day High]]/Table2[[#This Row],[Close Price]])-1</f>
        <v>1.4445782016853315E-2</v>
      </c>
      <c r="AE141" s="1">
        <f>(Table2[[#This Row],[Close Price]]/Table2[[#This Row],[Current Week Low]])-1</f>
        <v>1.6280820628646886E-2</v>
      </c>
      <c r="AF141" s="1">
        <f>(Table2[[#This Row],[Current Week High]]/Table2[[#This Row],[Close Price]])-1</f>
        <v>1.4445782016853315E-2</v>
      </c>
      <c r="AG141" s="1">
        <f>(Table2[[#This Row],[Close Price]]/Table2[[#This Row],[Current Month Low]])-1</f>
        <v>1.6280820628646886E-2</v>
      </c>
      <c r="AH141" s="1">
        <f>(Table2[[#This Row],[Current Month High]]/Table2[[#This Row],[Close Price]])-1</f>
        <v>1.4723585517177451E-2</v>
      </c>
      <c r="AI141">
        <v>14.1772386332067</v>
      </c>
      <c r="AJ141">
        <v>52.055758941143303</v>
      </c>
      <c r="AK141" t="str">
        <f>IF(AND(Table2[[#This Row],[20D EMA]]&gt;Table2[[#This Row],[50D EMA]],Table2[[#This Row],[50D EMA]]&gt;Table2[[#This Row],[200D EMA]]),"Uptrend","Downtrend/NoTrend")</f>
        <v>Downtrend/NoTrend</v>
      </c>
      <c r="AL141">
        <v>-0.02</v>
      </c>
      <c r="AM141" t="s">
        <v>3168</v>
      </c>
      <c r="AN141">
        <v>-7.87</v>
      </c>
      <c r="AO141" t="s">
        <v>3168</v>
      </c>
      <c r="AP141">
        <v>0.117012204762709</v>
      </c>
      <c r="AQ141">
        <f>(Table2[[#This Row],[Sharpe Ratio]]-AVERAGE(Table2[Sharpe Ratio]))/_xlfn.STDEV.P(Table2[Sharpe Ratio])</f>
        <v>0.65334466259220503</v>
      </c>
      <c r="AR1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1">
        <f>_xlfn.RANK.AVG(Table2[[#This Row],[1Y Return vs Nifty Z-Score]],Table2[1Y Return vs Nifty Z-Score])</f>
        <v>299</v>
      </c>
      <c r="AT141">
        <f>_xlfn.RANK.AVG(Table2[[#This Row],[6M Return vs Nifty Z-Score]],Table2[6M Return vs Nifty Z-Score])</f>
        <v>125</v>
      </c>
      <c r="AU141">
        <f>_xlfn.RANK.AVG(Table2[[#This Row],[Sharpe Ratio Z-Score]],Table2[Sharpe Ratio Z-Score])</f>
        <v>182</v>
      </c>
      <c r="AV141">
        <f>(Table2[[#This Row],[Rank 1Y]]+Table2[[#This Row],[Rank 6M]]+Table2[[#This Row],[Rank Sharpe]])/3</f>
        <v>202</v>
      </c>
    </row>
    <row r="142" spans="1:48" x14ac:dyDescent="0.3">
      <c r="A142" t="s">
        <v>1678</v>
      </c>
      <c r="B142" t="s">
        <v>1679</v>
      </c>
      <c r="C142" t="s">
        <v>3129</v>
      </c>
      <c r="D142" t="s">
        <v>196</v>
      </c>
      <c r="E142">
        <v>5205.1273469999996</v>
      </c>
      <c r="F142">
        <v>727.8</v>
      </c>
      <c r="G142">
        <v>29.926025952918199</v>
      </c>
      <c r="H142">
        <f>(Table2[[#This Row],[1Y Return vs Nifty]]-AVERAGE(Table2[1Y Return vs Nifty]))/_xlfn.STDEV.P(Table2[1Y Return vs Nifty])</f>
        <v>0.15720188055613193</v>
      </c>
      <c r="I142">
        <v>5.1038505575321196</v>
      </c>
      <c r="J142">
        <f>(Table2[[#This Row],[1M Return vs Nifty]]-AVERAGE(Table2[1M Return vs Nifty]))/_xlfn.STDEV.P(Table2[1M Return vs Nifty])</f>
        <v>0.44083834534085931</v>
      </c>
      <c r="K142">
        <v>12.570448175450499</v>
      </c>
      <c r="L142">
        <f>(Table2[[#This Row],[6M Return vs Nifty]]-AVERAGE(Table2[6M Return vs Nifty]))/_xlfn.STDEV.P(Table2[6M Return vs Nifty])</f>
        <v>0.21245775873194742</v>
      </c>
      <c r="M142">
        <v>14.6740775189829</v>
      </c>
      <c r="N142">
        <f>(Table2[[#This Row],[1W Return vs Nifty]]-AVERAGE(Table2[1W Return vs Nifty]))/_xlfn.STDEV.P(Table2[1W Return vs Nifty])</f>
        <v>1.4504377059686946</v>
      </c>
      <c r="O142">
        <v>700.45</v>
      </c>
      <c r="P142">
        <v>693.02102304423795</v>
      </c>
      <c r="Q142">
        <v>641.18680245932796</v>
      </c>
      <c r="R142">
        <v>63.690965149799702</v>
      </c>
      <c r="S142" s="1">
        <f>(Table2[[#This Row],[Close Price]]-Table2[[#This Row],[20D EMA]])/Table2[[#This Row],[20D EMA]]</f>
        <v>3.904632736098209E-2</v>
      </c>
      <c r="T142" s="1">
        <f>(Table2[[#This Row],[Close Price]]-Table2[[#This Row],[50D EMA]])/Table2[[#This Row],[50D EMA]]</f>
        <v>5.0184591519299326E-2</v>
      </c>
      <c r="U142" s="1">
        <f>(Table2[[#This Row],[Close Price]]-Table2[[#This Row],[200D EMA]])/Table2[[#This Row],[200D EMA]]</f>
        <v>0.13508262679216027</v>
      </c>
      <c r="V142">
        <v>0.78159835371268305</v>
      </c>
      <c r="W142">
        <v>715.15</v>
      </c>
      <c r="X142">
        <v>748</v>
      </c>
      <c r="Y142">
        <v>715.15</v>
      </c>
      <c r="Z142">
        <v>748</v>
      </c>
      <c r="AA142">
        <v>715.15</v>
      </c>
      <c r="AB142">
        <v>748</v>
      </c>
      <c r="AC142" s="1">
        <f>(Table2[[#This Row],[Close Price]]/Table2[[#This Row],[Day Low]])-1</f>
        <v>1.7688596797874601E-2</v>
      </c>
      <c r="AD142" s="1">
        <f>(Table2[[#This Row],[Day High]]/Table2[[#This Row],[Close Price]])-1</f>
        <v>2.7754877713657589E-2</v>
      </c>
      <c r="AE142" s="1">
        <f>(Table2[[#This Row],[Close Price]]/Table2[[#This Row],[Current Week Low]])-1</f>
        <v>1.7688596797874601E-2</v>
      </c>
      <c r="AF142" s="1">
        <f>(Table2[[#This Row],[Current Week High]]/Table2[[#This Row],[Close Price]])-1</f>
        <v>2.7754877713657589E-2</v>
      </c>
      <c r="AG142" s="1">
        <f>(Table2[[#This Row],[Close Price]]/Table2[[#This Row],[Current Month Low]])-1</f>
        <v>1.7688596797874601E-2</v>
      </c>
      <c r="AH142" s="1">
        <f>(Table2[[#This Row],[Current Month High]]/Table2[[#This Row],[Close Price]])-1</f>
        <v>2.7754877713657589E-2</v>
      </c>
      <c r="AI142">
        <v>9.8035174498488598</v>
      </c>
      <c r="AJ142">
        <v>58.355091383811903</v>
      </c>
      <c r="AK142" t="str">
        <f>IF(AND(Table2[[#This Row],[20D EMA]]&gt;Table2[[#This Row],[50D EMA]],Table2[[#This Row],[50D EMA]]&gt;Table2[[#This Row],[200D EMA]]),"Uptrend","Downtrend/NoTrend")</f>
        <v>Uptrend</v>
      </c>
      <c r="AL142">
        <v>0.18</v>
      </c>
      <c r="AM142" t="s">
        <v>3169</v>
      </c>
      <c r="AN142">
        <v>2.5</v>
      </c>
      <c r="AO142" t="s">
        <v>3169</v>
      </c>
      <c r="AP142">
        <v>0.14544926833150701</v>
      </c>
      <c r="AQ142">
        <f>(Table2[[#This Row],[Sharpe Ratio]]-AVERAGE(Table2[Sharpe Ratio]))/_xlfn.STDEV.P(Table2[Sharpe Ratio])</f>
        <v>0.99036145949118892</v>
      </c>
      <c r="AR1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3.2512971500888224</v>
      </c>
      <c r="AS142">
        <f>_xlfn.RANK.AVG(Table2[[#This Row],[1Y Return vs Nifty Z-Score]],Table2[1Y Return vs Nifty Z-Score])</f>
        <v>251</v>
      </c>
      <c r="AT142">
        <f>_xlfn.RANK.AVG(Table2[[#This Row],[6M Return vs Nifty Z-Score]],Table2[6M Return vs Nifty Z-Score])</f>
        <v>242</v>
      </c>
      <c r="AU142">
        <f>_xlfn.RANK.AVG(Table2[[#This Row],[Sharpe Ratio Z-Score]],Table2[Sharpe Ratio Z-Score])</f>
        <v>117</v>
      </c>
      <c r="AV142">
        <f>(Table2[[#This Row],[Rank 1Y]]+Table2[[#This Row],[Rank 6M]]+Table2[[#This Row],[Rank Sharpe]])/3</f>
        <v>203.33333333333334</v>
      </c>
    </row>
    <row r="143" spans="1:48" x14ac:dyDescent="0.3">
      <c r="A143" t="s">
        <v>1840</v>
      </c>
      <c r="B143" t="s">
        <v>1841</v>
      </c>
      <c r="C143" t="s">
        <v>3133</v>
      </c>
      <c r="D143" t="s">
        <v>838</v>
      </c>
      <c r="E143">
        <v>4135.152863925</v>
      </c>
      <c r="F143">
        <v>334.15</v>
      </c>
      <c r="G143">
        <v>78.477339870663798</v>
      </c>
      <c r="H143">
        <f>(Table2[[#This Row],[1Y Return vs Nifty]]-AVERAGE(Table2[1Y Return vs Nifty]))/_xlfn.STDEV.P(Table2[1Y Return vs Nifty])</f>
        <v>1.0179357114365295</v>
      </c>
      <c r="I143">
        <v>-2.34447772156232</v>
      </c>
      <c r="J143">
        <f>(Table2[[#This Row],[1M Return vs Nifty]]-AVERAGE(Table2[1M Return vs Nifty]))/_xlfn.STDEV.P(Table2[1M Return vs Nifty])</f>
        <v>-0.38057904093844014</v>
      </c>
      <c r="K143">
        <v>26.899410300389</v>
      </c>
      <c r="L143">
        <f>(Table2[[#This Row],[6M Return vs Nifty]]-AVERAGE(Table2[6M Return vs Nifty]))/_xlfn.STDEV.P(Table2[6M Return vs Nifty])</f>
        <v>0.70662000828185256</v>
      </c>
      <c r="M143">
        <v>-5.4266476338678702</v>
      </c>
      <c r="N143">
        <f>(Table2[[#This Row],[1W Return vs Nifty]]-AVERAGE(Table2[1W Return vs Nifty]))/_xlfn.STDEV.P(Table2[1W Return vs Nifty])</f>
        <v>-2.1041046731960571</v>
      </c>
      <c r="O143">
        <v>366.87</v>
      </c>
      <c r="P143">
        <v>369.05969807542903</v>
      </c>
      <c r="Q143">
        <v>313.46821924444498</v>
      </c>
      <c r="R143">
        <v>27.640524361355499</v>
      </c>
      <c r="S143" s="1">
        <f>(Table2[[#This Row],[Close Price]]-Table2[[#This Row],[20D EMA]])/Table2[[#This Row],[20D EMA]]</f>
        <v>-8.9186905443345121E-2</v>
      </c>
      <c r="T143" s="1">
        <f>(Table2[[#This Row],[Close Price]]-Table2[[#This Row],[50D EMA]])/Table2[[#This Row],[50D EMA]]</f>
        <v>-9.4590924605086918E-2</v>
      </c>
      <c r="U143" s="1">
        <f>(Table2[[#This Row],[Close Price]]-Table2[[#This Row],[200D EMA]])/Table2[[#This Row],[200D EMA]]</f>
        <v>6.597728090396042E-2</v>
      </c>
      <c r="V143">
        <v>0.78625704532357599</v>
      </c>
      <c r="W143">
        <v>332.3</v>
      </c>
      <c r="X143">
        <v>352.8</v>
      </c>
      <c r="Y143">
        <v>332.3</v>
      </c>
      <c r="Z143">
        <v>352.8</v>
      </c>
      <c r="AA143">
        <v>332.3</v>
      </c>
      <c r="AB143">
        <v>354.15</v>
      </c>
      <c r="AC143" s="1">
        <f>(Table2[[#This Row],[Close Price]]/Table2[[#This Row],[Day Low]])-1</f>
        <v>5.5672585013541998E-3</v>
      </c>
      <c r="AD143" s="1">
        <f>(Table2[[#This Row],[Day High]]/Table2[[#This Row],[Close Price]])-1</f>
        <v>5.5813257519078396E-2</v>
      </c>
      <c r="AE143" s="1">
        <f>(Table2[[#This Row],[Close Price]]/Table2[[#This Row],[Current Week Low]])-1</f>
        <v>5.5672585013541998E-3</v>
      </c>
      <c r="AF143" s="1">
        <f>(Table2[[#This Row],[Current Week High]]/Table2[[#This Row],[Close Price]])-1</f>
        <v>5.5813257519078396E-2</v>
      </c>
      <c r="AG143" s="1">
        <f>(Table2[[#This Row],[Close Price]]/Table2[[#This Row],[Current Month Low]])-1</f>
        <v>5.5672585013541998E-3</v>
      </c>
      <c r="AH143" s="1">
        <f>(Table2[[#This Row],[Current Month High]]/Table2[[#This Row],[Close Price]])-1</f>
        <v>5.9853359269788964E-2</v>
      </c>
      <c r="AI143">
        <v>23.2829567559479</v>
      </c>
      <c r="AJ143">
        <v>111.353573687539</v>
      </c>
      <c r="AK143" t="str">
        <f>IF(AND(Table2[[#This Row],[20D EMA]]&gt;Table2[[#This Row],[50D EMA]],Table2[[#This Row],[50D EMA]]&gt;Table2[[#This Row],[200D EMA]]),"Uptrend","Downtrend/NoTrend")</f>
        <v>Downtrend/NoTrend</v>
      </c>
      <c r="AL143">
        <v>-0.06</v>
      </c>
      <c r="AM143" t="s">
        <v>3168</v>
      </c>
      <c r="AN143">
        <v>-14.05</v>
      </c>
      <c r="AO143" t="s">
        <v>3168</v>
      </c>
      <c r="AP143">
        <v>4.4035998067226002E-2</v>
      </c>
      <c r="AQ143">
        <f>(Table2[[#This Row],[Sharpe Ratio]]-AVERAGE(Table2[Sharpe Ratio]))/_xlfn.STDEV.P(Table2[Sharpe Ratio])</f>
        <v>-0.21151986080870475</v>
      </c>
      <c r="AR1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3">
        <f>_xlfn.RANK.AVG(Table2[[#This Row],[1Y Return vs Nifty Z-Score]],Table2[1Y Return vs Nifty Z-Score])</f>
        <v>94</v>
      </c>
      <c r="AT143">
        <f>_xlfn.RANK.AVG(Table2[[#This Row],[6M Return vs Nifty Z-Score]],Table2[6M Return vs Nifty Z-Score])</f>
        <v>120</v>
      </c>
      <c r="AU143">
        <f>_xlfn.RANK.AVG(Table2[[#This Row],[Sharpe Ratio Z-Score]],Table2[Sharpe Ratio Z-Score])</f>
        <v>396</v>
      </c>
      <c r="AV143">
        <f>(Table2[[#This Row],[Rank 1Y]]+Table2[[#This Row],[Rank 6M]]+Table2[[#This Row],[Rank Sharpe]])/3</f>
        <v>203.33333333333334</v>
      </c>
    </row>
    <row r="144" spans="1:48" x14ac:dyDescent="0.3">
      <c r="A144" t="s">
        <v>1150</v>
      </c>
      <c r="B144" t="s">
        <v>1151</v>
      </c>
      <c r="C144" t="s">
        <v>3133</v>
      </c>
      <c r="D144" t="s">
        <v>304</v>
      </c>
      <c r="E144">
        <v>10602.520802999999</v>
      </c>
      <c r="F144">
        <v>1543.95</v>
      </c>
      <c r="G144">
        <v>54.595722102534502</v>
      </c>
      <c r="H144">
        <f>(Table2[[#This Row],[1Y Return vs Nifty]]-AVERAGE(Table2[1Y Return vs Nifty]))/_xlfn.STDEV.P(Table2[1Y Return vs Nifty])</f>
        <v>0.59455445374269511</v>
      </c>
      <c r="I144">
        <v>-1.4415801450381001</v>
      </c>
      <c r="J144">
        <f>(Table2[[#This Row],[1M Return vs Nifty]]-AVERAGE(Table2[1M Return vs Nifty]))/_xlfn.STDEV.P(Table2[1M Return vs Nifty])</f>
        <v>-0.28100558772906997</v>
      </c>
      <c r="K144">
        <v>55.248854161879102</v>
      </c>
      <c r="L144">
        <f>(Table2[[#This Row],[6M Return vs Nifty]]-AVERAGE(Table2[6M Return vs Nifty]))/_xlfn.STDEV.P(Table2[6M Return vs Nifty])</f>
        <v>1.6843059585922857</v>
      </c>
      <c r="M144">
        <v>-2.7787223810763799</v>
      </c>
      <c r="N144">
        <f>(Table2[[#This Row],[1W Return vs Nifty]]-AVERAGE(Table2[1W Return vs Nifty]))/_xlfn.STDEV.P(Table2[1W Return vs Nifty])</f>
        <v>-1.6358547739344369</v>
      </c>
      <c r="O144">
        <v>1617.53</v>
      </c>
      <c r="P144">
        <v>1585.79559446446</v>
      </c>
      <c r="Q144">
        <v>1294.4348759408999</v>
      </c>
      <c r="R144">
        <v>40.366435816877598</v>
      </c>
      <c r="S144" s="1">
        <f>(Table2[[#This Row],[Close Price]]-Table2[[#This Row],[20D EMA]])/Table2[[#This Row],[20D EMA]]</f>
        <v>-4.5489109939228285E-2</v>
      </c>
      <c r="T144" s="1">
        <f>(Table2[[#This Row],[Close Price]]-Table2[[#This Row],[50D EMA]])/Table2[[#This Row],[50D EMA]]</f>
        <v>-2.6387760573008571E-2</v>
      </c>
      <c r="U144" s="1">
        <f>(Table2[[#This Row],[Close Price]]-Table2[[#This Row],[200D EMA]])/Table2[[#This Row],[200D EMA]]</f>
        <v>0.19275988981503017</v>
      </c>
      <c r="V144">
        <v>0.55466180794104503</v>
      </c>
      <c r="W144">
        <v>1521</v>
      </c>
      <c r="X144">
        <v>1594.7</v>
      </c>
      <c r="Y144">
        <v>1521</v>
      </c>
      <c r="Z144">
        <v>1594.7</v>
      </c>
      <c r="AA144">
        <v>1513.1</v>
      </c>
      <c r="AB144">
        <v>1594.7</v>
      </c>
      <c r="AC144" s="1">
        <f>(Table2[[#This Row],[Close Price]]/Table2[[#This Row],[Day Low]])-1</f>
        <v>1.508875739644977E-2</v>
      </c>
      <c r="AD144" s="1">
        <f>(Table2[[#This Row],[Day High]]/Table2[[#This Row],[Close Price]])-1</f>
        <v>3.2870235435085382E-2</v>
      </c>
      <c r="AE144" s="1">
        <f>(Table2[[#This Row],[Close Price]]/Table2[[#This Row],[Current Week Low]])-1</f>
        <v>1.508875739644977E-2</v>
      </c>
      <c r="AF144" s="1">
        <f>(Table2[[#This Row],[Current Week High]]/Table2[[#This Row],[Close Price]])-1</f>
        <v>3.2870235435085382E-2</v>
      </c>
      <c r="AG144" s="1">
        <f>(Table2[[#This Row],[Close Price]]/Table2[[#This Row],[Current Month Low]])-1</f>
        <v>2.0388606172758061E-2</v>
      </c>
      <c r="AH144" s="1">
        <f>(Table2[[#This Row],[Current Month High]]/Table2[[#This Row],[Close Price]])-1</f>
        <v>3.2870235435085382E-2</v>
      </c>
      <c r="AI144">
        <v>21.827131707633001</v>
      </c>
      <c r="AJ144">
        <v>88.286585365853597</v>
      </c>
      <c r="AK144" t="str">
        <f>IF(AND(Table2[[#This Row],[20D EMA]]&gt;Table2[[#This Row],[50D EMA]],Table2[[#This Row],[50D EMA]]&gt;Table2[[#This Row],[200D EMA]]),"Uptrend","Downtrend/NoTrend")</f>
        <v>Uptrend</v>
      </c>
      <c r="AL144">
        <v>-0.05</v>
      </c>
      <c r="AM144" t="s">
        <v>3168</v>
      </c>
      <c r="AN144">
        <v>-13.47</v>
      </c>
      <c r="AO144" t="s">
        <v>3168</v>
      </c>
      <c r="AP144">
        <v>3.3959655089678999E-2</v>
      </c>
      <c r="AQ144">
        <f>(Table2[[#This Row],[Sharpe Ratio]]-AVERAGE(Table2[Sharpe Ratio]))/_xlfn.STDEV.P(Table2[Sharpe Ratio])</f>
        <v>-0.33093784595097314</v>
      </c>
      <c r="AR1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3.1062204720500697E-2</v>
      </c>
      <c r="AS144">
        <f>_xlfn.RANK.AVG(Table2[[#This Row],[1Y Return vs Nifty Z-Score]],Table2[1Y Return vs Nifty Z-Score])</f>
        <v>141</v>
      </c>
      <c r="AT144">
        <f>_xlfn.RANK.AVG(Table2[[#This Row],[6M Return vs Nifty Z-Score]],Table2[6M Return vs Nifty Z-Score])</f>
        <v>41</v>
      </c>
      <c r="AU144">
        <f>_xlfn.RANK.AVG(Table2[[#This Row],[Sharpe Ratio Z-Score]],Table2[Sharpe Ratio Z-Score])</f>
        <v>429</v>
      </c>
      <c r="AV144">
        <f>(Table2[[#This Row],[Rank 1Y]]+Table2[[#This Row],[Rank 6M]]+Table2[[#This Row],[Rank Sharpe]])/3</f>
        <v>203.66666666666666</v>
      </c>
    </row>
    <row r="145" spans="1:48" x14ac:dyDescent="0.3">
      <c r="A145" t="s">
        <v>238</v>
      </c>
      <c r="B145" t="s">
        <v>239</v>
      </c>
      <c r="C145" t="s">
        <v>3129</v>
      </c>
      <c r="D145" t="s">
        <v>196</v>
      </c>
      <c r="E145">
        <v>104233.76806040001</v>
      </c>
      <c r="F145">
        <v>35341.1</v>
      </c>
      <c r="G145">
        <v>55.856454652246299</v>
      </c>
      <c r="H145">
        <f>(Table2[[#This Row],[1Y Return vs Nifty]]-AVERAGE(Table2[1Y Return vs Nifty]))/_xlfn.STDEV.P(Table2[1Y Return vs Nifty])</f>
        <v>0.61690513943304515</v>
      </c>
      <c r="I145">
        <v>-1.0947865864124999</v>
      </c>
      <c r="J145">
        <f>(Table2[[#This Row],[1M Return vs Nifty]]-AVERAGE(Table2[1M Return vs Nifty]))/_xlfn.STDEV.P(Table2[1M Return vs Nifty])</f>
        <v>-0.2427604610602746</v>
      </c>
      <c r="K145">
        <v>10.9075624784639</v>
      </c>
      <c r="L145">
        <f>(Table2[[#This Row],[6M Return vs Nifty]]-AVERAGE(Table2[6M Return vs Nifty]))/_xlfn.STDEV.P(Table2[6M Return vs Nifty])</f>
        <v>0.1551098971351127</v>
      </c>
      <c r="M145">
        <v>-0.57229988768930096</v>
      </c>
      <c r="N145">
        <f>(Table2[[#This Row],[1W Return vs Nifty]]-AVERAGE(Table2[1W Return vs Nifty]))/_xlfn.STDEV.P(Table2[1W Return vs Nifty])</f>
        <v>-1.2456786882734461</v>
      </c>
      <c r="O145">
        <v>36245.279999999999</v>
      </c>
      <c r="P145">
        <v>35681.306878369898</v>
      </c>
      <c r="Q145">
        <v>31539.262364517301</v>
      </c>
      <c r="R145">
        <v>33.2799998107063</v>
      </c>
      <c r="S145" s="1">
        <f>(Table2[[#This Row],[Close Price]]-Table2[[#This Row],[20D EMA]])/Table2[[#This Row],[20D EMA]]</f>
        <v>-2.4946144711808001E-2</v>
      </c>
      <c r="T145" s="1">
        <f>(Table2[[#This Row],[Close Price]]-Table2[[#This Row],[50D EMA]])/Table2[[#This Row],[50D EMA]]</f>
        <v>-9.5345969117553251E-3</v>
      </c>
      <c r="U145" s="1">
        <f>(Table2[[#This Row],[Close Price]]-Table2[[#This Row],[200D EMA]])/Table2[[#This Row],[200D EMA]]</f>
        <v>0.12054301053533481</v>
      </c>
      <c r="V145">
        <v>0.55834965124569802</v>
      </c>
      <c r="W145">
        <v>34755.15</v>
      </c>
      <c r="X145">
        <v>35527.35</v>
      </c>
      <c r="Y145">
        <v>34755.15</v>
      </c>
      <c r="Z145">
        <v>35527.35</v>
      </c>
      <c r="AA145">
        <v>34755.15</v>
      </c>
      <c r="AB145">
        <v>35549.75</v>
      </c>
      <c r="AC145" s="1">
        <f>(Table2[[#This Row],[Close Price]]/Table2[[#This Row],[Day Low]])-1</f>
        <v>1.6859371920420418E-2</v>
      </c>
      <c r="AD145" s="1">
        <f>(Table2[[#This Row],[Day High]]/Table2[[#This Row],[Close Price]])-1</f>
        <v>5.2700679944879258E-3</v>
      </c>
      <c r="AE145" s="1">
        <f>(Table2[[#This Row],[Close Price]]/Table2[[#This Row],[Current Week Low]])-1</f>
        <v>1.6859371920420418E-2</v>
      </c>
      <c r="AF145" s="1">
        <f>(Table2[[#This Row],[Current Week High]]/Table2[[#This Row],[Close Price]])-1</f>
        <v>5.2700679944879258E-3</v>
      </c>
      <c r="AG145" s="1">
        <f>(Table2[[#This Row],[Close Price]]/Table2[[#This Row],[Current Month Low]])-1</f>
        <v>1.6859371920420418E-2</v>
      </c>
      <c r="AH145" s="1">
        <f>(Table2[[#This Row],[Current Month High]]/Table2[[#This Row],[Close Price]])-1</f>
        <v>5.9038909371809112E-3</v>
      </c>
      <c r="AI145">
        <v>10.604367153257799</v>
      </c>
      <c r="AJ145">
        <v>82.970406726308795</v>
      </c>
      <c r="AK145" t="str">
        <f>IF(AND(Table2[[#This Row],[20D EMA]]&gt;Table2[[#This Row],[50D EMA]],Table2[[#This Row],[50D EMA]]&gt;Table2[[#This Row],[200D EMA]]),"Uptrend","Downtrend/NoTrend")</f>
        <v>Uptrend</v>
      </c>
      <c r="AL145">
        <v>0.2</v>
      </c>
      <c r="AM145" t="s">
        <v>3169</v>
      </c>
      <c r="AN145">
        <v>-3.13</v>
      </c>
      <c r="AO145" t="s">
        <v>3168</v>
      </c>
      <c r="AP145">
        <v>0.10538476413870999</v>
      </c>
      <c r="AQ145">
        <f>(Table2[[#This Row],[Sharpe Ratio]]-AVERAGE(Table2[Sharpe Ratio]))/_xlfn.STDEV.P(Table2[Sharpe Ratio])</f>
        <v>0.51554411979871773</v>
      </c>
      <c r="AR1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-0.200879992966845</v>
      </c>
      <c r="AS145">
        <f>_xlfn.RANK.AVG(Table2[[#This Row],[1Y Return vs Nifty Z-Score]],Table2[1Y Return vs Nifty Z-Score])</f>
        <v>135</v>
      </c>
      <c r="AT145">
        <f>_xlfn.RANK.AVG(Table2[[#This Row],[6M Return vs Nifty Z-Score]],Table2[6M Return vs Nifty Z-Score])</f>
        <v>263</v>
      </c>
      <c r="AU145">
        <f>_xlfn.RANK.AVG(Table2[[#This Row],[Sharpe Ratio Z-Score]],Table2[Sharpe Ratio Z-Score])</f>
        <v>214</v>
      </c>
      <c r="AV145">
        <f>(Table2[[#This Row],[Rank 1Y]]+Table2[[#This Row],[Rank 6M]]+Table2[[#This Row],[Rank Sharpe]])/3</f>
        <v>204</v>
      </c>
    </row>
    <row r="146" spans="1:48" x14ac:dyDescent="0.3">
      <c r="A146" t="s">
        <v>569</v>
      </c>
      <c r="B146" t="s">
        <v>570</v>
      </c>
      <c r="C146" t="s">
        <v>3134</v>
      </c>
      <c r="D146" t="s">
        <v>242</v>
      </c>
      <c r="E146">
        <v>34655.750931850002</v>
      </c>
      <c r="F146">
        <v>5414.05</v>
      </c>
      <c r="G146">
        <v>95.723214327142699</v>
      </c>
      <c r="H146">
        <f>(Table2[[#This Row],[1Y Return vs Nifty]]-AVERAGE(Table2[1Y Return vs Nifty]))/_xlfn.STDEV.P(Table2[1Y Return vs Nifty])</f>
        <v>1.3236763060774075</v>
      </c>
      <c r="I146">
        <v>9.3283819736480904</v>
      </c>
      <c r="J146">
        <f>(Table2[[#This Row],[1M Return vs Nifty]]-AVERAGE(Table2[1M Return vs Nifty]))/_xlfn.STDEV.P(Table2[1M Return vs Nifty])</f>
        <v>0.90672859937550832</v>
      </c>
      <c r="K146">
        <v>109.762436155735</v>
      </c>
      <c r="L146">
        <f>(Table2[[#This Row],[6M Return vs Nifty]]-AVERAGE(Table2[6M Return vs Nifty]))/_xlfn.STDEV.P(Table2[6M Return vs Nifty])</f>
        <v>3.5643133222953747</v>
      </c>
      <c r="M146">
        <v>3.8811470265125401</v>
      </c>
      <c r="N146">
        <f>(Table2[[#This Row],[1W Return vs Nifty]]-AVERAGE(Table2[1W Return vs Nifty]))/_xlfn.STDEV.P(Table2[1W Return vs Nifty])</f>
        <v>-0.45814661321067857</v>
      </c>
      <c r="O146">
        <v>5418.13</v>
      </c>
      <c r="P146">
        <v>5217.7355900810198</v>
      </c>
      <c r="Q146">
        <v>4038.8289284295402</v>
      </c>
      <c r="R146">
        <v>49.166564316019802</v>
      </c>
      <c r="S146" s="1">
        <f>(Table2[[#This Row],[Close Price]]-Table2[[#This Row],[20D EMA]])/Table2[[#This Row],[20D EMA]]</f>
        <v>-7.5302733599967651E-4</v>
      </c>
      <c r="T146" s="1">
        <f>(Table2[[#This Row],[Close Price]]-Table2[[#This Row],[50D EMA]])/Table2[[#This Row],[50D EMA]]</f>
        <v>3.7624445802155342E-2</v>
      </c>
      <c r="U146" s="1">
        <f>(Table2[[#This Row],[Close Price]]-Table2[[#This Row],[200D EMA]])/Table2[[#This Row],[200D EMA]]</f>
        <v>0.34049995578921477</v>
      </c>
      <c r="V146">
        <v>0.68961548801552797</v>
      </c>
      <c r="W146">
        <v>5391.05</v>
      </c>
      <c r="X146">
        <v>5549</v>
      </c>
      <c r="Y146">
        <v>5391.05</v>
      </c>
      <c r="Z146">
        <v>5549</v>
      </c>
      <c r="AA146">
        <v>5391.05</v>
      </c>
      <c r="AB146">
        <v>5550</v>
      </c>
      <c r="AC146" s="1">
        <f>(Table2[[#This Row],[Close Price]]/Table2[[#This Row],[Day Low]])-1</f>
        <v>4.266330306712085E-3</v>
      </c>
      <c r="AD146" s="1">
        <f>(Table2[[#This Row],[Day High]]/Table2[[#This Row],[Close Price]])-1</f>
        <v>2.4925887274775738E-2</v>
      </c>
      <c r="AE146" s="1">
        <f>(Table2[[#This Row],[Close Price]]/Table2[[#This Row],[Current Week Low]])-1</f>
        <v>4.266330306712085E-3</v>
      </c>
      <c r="AF146" s="1">
        <f>(Table2[[#This Row],[Current Week High]]/Table2[[#This Row],[Close Price]])-1</f>
        <v>2.4925887274775738E-2</v>
      </c>
      <c r="AG146" s="1">
        <f>(Table2[[#This Row],[Close Price]]/Table2[[#This Row],[Current Month Low]])-1</f>
        <v>4.266330306712085E-3</v>
      </c>
      <c r="AH146" s="1">
        <f>(Table2[[#This Row],[Current Month High]]/Table2[[#This Row],[Close Price]])-1</f>
        <v>2.5110591885926459E-2</v>
      </c>
      <c r="AI146">
        <v>9.1595016669591107</v>
      </c>
      <c r="AJ146">
        <v>137.89133730254599</v>
      </c>
      <c r="AK146" t="str">
        <f>IF(AND(Table2[[#This Row],[20D EMA]]&gt;Table2[[#This Row],[50D EMA]],Table2[[#This Row],[50D EMA]]&gt;Table2[[#This Row],[200D EMA]]),"Uptrend","Downtrend/NoTrend")</f>
        <v>Uptrend</v>
      </c>
      <c r="AL146">
        <v>0.1</v>
      </c>
      <c r="AM146" t="s">
        <v>3169</v>
      </c>
      <c r="AN146">
        <v>-3.02</v>
      </c>
      <c r="AO146" t="s">
        <v>3168</v>
      </c>
      <c r="AQ146">
        <f>(Table2[[#This Row],[Sharpe Ratio]]-AVERAGE(Table2[Sharpe Ratio]))/_xlfn.STDEV.P(Table2[Sharpe Ratio])</f>
        <v>-0.73340465320162251</v>
      </c>
      <c r="AR1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4.6031669613359893</v>
      </c>
      <c r="AS146">
        <f>_xlfn.RANK.AVG(Table2[[#This Row],[1Y Return vs Nifty Z-Score]],Table2[1Y Return vs Nifty Z-Score])</f>
        <v>65</v>
      </c>
      <c r="AT146">
        <f>_xlfn.RANK.AVG(Table2[[#This Row],[6M Return vs Nifty Z-Score]],Table2[6M Return vs Nifty Z-Score])</f>
        <v>8</v>
      </c>
      <c r="AU146">
        <f>_xlfn.RANK.AVG(Table2[[#This Row],[Sharpe Ratio Z-Score]],Table2[Sharpe Ratio Z-Score])</f>
        <v>539</v>
      </c>
      <c r="AV146">
        <f>(Table2[[#This Row],[Rank 1Y]]+Table2[[#This Row],[Rank 6M]]+Table2[[#This Row],[Rank Sharpe]])/3</f>
        <v>204</v>
      </c>
    </row>
    <row r="147" spans="1:48" x14ac:dyDescent="0.3">
      <c r="A147" t="s">
        <v>1610</v>
      </c>
      <c r="B147" t="s">
        <v>1611</v>
      </c>
      <c r="C147" t="s">
        <v>3121</v>
      </c>
      <c r="D147" t="s">
        <v>291</v>
      </c>
      <c r="E147">
        <v>5797.8581137450001</v>
      </c>
      <c r="F147">
        <v>1177.45</v>
      </c>
      <c r="G147">
        <v>68.803024420992202</v>
      </c>
      <c r="H147">
        <f>(Table2[[#This Row],[1Y Return vs Nifty]]-AVERAGE(Table2[1Y Return vs Nifty]))/_xlfn.STDEV.P(Table2[1Y Return vs Nifty])</f>
        <v>0.84642623154379881</v>
      </c>
      <c r="I147">
        <v>-9.1327883441432292</v>
      </c>
      <c r="J147">
        <f>(Table2[[#This Row],[1M Return vs Nifty]]-AVERAGE(Table2[1M Return vs Nifty]))/_xlfn.STDEV.P(Table2[1M Return vs Nifty])</f>
        <v>-1.1292082849666509</v>
      </c>
      <c r="K147">
        <v>15.9479716051673</v>
      </c>
      <c r="L147">
        <f>(Table2[[#This Row],[6M Return vs Nifty]]-AVERAGE(Table2[6M Return vs Nifty]))/_xlfn.STDEV.P(Table2[6M Return vs Nifty])</f>
        <v>0.32893825197238358</v>
      </c>
      <c r="M147">
        <v>6.78256310232827</v>
      </c>
      <c r="N147">
        <f>(Table2[[#This Row],[1W Return vs Nifty]]-AVERAGE(Table2[1W Return vs Nifty]))/_xlfn.STDEV.P(Table2[1W Return vs Nifty])</f>
        <v>5.4929722227609751E-2</v>
      </c>
      <c r="O147">
        <v>1218.5899999999999</v>
      </c>
      <c r="P147">
        <v>1265.6449406333199</v>
      </c>
      <c r="Q147">
        <v>1105.57673651753</v>
      </c>
      <c r="R147">
        <v>43.826815537175897</v>
      </c>
      <c r="S147" s="1">
        <f>(Table2[[#This Row],[Close Price]]-Table2[[#This Row],[20D EMA]])/Table2[[#This Row],[20D EMA]]</f>
        <v>-3.3760329561214088E-2</v>
      </c>
      <c r="T147" s="1">
        <f>(Table2[[#This Row],[Close Price]]-Table2[[#This Row],[50D EMA]])/Table2[[#This Row],[50D EMA]]</f>
        <v>-6.9683793457261223E-2</v>
      </c>
      <c r="U147" s="1">
        <f>(Table2[[#This Row],[Close Price]]-Table2[[#This Row],[200D EMA]])/Table2[[#This Row],[200D EMA]]</f>
        <v>6.5009746595125151E-2</v>
      </c>
      <c r="V147">
        <v>0.541705233445259</v>
      </c>
      <c r="W147">
        <v>1140.3499999999999</v>
      </c>
      <c r="X147">
        <v>1199.9000000000001</v>
      </c>
      <c r="Y147">
        <v>1140.3499999999999</v>
      </c>
      <c r="Z147">
        <v>1199.9000000000001</v>
      </c>
      <c r="AA147">
        <v>1140.3499999999999</v>
      </c>
      <c r="AB147">
        <v>1199.9000000000001</v>
      </c>
      <c r="AC147" s="1">
        <f>(Table2[[#This Row],[Close Price]]/Table2[[#This Row],[Day Low]])-1</f>
        <v>3.2533871179901031E-2</v>
      </c>
      <c r="AD147" s="1">
        <f>(Table2[[#This Row],[Day High]]/Table2[[#This Row],[Close Price]])-1</f>
        <v>1.9066627032995109E-2</v>
      </c>
      <c r="AE147" s="1">
        <f>(Table2[[#This Row],[Close Price]]/Table2[[#This Row],[Current Week Low]])-1</f>
        <v>3.2533871179901031E-2</v>
      </c>
      <c r="AF147" s="1">
        <f>(Table2[[#This Row],[Current Week High]]/Table2[[#This Row],[Close Price]])-1</f>
        <v>1.9066627032995109E-2</v>
      </c>
      <c r="AG147" s="1">
        <f>(Table2[[#This Row],[Close Price]]/Table2[[#This Row],[Current Month Low]])-1</f>
        <v>3.2533871179901031E-2</v>
      </c>
      <c r="AH147" s="1">
        <f>(Table2[[#This Row],[Current Month High]]/Table2[[#This Row],[Close Price]])-1</f>
        <v>1.9066627032995109E-2</v>
      </c>
      <c r="AI147">
        <v>28.544736506858001</v>
      </c>
      <c r="AJ147">
        <v>96.241666666666603</v>
      </c>
      <c r="AK147" t="str">
        <f>IF(AND(Table2[[#This Row],[20D EMA]]&gt;Table2[[#This Row],[50D EMA]],Table2[[#This Row],[50D EMA]]&gt;Table2[[#This Row],[200D EMA]]),"Uptrend","Downtrend/NoTrend")</f>
        <v>Downtrend/NoTrend</v>
      </c>
      <c r="AL147">
        <v>-0.05</v>
      </c>
      <c r="AM147" t="s">
        <v>3168</v>
      </c>
      <c r="AN147">
        <v>-9.14</v>
      </c>
      <c r="AO147" t="s">
        <v>3168</v>
      </c>
      <c r="AP147">
        <v>7.9754118478220004E-2</v>
      </c>
      <c r="AQ147">
        <f>(Table2[[#This Row],[Sharpe Ratio]]-AVERAGE(Table2[Sharpe Ratio]))/_xlfn.STDEV.P(Table2[Sharpe Ratio])</f>
        <v>0.21178708517897582</v>
      </c>
      <c r="AR1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7">
        <f>_xlfn.RANK.AVG(Table2[[#This Row],[1Y Return vs Nifty Z-Score]],Table2[1Y Return vs Nifty Z-Score])</f>
        <v>114</v>
      </c>
      <c r="AT147">
        <f>_xlfn.RANK.AVG(Table2[[#This Row],[6M Return vs Nifty Z-Score]],Table2[6M Return vs Nifty Z-Score])</f>
        <v>210</v>
      </c>
      <c r="AU147">
        <f>_xlfn.RANK.AVG(Table2[[#This Row],[Sharpe Ratio Z-Score]],Table2[Sharpe Ratio Z-Score])</f>
        <v>289</v>
      </c>
      <c r="AV147">
        <f>(Table2[[#This Row],[Rank 1Y]]+Table2[[#This Row],[Rank 6M]]+Table2[[#This Row],[Rank Sharpe]])/3</f>
        <v>204.33333333333334</v>
      </c>
    </row>
    <row r="148" spans="1:48" x14ac:dyDescent="0.3">
      <c r="A148" t="s">
        <v>1152</v>
      </c>
      <c r="B148" t="s">
        <v>1153</v>
      </c>
      <c r="C148" t="s">
        <v>3134</v>
      </c>
      <c r="D148" t="s">
        <v>263</v>
      </c>
      <c r="E148">
        <v>10559.745982799999</v>
      </c>
      <c r="F148">
        <v>5202.8500000000004</v>
      </c>
      <c r="G148">
        <v>22.042790177699199</v>
      </c>
      <c r="H148">
        <f>(Table2[[#This Row],[1Y Return vs Nifty]]-AVERAGE(Table2[1Y Return vs Nifty]))/_xlfn.STDEV.P(Table2[1Y Return vs Nifty])</f>
        <v>1.7445256460783085E-2</v>
      </c>
      <c r="I148">
        <v>3.4689644981895298</v>
      </c>
      <c r="J148">
        <f>(Table2[[#This Row],[1M Return vs Nifty]]-AVERAGE(Table2[1M Return vs Nifty]))/_xlfn.STDEV.P(Table2[1M Return vs Nifty])</f>
        <v>0.26053965502951804</v>
      </c>
      <c r="K148">
        <v>10.246786722824201</v>
      </c>
      <c r="L148">
        <f>(Table2[[#This Row],[6M Return vs Nifty]]-AVERAGE(Table2[6M Return vs Nifty]))/_xlfn.STDEV.P(Table2[6M Return vs Nifty])</f>
        <v>0.13232175442052974</v>
      </c>
      <c r="M148">
        <v>-0.69196357781517204</v>
      </c>
      <c r="N148">
        <f>(Table2[[#This Row],[1W Return vs Nifty]]-AVERAGE(Table2[1W Return vs Nifty]))/_xlfn.STDEV.P(Table2[1W Return vs Nifty])</f>
        <v>-1.2668395993632295</v>
      </c>
      <c r="O148">
        <v>5387.1</v>
      </c>
      <c r="P148">
        <v>5371.8835041644497</v>
      </c>
      <c r="Q148">
        <v>4723.7598274000902</v>
      </c>
      <c r="R148">
        <v>38.555022406988499</v>
      </c>
      <c r="S148" s="1">
        <f>(Table2[[#This Row],[Close Price]]-Table2[[#This Row],[20D EMA]])/Table2[[#This Row],[20D EMA]]</f>
        <v>-3.4202075328098602E-2</v>
      </c>
      <c r="T148" s="1">
        <f>(Table2[[#This Row],[Close Price]]-Table2[[#This Row],[50D EMA]])/Table2[[#This Row],[50D EMA]]</f>
        <v>-3.1466338395724588E-2</v>
      </c>
      <c r="U148" s="1">
        <f>(Table2[[#This Row],[Close Price]]-Table2[[#This Row],[200D EMA]])/Table2[[#This Row],[200D EMA]]</f>
        <v>0.10142136562933525</v>
      </c>
      <c r="V148">
        <v>0.66688193525399497</v>
      </c>
      <c r="W148">
        <v>5154</v>
      </c>
      <c r="X148">
        <v>5328.5</v>
      </c>
      <c r="Y148">
        <v>5154</v>
      </c>
      <c r="Z148">
        <v>5328.5</v>
      </c>
      <c r="AA148">
        <v>5154</v>
      </c>
      <c r="AB148">
        <v>5328.5</v>
      </c>
      <c r="AC148" s="1">
        <f>(Table2[[#This Row],[Close Price]]/Table2[[#This Row],[Day Low]])-1</f>
        <v>9.4780752813350411E-3</v>
      </c>
      <c r="AD148" s="1">
        <f>(Table2[[#This Row],[Day High]]/Table2[[#This Row],[Close Price]])-1</f>
        <v>2.4150225357256083E-2</v>
      </c>
      <c r="AE148" s="1">
        <f>(Table2[[#This Row],[Close Price]]/Table2[[#This Row],[Current Week Low]])-1</f>
        <v>9.4780752813350411E-3</v>
      </c>
      <c r="AF148" s="1">
        <f>(Table2[[#This Row],[Current Week High]]/Table2[[#This Row],[Close Price]])-1</f>
        <v>2.4150225357256083E-2</v>
      </c>
      <c r="AG148" s="1">
        <f>(Table2[[#This Row],[Close Price]]/Table2[[#This Row],[Current Month Low]])-1</f>
        <v>9.4780752813350411E-3</v>
      </c>
      <c r="AH148" s="1">
        <f>(Table2[[#This Row],[Current Month High]]/Table2[[#This Row],[Close Price]])-1</f>
        <v>2.4150225357256083E-2</v>
      </c>
      <c r="AI148">
        <v>15.302190145785399</v>
      </c>
      <c r="AJ148">
        <v>72.737383798140698</v>
      </c>
      <c r="AK148" t="str">
        <f>IF(AND(Table2[[#This Row],[20D EMA]]&gt;Table2[[#This Row],[50D EMA]],Table2[[#This Row],[50D EMA]]&gt;Table2[[#This Row],[200D EMA]]),"Uptrend","Downtrend/NoTrend")</f>
        <v>Uptrend</v>
      </c>
      <c r="AL148">
        <v>7.0000000000000007E-2</v>
      </c>
      <c r="AM148" t="s">
        <v>3169</v>
      </c>
      <c r="AN148">
        <v>-9.91</v>
      </c>
      <c r="AO148" t="s">
        <v>3168</v>
      </c>
      <c r="AP148">
        <v>0.18486476159195001</v>
      </c>
      <c r="AQ148">
        <f>(Table2[[#This Row],[Sharpe Ratio]]-AVERAGE(Table2[Sharpe Ratio]))/_xlfn.STDEV.P(Table2[Sharpe Ratio])</f>
        <v>1.457487161647133</v>
      </c>
      <c r="AR1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0.60095422819473421</v>
      </c>
      <c r="AS148">
        <f>_xlfn.RANK.AVG(Table2[[#This Row],[1Y Return vs Nifty Z-Score]],Table2[1Y Return vs Nifty Z-Score])</f>
        <v>294</v>
      </c>
      <c r="AT148">
        <f>_xlfn.RANK.AVG(Table2[[#This Row],[6M Return vs Nifty Z-Score]],Table2[6M Return vs Nifty Z-Score])</f>
        <v>268</v>
      </c>
      <c r="AU148">
        <f>_xlfn.RANK.AVG(Table2[[#This Row],[Sharpe Ratio Z-Score]],Table2[Sharpe Ratio Z-Score])</f>
        <v>52</v>
      </c>
      <c r="AV148">
        <f>(Table2[[#This Row],[Rank 1Y]]+Table2[[#This Row],[Rank 6M]]+Table2[[#This Row],[Rank Sharpe]])/3</f>
        <v>204.66666666666666</v>
      </c>
    </row>
    <row r="149" spans="1:48" x14ac:dyDescent="0.3">
      <c r="A149" t="s">
        <v>335</v>
      </c>
      <c r="B149" t="s">
        <v>336</v>
      </c>
      <c r="C149" t="s">
        <v>3123</v>
      </c>
      <c r="D149" t="s">
        <v>128</v>
      </c>
      <c r="E149">
        <v>77778.2606103</v>
      </c>
      <c r="F149">
        <v>1714.5</v>
      </c>
      <c r="G149">
        <v>111.820059814497</v>
      </c>
      <c r="H149">
        <f>(Table2[[#This Row],[1Y Return vs Nifty]]-AVERAGE(Table2[1Y Return vs Nifty]))/_xlfn.STDEV.P(Table2[1Y Return vs Nifty])</f>
        <v>1.6090465332332218</v>
      </c>
      <c r="I149">
        <v>5.0929141875845803</v>
      </c>
      <c r="J149">
        <f>(Table2[[#This Row],[1M Return vs Nifty]]-AVERAGE(Table2[1M Return vs Nifty]))/_xlfn.STDEV.P(Table2[1M Return vs Nifty])</f>
        <v>0.43963225934664968</v>
      </c>
      <c r="K149">
        <v>26.8819389464254</v>
      </c>
      <c r="L149">
        <f>(Table2[[#This Row],[6M Return vs Nifty]]-AVERAGE(Table2[6M Return vs Nifty]))/_xlfn.STDEV.P(Table2[6M Return vs Nifty])</f>
        <v>0.70601747451129371</v>
      </c>
      <c r="M149">
        <v>5.4996494094240003</v>
      </c>
      <c r="N149">
        <f>(Table2[[#This Row],[1W Return vs Nifty]]-AVERAGE(Table2[1W Return vs Nifty]))/_xlfn.STDEV.P(Table2[1W Return vs Nifty])</f>
        <v>-0.17193627666359132</v>
      </c>
      <c r="O149">
        <v>1687.17</v>
      </c>
      <c r="P149">
        <v>1672.69657021541</v>
      </c>
      <c r="Q149">
        <v>1398.04563598042</v>
      </c>
      <c r="R149">
        <v>64.157560277630907</v>
      </c>
      <c r="S149" s="1">
        <f>(Table2[[#This Row],[Close Price]]-Table2[[#This Row],[20D EMA]])/Table2[[#This Row],[20D EMA]]</f>
        <v>1.6198723305890887E-2</v>
      </c>
      <c r="T149" s="1">
        <f>(Table2[[#This Row],[Close Price]]-Table2[[#This Row],[50D EMA]])/Table2[[#This Row],[50D EMA]]</f>
        <v>2.4991639565092507E-2</v>
      </c>
      <c r="U149" s="1">
        <f>(Table2[[#This Row],[Close Price]]-Table2[[#This Row],[200D EMA]])/Table2[[#This Row],[200D EMA]]</f>
        <v>0.22635481694963214</v>
      </c>
      <c r="V149">
        <v>0.394108848943582</v>
      </c>
      <c r="W149">
        <v>1664.15</v>
      </c>
      <c r="X149">
        <v>1725</v>
      </c>
      <c r="Y149">
        <v>1664.15</v>
      </c>
      <c r="Z149">
        <v>1725</v>
      </c>
      <c r="AA149">
        <v>1664.15</v>
      </c>
      <c r="AB149">
        <v>1725</v>
      </c>
      <c r="AC149" s="1">
        <f>(Table2[[#This Row],[Close Price]]/Table2[[#This Row],[Day Low]])-1</f>
        <v>3.0255686085989719E-2</v>
      </c>
      <c r="AD149" s="1">
        <f>(Table2[[#This Row],[Day High]]/Table2[[#This Row],[Close Price]])-1</f>
        <v>6.1242344706911034E-3</v>
      </c>
      <c r="AE149" s="1">
        <f>(Table2[[#This Row],[Close Price]]/Table2[[#This Row],[Current Week Low]])-1</f>
        <v>3.0255686085989719E-2</v>
      </c>
      <c r="AF149" s="1">
        <f>(Table2[[#This Row],[Current Week High]]/Table2[[#This Row],[Close Price]])-1</f>
        <v>6.1242344706911034E-3</v>
      </c>
      <c r="AG149" s="1">
        <f>(Table2[[#This Row],[Close Price]]/Table2[[#This Row],[Current Month Low]])-1</f>
        <v>3.0255686085989719E-2</v>
      </c>
      <c r="AH149" s="1">
        <f>(Table2[[#This Row],[Current Month High]]/Table2[[#This Row],[Close Price]])-1</f>
        <v>6.1242344706911034E-3</v>
      </c>
      <c r="AI149">
        <v>14.698162729658801</v>
      </c>
      <c r="AJ149">
        <v>145.12116663092399</v>
      </c>
      <c r="AK149" t="str">
        <f>IF(AND(Table2[[#This Row],[20D EMA]]&gt;Table2[[#This Row],[50D EMA]],Table2[[#This Row],[50D EMA]]&gt;Table2[[#This Row],[200D EMA]]),"Uptrend","Downtrend/NoTrend")</f>
        <v>Uptrend</v>
      </c>
      <c r="AL149">
        <v>0.02</v>
      </c>
      <c r="AM149" t="s">
        <v>3169</v>
      </c>
      <c r="AN149">
        <v>1.75</v>
      </c>
      <c r="AO149" t="s">
        <v>3169</v>
      </c>
      <c r="AP149">
        <v>2.7349710685854001E-2</v>
      </c>
      <c r="AQ149">
        <f>(Table2[[#This Row],[Sharpe Ratio]]-AVERAGE(Table2[Sharpe Ratio]))/_xlfn.STDEV.P(Table2[Sharpe Ratio])</f>
        <v>-0.40927442543879761</v>
      </c>
      <c r="AR1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2.1734855649887761</v>
      </c>
      <c r="AS149">
        <f>_xlfn.RANK.AVG(Table2[[#This Row],[1Y Return vs Nifty Z-Score]],Table2[1Y Return vs Nifty Z-Score])</f>
        <v>49</v>
      </c>
      <c r="AT149">
        <f>_xlfn.RANK.AVG(Table2[[#This Row],[6M Return vs Nifty Z-Score]],Table2[6M Return vs Nifty Z-Score])</f>
        <v>121</v>
      </c>
      <c r="AU149">
        <f>_xlfn.RANK.AVG(Table2[[#This Row],[Sharpe Ratio Z-Score]],Table2[Sharpe Ratio Z-Score])</f>
        <v>445</v>
      </c>
      <c r="AV149">
        <f>(Table2[[#This Row],[Rank 1Y]]+Table2[[#This Row],[Rank 6M]]+Table2[[#This Row],[Rank Sharpe]])/3</f>
        <v>205</v>
      </c>
    </row>
    <row r="150" spans="1:48" x14ac:dyDescent="0.3">
      <c r="A150" t="s">
        <v>1048</v>
      </c>
      <c r="B150" t="s">
        <v>1049</v>
      </c>
      <c r="C150" t="s">
        <v>3123</v>
      </c>
      <c r="D150" t="s">
        <v>518</v>
      </c>
      <c r="E150">
        <v>12943.443600000001</v>
      </c>
      <c r="F150">
        <v>135.41999999999999</v>
      </c>
      <c r="G150">
        <v>34.728382316478097</v>
      </c>
      <c r="H150">
        <f>(Table2[[#This Row],[1Y Return vs Nifty]]-AVERAGE(Table2[1Y Return vs Nifty]))/_xlfn.STDEV.P(Table2[1Y Return vs Nifty])</f>
        <v>0.24233965040233471</v>
      </c>
      <c r="I150">
        <v>1.6527131697128099</v>
      </c>
      <c r="J150">
        <f>(Table2[[#This Row],[1M Return vs Nifty]]-AVERAGE(Table2[1M Return vs Nifty]))/_xlfn.STDEV.P(Table2[1M Return vs Nifty])</f>
        <v>6.0239619483147586E-2</v>
      </c>
      <c r="K150">
        <v>56.003833377312098</v>
      </c>
      <c r="L150">
        <f>(Table2[[#This Row],[6M Return vs Nifty]]-AVERAGE(Table2[6M Return vs Nifty]))/_xlfn.STDEV.P(Table2[6M Return vs Nifty])</f>
        <v>1.7103428916380135</v>
      </c>
      <c r="M150">
        <v>5.5082525043029698</v>
      </c>
      <c r="N150">
        <f>(Table2[[#This Row],[1W Return vs Nifty]]-AVERAGE(Table2[1W Return vs Nifty]))/_xlfn.STDEV.P(Table2[1W Return vs Nifty])</f>
        <v>-0.17041493526387891</v>
      </c>
      <c r="O150">
        <v>141.04</v>
      </c>
      <c r="P150">
        <v>133.042781035019</v>
      </c>
      <c r="Q150">
        <v>107.015184881208</v>
      </c>
      <c r="R150">
        <v>38.582355808244102</v>
      </c>
      <c r="S150" s="1">
        <f>(Table2[[#This Row],[Close Price]]-Table2[[#This Row],[20D EMA]])/Table2[[#This Row],[20D EMA]]</f>
        <v>-3.9846851956891693E-2</v>
      </c>
      <c r="T150" s="1">
        <f>(Table2[[#This Row],[Close Price]]-Table2[[#This Row],[50D EMA]])/Table2[[#This Row],[50D EMA]]</f>
        <v>1.7868079323712129E-2</v>
      </c>
      <c r="U150" s="1">
        <f>(Table2[[#This Row],[Close Price]]-Table2[[#This Row],[200D EMA]])/Table2[[#This Row],[200D EMA]]</f>
        <v>0.26542789371735137</v>
      </c>
      <c r="V150">
        <v>0.85606564852629696</v>
      </c>
      <c r="W150">
        <v>134.51</v>
      </c>
      <c r="X150">
        <v>142.4</v>
      </c>
      <c r="Y150">
        <v>134.51</v>
      </c>
      <c r="Z150">
        <v>142.4</v>
      </c>
      <c r="AA150">
        <v>134.51</v>
      </c>
      <c r="AB150">
        <v>142.6</v>
      </c>
      <c r="AC150" s="1">
        <f>(Table2[[#This Row],[Close Price]]/Table2[[#This Row],[Day Low]])-1</f>
        <v>6.7652962605011524E-3</v>
      </c>
      <c r="AD150" s="1">
        <f>(Table2[[#This Row],[Day High]]/Table2[[#This Row],[Close Price]])-1</f>
        <v>5.1543346625313902E-2</v>
      </c>
      <c r="AE150" s="1">
        <f>(Table2[[#This Row],[Close Price]]/Table2[[#This Row],[Current Week Low]])-1</f>
        <v>6.7652962605011524E-3</v>
      </c>
      <c r="AF150" s="1">
        <f>(Table2[[#This Row],[Current Week High]]/Table2[[#This Row],[Close Price]])-1</f>
        <v>5.1543346625313902E-2</v>
      </c>
      <c r="AG150" s="1">
        <f>(Table2[[#This Row],[Close Price]]/Table2[[#This Row],[Current Month Low]])-1</f>
        <v>6.7652962605011524E-3</v>
      </c>
      <c r="AH150" s="1">
        <f>(Table2[[#This Row],[Current Month High]]/Table2[[#This Row],[Close Price]])-1</f>
        <v>5.3020233348102241E-2</v>
      </c>
      <c r="AI150">
        <v>24.612317235268002</v>
      </c>
      <c r="AJ150">
        <v>96.260869565217305</v>
      </c>
      <c r="AK150" t="str">
        <f>IF(AND(Table2[[#This Row],[20D EMA]]&gt;Table2[[#This Row],[50D EMA]],Table2[[#This Row],[50D EMA]]&gt;Table2[[#This Row],[200D EMA]]),"Uptrend","Downtrend/NoTrend")</f>
        <v>Uptrend</v>
      </c>
      <c r="AL150">
        <v>0.45</v>
      </c>
      <c r="AM150" t="s">
        <v>3169</v>
      </c>
      <c r="AN150">
        <v>-13.16</v>
      </c>
      <c r="AO150" t="s">
        <v>3168</v>
      </c>
      <c r="AP150">
        <v>6.0526842607273E-2</v>
      </c>
      <c r="AQ150">
        <f>(Table2[[#This Row],[Sharpe Ratio]]-AVERAGE(Table2[Sharpe Ratio]))/_xlfn.STDEV.P(Table2[Sharpe Ratio])</f>
        <v>-1.6081552222448281E-2</v>
      </c>
      <c r="AR1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1.8264256740371687</v>
      </c>
      <c r="AS150">
        <f>_xlfn.RANK.AVG(Table2[[#This Row],[1Y Return vs Nifty Z-Score]],Table2[1Y Return vs Nifty Z-Score])</f>
        <v>225</v>
      </c>
      <c r="AT150">
        <f>_xlfn.RANK.AVG(Table2[[#This Row],[6M Return vs Nifty Z-Score]],Table2[6M Return vs Nifty Z-Score])</f>
        <v>39</v>
      </c>
      <c r="AU150">
        <f>_xlfn.RANK.AVG(Table2[[#This Row],[Sharpe Ratio Z-Score]],Table2[Sharpe Ratio Z-Score])</f>
        <v>351</v>
      </c>
      <c r="AV150">
        <f>(Table2[[#This Row],[Rank 1Y]]+Table2[[#This Row],[Rank 6M]]+Table2[[#This Row],[Rank Sharpe]])/3</f>
        <v>205</v>
      </c>
    </row>
    <row r="151" spans="1:48" x14ac:dyDescent="0.3">
      <c r="A151" t="s">
        <v>580</v>
      </c>
      <c r="B151" t="s">
        <v>581</v>
      </c>
      <c r="C151" t="s">
        <v>3123</v>
      </c>
      <c r="D151" t="s">
        <v>211</v>
      </c>
      <c r="E151">
        <v>33783.744021600003</v>
      </c>
      <c r="F151">
        <v>6677.25</v>
      </c>
      <c r="G151">
        <v>82.942669463704505</v>
      </c>
      <c r="H151">
        <f>(Table2[[#This Row],[1Y Return vs Nifty]]-AVERAGE(Table2[1Y Return vs Nifty]))/_xlfn.STDEV.P(Table2[1Y Return vs Nifty])</f>
        <v>1.0970985586721993</v>
      </c>
      <c r="I151">
        <v>7.3934501291005903</v>
      </c>
      <c r="J151">
        <f>(Table2[[#This Row],[1M Return vs Nifty]]-AVERAGE(Table2[1M Return vs Nifty]))/_xlfn.STDEV.P(Table2[1M Return vs Nifty])</f>
        <v>0.69334022565978537</v>
      </c>
      <c r="K151">
        <v>-1.52086583124627</v>
      </c>
      <c r="L151">
        <f>(Table2[[#This Row],[6M Return vs Nifty]]-AVERAGE(Table2[6M Return vs Nifty]))/_xlfn.STDEV.P(Table2[6M Return vs Nifty])</f>
        <v>-0.27350873123064995</v>
      </c>
      <c r="M151">
        <v>5.3175395101107004</v>
      </c>
      <c r="N151">
        <f>(Table2[[#This Row],[1W Return vs Nifty]]-AVERAGE(Table2[1W Return vs Nifty]))/_xlfn.STDEV.P(Table2[1W Return vs Nifty])</f>
        <v>-0.20413995836423607</v>
      </c>
      <c r="O151">
        <v>6776.46</v>
      </c>
      <c r="P151">
        <v>6753.7794774734703</v>
      </c>
      <c r="Q151">
        <v>6167.0652782098796</v>
      </c>
      <c r="R151">
        <v>43.816930043758298</v>
      </c>
      <c r="S151" s="1">
        <f>(Table2[[#This Row],[Close Price]]-Table2[[#This Row],[20D EMA]])/Table2[[#This Row],[20D EMA]]</f>
        <v>-1.4640387458938742E-2</v>
      </c>
      <c r="T151" s="1">
        <f>(Table2[[#This Row],[Close Price]]-Table2[[#This Row],[50D EMA]])/Table2[[#This Row],[50D EMA]]</f>
        <v>-1.1331355684432156E-2</v>
      </c>
      <c r="U151" s="1">
        <f>(Table2[[#This Row],[Close Price]]-Table2[[#This Row],[200D EMA]])/Table2[[#This Row],[200D EMA]]</f>
        <v>8.2727310118275943E-2</v>
      </c>
      <c r="V151">
        <v>0.74282998993011895</v>
      </c>
      <c r="W151">
        <v>6660</v>
      </c>
      <c r="X151">
        <v>6876.85</v>
      </c>
      <c r="Y151">
        <v>6660</v>
      </c>
      <c r="Z151">
        <v>6876.85</v>
      </c>
      <c r="AA151">
        <v>6660</v>
      </c>
      <c r="AB151">
        <v>6949.95</v>
      </c>
      <c r="AC151" s="1">
        <f>(Table2[[#This Row],[Close Price]]/Table2[[#This Row],[Day Low]])-1</f>
        <v>2.5900900900901469E-3</v>
      </c>
      <c r="AD151" s="1">
        <f>(Table2[[#This Row],[Day High]]/Table2[[#This Row],[Close Price]])-1</f>
        <v>2.9892545583885655E-2</v>
      </c>
      <c r="AE151" s="1">
        <f>(Table2[[#This Row],[Close Price]]/Table2[[#This Row],[Current Week Low]])-1</f>
        <v>2.5900900900901469E-3</v>
      </c>
      <c r="AF151" s="1">
        <f>(Table2[[#This Row],[Current Week High]]/Table2[[#This Row],[Close Price]])-1</f>
        <v>2.9892545583885655E-2</v>
      </c>
      <c r="AG151" s="1">
        <f>(Table2[[#This Row],[Close Price]]/Table2[[#This Row],[Current Month Low]])-1</f>
        <v>2.5900900900901469E-3</v>
      </c>
      <c r="AH151" s="1">
        <f>(Table2[[#This Row],[Current Month High]]/Table2[[#This Row],[Close Price]])-1</f>
        <v>4.0840166236100206E-2</v>
      </c>
      <c r="AI151">
        <v>46.120783256580097</v>
      </c>
      <c r="AJ151">
        <v>110.861636113874</v>
      </c>
      <c r="AK151" t="str">
        <f>IF(AND(Table2[[#This Row],[20D EMA]]&gt;Table2[[#This Row],[50D EMA]],Table2[[#This Row],[50D EMA]]&gt;Table2[[#This Row],[200D EMA]]),"Uptrend","Downtrend/NoTrend")</f>
        <v>Uptrend</v>
      </c>
      <c r="AL151">
        <v>0.08</v>
      </c>
      <c r="AM151" t="s">
        <v>3169</v>
      </c>
      <c r="AN151">
        <v>-2.6</v>
      </c>
      <c r="AO151" t="s">
        <v>3168</v>
      </c>
      <c r="AP151">
        <v>0.13957232539532699</v>
      </c>
      <c r="AQ151">
        <f>(Table2[[#This Row],[Sharpe Ratio]]-AVERAGE(Table2[Sharpe Ratio]))/_xlfn.STDEV.P(Table2[Sharpe Ratio])</f>
        <v>0.92071191641801786</v>
      </c>
      <c r="AR1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2.2335020111551169</v>
      </c>
      <c r="AS151">
        <f>_xlfn.RANK.AVG(Table2[[#This Row],[1Y Return vs Nifty Z-Score]],Table2[1Y Return vs Nifty Z-Score])</f>
        <v>82</v>
      </c>
      <c r="AT151">
        <f>_xlfn.RANK.AVG(Table2[[#This Row],[6M Return vs Nifty Z-Score]],Table2[6M Return vs Nifty Z-Score])</f>
        <v>411</v>
      </c>
      <c r="AU151">
        <f>_xlfn.RANK.AVG(Table2[[#This Row],[Sharpe Ratio Z-Score]],Table2[Sharpe Ratio Z-Score])</f>
        <v>127</v>
      </c>
      <c r="AV151">
        <f>(Table2[[#This Row],[Rank 1Y]]+Table2[[#This Row],[Rank 6M]]+Table2[[#This Row],[Rank Sharpe]])/3</f>
        <v>206.66666666666666</v>
      </c>
    </row>
    <row r="152" spans="1:48" x14ac:dyDescent="0.3">
      <c r="A152" t="s">
        <v>1707</v>
      </c>
      <c r="B152" t="s">
        <v>1708</v>
      </c>
      <c r="C152" t="s">
        <v>3127</v>
      </c>
      <c r="D152" t="s">
        <v>51</v>
      </c>
      <c r="E152">
        <v>5012.4285739899997</v>
      </c>
      <c r="F152">
        <v>201.02</v>
      </c>
      <c r="G152">
        <v>74.647685137724395</v>
      </c>
      <c r="H152">
        <f>(Table2[[#This Row],[1Y Return vs Nifty]]-AVERAGE(Table2[1Y Return vs Nifty]))/_xlfn.STDEV.P(Table2[1Y Return vs Nifty])</f>
        <v>0.95004231940976158</v>
      </c>
      <c r="I152">
        <v>-7.69957312671335</v>
      </c>
      <c r="J152">
        <f>(Table2[[#This Row],[1M Return vs Nifty]]-AVERAGE(Table2[1M Return vs Nifty]))/_xlfn.STDEV.P(Table2[1M Return vs Nifty])</f>
        <v>-0.97115028137660231</v>
      </c>
      <c r="K152">
        <v>62.8765411020768</v>
      </c>
      <c r="L152">
        <f>(Table2[[#This Row],[6M Return vs Nifty]]-AVERAGE(Table2[6M Return vs Nifty]))/_xlfn.STDEV.P(Table2[6M Return vs Nifty])</f>
        <v>1.9473616429024783</v>
      </c>
      <c r="M152">
        <v>14.696562726083499</v>
      </c>
      <c r="N152">
        <f>(Table2[[#This Row],[1W Return vs Nifty]]-AVERAGE(Table2[1W Return vs Nifty]))/_xlfn.STDEV.P(Table2[1W Return vs Nifty])</f>
        <v>1.4544139118486119</v>
      </c>
      <c r="O152">
        <v>186.82</v>
      </c>
      <c r="P152">
        <v>180.81211337632499</v>
      </c>
      <c r="Q152">
        <v>148.27501724847599</v>
      </c>
      <c r="R152">
        <v>67.287327503523002</v>
      </c>
      <c r="S152" s="1">
        <f>(Table2[[#This Row],[Close Price]]-Table2[[#This Row],[20D EMA]])/Table2[[#This Row],[20D EMA]]</f>
        <v>7.6008992613210674E-2</v>
      </c>
      <c r="T152" s="1">
        <f>(Table2[[#This Row],[Close Price]]-Table2[[#This Row],[50D EMA]])/Table2[[#This Row],[50D EMA]]</f>
        <v>0.11176179652087948</v>
      </c>
      <c r="U152" s="1">
        <f>(Table2[[#This Row],[Close Price]]-Table2[[#This Row],[200D EMA]])/Table2[[#This Row],[200D EMA]]</f>
        <v>0.35572400347885408</v>
      </c>
      <c r="V152">
        <v>0.113759001985739</v>
      </c>
      <c r="W152">
        <v>196.24</v>
      </c>
      <c r="X152">
        <v>201.02</v>
      </c>
      <c r="Y152">
        <v>196.24</v>
      </c>
      <c r="Z152">
        <v>201.02</v>
      </c>
      <c r="AA152">
        <v>191</v>
      </c>
      <c r="AB152">
        <v>201.02</v>
      </c>
      <c r="AC152" s="1">
        <f>(Table2[[#This Row],[Close Price]]/Table2[[#This Row],[Day Low]])-1</f>
        <v>2.4357929066449291E-2</v>
      </c>
      <c r="AD152" s="1">
        <f>(Table2[[#This Row],[Day High]]/Table2[[#This Row],[Close Price]])-1</f>
        <v>0</v>
      </c>
      <c r="AE152" s="1">
        <f>(Table2[[#This Row],[Close Price]]/Table2[[#This Row],[Current Week Low]])-1</f>
        <v>2.4357929066449291E-2</v>
      </c>
      <c r="AF152" s="1">
        <f>(Table2[[#This Row],[Current Week High]]/Table2[[#This Row],[Close Price]])-1</f>
        <v>0</v>
      </c>
      <c r="AG152" s="1">
        <f>(Table2[[#This Row],[Close Price]]/Table2[[#This Row],[Current Month Low]])-1</f>
        <v>5.2460732984293212E-2</v>
      </c>
      <c r="AH152" s="1">
        <f>(Table2[[#This Row],[Current Month High]]/Table2[[#This Row],[Close Price]])-1</f>
        <v>0</v>
      </c>
      <c r="AI152">
        <v>19.7393294199581</v>
      </c>
      <c r="AJ152">
        <v>118.381314502987</v>
      </c>
      <c r="AK152" t="str">
        <f>IF(AND(Table2[[#This Row],[20D EMA]]&gt;Table2[[#This Row],[50D EMA]],Table2[[#This Row],[50D EMA]]&gt;Table2[[#This Row],[200D EMA]]),"Uptrend","Downtrend/NoTrend")</f>
        <v>Uptrend</v>
      </c>
      <c r="AL152">
        <v>0.37</v>
      </c>
      <c r="AM152" t="s">
        <v>3169</v>
      </c>
      <c r="AN152">
        <v>2.91</v>
      </c>
      <c r="AO152" t="s">
        <v>3169</v>
      </c>
      <c r="AP152">
        <v>1.2838319873845001E-2</v>
      </c>
      <c r="AQ152">
        <f>(Table2[[#This Row],[Sharpe Ratio]]-AVERAGE(Table2[Sharpe Ratio]))/_xlfn.STDEV.P(Table2[Sharpe Ratio])</f>
        <v>-0.58125359052315295</v>
      </c>
      <c r="AR1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2.7994140022610967</v>
      </c>
      <c r="AS152">
        <f>_xlfn.RANK.AVG(Table2[[#This Row],[1Y Return vs Nifty Z-Score]],Table2[1Y Return vs Nifty Z-Score])</f>
        <v>102</v>
      </c>
      <c r="AT152">
        <f>_xlfn.RANK.AVG(Table2[[#This Row],[6M Return vs Nifty Z-Score]],Table2[6M Return vs Nifty Z-Score])</f>
        <v>32</v>
      </c>
      <c r="AU152">
        <f>_xlfn.RANK.AVG(Table2[[#This Row],[Sharpe Ratio Z-Score]],Table2[Sharpe Ratio Z-Score])</f>
        <v>486</v>
      </c>
      <c r="AV152">
        <f>(Table2[[#This Row],[Rank 1Y]]+Table2[[#This Row],[Rank 6M]]+Table2[[#This Row],[Rank Sharpe]])/3</f>
        <v>206.66666666666666</v>
      </c>
    </row>
    <row r="153" spans="1:48" x14ac:dyDescent="0.3">
      <c r="A153" t="s">
        <v>754</v>
      </c>
      <c r="B153" t="s">
        <v>755</v>
      </c>
      <c r="C153" t="s">
        <v>3127</v>
      </c>
      <c r="D153" t="s">
        <v>247</v>
      </c>
      <c r="E153">
        <v>21929.614332674999</v>
      </c>
      <c r="F153">
        <v>548.04999999999995</v>
      </c>
      <c r="G153">
        <v>22.572116753678799</v>
      </c>
      <c r="H153">
        <f>(Table2[[#This Row],[1Y Return vs Nifty]]-AVERAGE(Table2[1Y Return vs Nifty]))/_xlfn.STDEV.P(Table2[1Y Return vs Nifty])</f>
        <v>2.6829333940161008E-2</v>
      </c>
      <c r="I153">
        <v>4.9408648330001297</v>
      </c>
      <c r="J153">
        <f>(Table2[[#This Row],[1M Return vs Nifty]]-AVERAGE(Table2[1M Return vs Nifty]))/_xlfn.STDEV.P(Table2[1M Return vs Nifty])</f>
        <v>0.42286393513371656</v>
      </c>
      <c r="K153">
        <v>26.4487827178699</v>
      </c>
      <c r="L153">
        <f>(Table2[[#This Row],[6M Return vs Nifty]]-AVERAGE(Table2[6M Return vs Nifty]))/_xlfn.STDEV.P(Table2[6M Return vs Nifty])</f>
        <v>0.69107923582776742</v>
      </c>
      <c r="M153">
        <v>4.0279090944008198</v>
      </c>
      <c r="N153">
        <f>(Table2[[#This Row],[1W Return vs Nifty]]-AVERAGE(Table2[1W Return vs Nifty]))/_xlfn.STDEV.P(Table2[1W Return vs Nifty])</f>
        <v>-0.43219371917348215</v>
      </c>
      <c r="O153">
        <v>537.45000000000005</v>
      </c>
      <c r="P153">
        <v>524.41972102343198</v>
      </c>
      <c r="Q153">
        <v>457.8120634869</v>
      </c>
      <c r="R153">
        <v>60.939064320974701</v>
      </c>
      <c r="S153" s="1">
        <f>(Table2[[#This Row],[Close Price]]-Table2[[#This Row],[20D EMA]])/Table2[[#This Row],[20D EMA]]</f>
        <v>1.9722764908363399E-2</v>
      </c>
      <c r="T153" s="1">
        <f>(Table2[[#This Row],[Close Price]]-Table2[[#This Row],[50D EMA]])/Table2[[#This Row],[50D EMA]]</f>
        <v>4.5059859553817458E-2</v>
      </c>
      <c r="U153" s="1">
        <f>(Table2[[#This Row],[Close Price]]-Table2[[#This Row],[200D EMA]])/Table2[[#This Row],[200D EMA]]</f>
        <v>0.19710694346017829</v>
      </c>
      <c r="V153">
        <v>0.48219713430733901</v>
      </c>
      <c r="W153">
        <v>534</v>
      </c>
      <c r="X153">
        <v>562.5</v>
      </c>
      <c r="Y153">
        <v>534</v>
      </c>
      <c r="Z153">
        <v>562.5</v>
      </c>
      <c r="AA153">
        <v>533.4</v>
      </c>
      <c r="AB153">
        <v>562.5</v>
      </c>
      <c r="AC153" s="1">
        <f>(Table2[[#This Row],[Close Price]]/Table2[[#This Row],[Day Low]])-1</f>
        <v>2.631086142322081E-2</v>
      </c>
      <c r="AD153" s="1">
        <f>(Table2[[#This Row],[Day High]]/Table2[[#This Row],[Close Price]])-1</f>
        <v>2.636620746282281E-2</v>
      </c>
      <c r="AE153" s="1">
        <f>(Table2[[#This Row],[Close Price]]/Table2[[#This Row],[Current Week Low]])-1</f>
        <v>2.631086142322081E-2</v>
      </c>
      <c r="AF153" s="1">
        <f>(Table2[[#This Row],[Current Week High]]/Table2[[#This Row],[Close Price]])-1</f>
        <v>2.636620746282281E-2</v>
      </c>
      <c r="AG153" s="1">
        <f>(Table2[[#This Row],[Close Price]]/Table2[[#This Row],[Current Month Low]])-1</f>
        <v>2.7465316835395548E-2</v>
      </c>
      <c r="AH153" s="1">
        <f>(Table2[[#This Row],[Current Month High]]/Table2[[#This Row],[Close Price]])-1</f>
        <v>2.636620746282281E-2</v>
      </c>
      <c r="AI153">
        <v>5.8297600583888398</v>
      </c>
      <c r="AJ153">
        <v>56.585714285714197</v>
      </c>
      <c r="AK153" t="str">
        <f>IF(AND(Table2[[#This Row],[20D EMA]]&gt;Table2[[#This Row],[50D EMA]],Table2[[#This Row],[50D EMA]]&gt;Table2[[#This Row],[200D EMA]]),"Uptrend","Downtrend/NoTrend")</f>
        <v>Uptrend</v>
      </c>
      <c r="AL153">
        <v>0.16</v>
      </c>
      <c r="AM153" t="s">
        <v>3169</v>
      </c>
      <c r="AN153">
        <v>1.0900000000000001</v>
      </c>
      <c r="AO153" t="s">
        <v>3169</v>
      </c>
      <c r="AP153">
        <v>0.108050109860894</v>
      </c>
      <c r="AQ153">
        <f>(Table2[[#This Row],[Sharpe Ratio]]-AVERAGE(Table2[Sharpe Ratio]))/_xlfn.STDEV.P(Table2[Sharpe Ratio])</f>
        <v>0.54713199017589931</v>
      </c>
      <c r="AR1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1.2557107759040622</v>
      </c>
      <c r="AS153">
        <f>_xlfn.RANK.AVG(Table2[[#This Row],[1Y Return vs Nifty Z-Score]],Table2[1Y Return vs Nifty Z-Score])</f>
        <v>291</v>
      </c>
      <c r="AT153">
        <f>_xlfn.RANK.AVG(Table2[[#This Row],[6M Return vs Nifty Z-Score]],Table2[6M Return vs Nifty Z-Score])</f>
        <v>122</v>
      </c>
      <c r="AU153">
        <f>_xlfn.RANK.AVG(Table2[[#This Row],[Sharpe Ratio Z-Score]],Table2[Sharpe Ratio Z-Score])</f>
        <v>208</v>
      </c>
      <c r="AV153">
        <f>(Table2[[#This Row],[Rank 1Y]]+Table2[[#This Row],[Rank 6M]]+Table2[[#This Row],[Rank Sharpe]])/3</f>
        <v>207</v>
      </c>
    </row>
    <row r="154" spans="1:48" x14ac:dyDescent="0.3">
      <c r="A154" t="s">
        <v>1164</v>
      </c>
      <c r="B154" t="s">
        <v>1165</v>
      </c>
      <c r="C154" t="s">
        <v>3134</v>
      </c>
      <c r="D154" t="s">
        <v>263</v>
      </c>
      <c r="E154">
        <v>10430.694115849999</v>
      </c>
      <c r="F154">
        <v>1608.65</v>
      </c>
      <c r="G154">
        <v>165.51451929958199</v>
      </c>
      <c r="H154">
        <f>(Table2[[#This Row],[1Y Return vs Nifty]]-AVERAGE(Table2[1Y Return vs Nifty]))/_xlfn.STDEV.P(Table2[1Y Return vs Nifty])</f>
        <v>2.5609597582377721</v>
      </c>
      <c r="I154">
        <v>33.790243862591701</v>
      </c>
      <c r="J154">
        <f>(Table2[[#This Row],[1M Return vs Nifty]]-AVERAGE(Table2[1M Return vs Nifty]))/_xlfn.STDEV.P(Table2[1M Return vs Nifty])</f>
        <v>3.6044344339502703</v>
      </c>
      <c r="K154">
        <v>45.906203505286101</v>
      </c>
      <c r="L154">
        <f>(Table2[[#This Row],[6M Return vs Nifty]]-AVERAGE(Table2[6M Return vs Nifty]))/_xlfn.STDEV.P(Table2[6M Return vs Nifty])</f>
        <v>1.3621064004550134</v>
      </c>
      <c r="M154">
        <v>12.893788439020399</v>
      </c>
      <c r="N154">
        <f>(Table2[[#This Row],[1W Return vs Nifty]]-AVERAGE(Table2[1W Return vs Nifty]))/_xlfn.STDEV.P(Table2[1W Return vs Nifty])</f>
        <v>1.1356175721789712</v>
      </c>
      <c r="O154">
        <v>1484.05</v>
      </c>
      <c r="P154">
        <v>1395.1528090434099</v>
      </c>
      <c r="Q154">
        <v>1144.28641603802</v>
      </c>
      <c r="R154">
        <v>62.7828301985937</v>
      </c>
      <c r="S154" s="1">
        <f>(Table2[[#This Row],[Close Price]]-Table2[[#This Row],[20D EMA]])/Table2[[#This Row],[20D EMA]]</f>
        <v>8.3959435328998439E-2</v>
      </c>
      <c r="T154" s="1">
        <f>(Table2[[#This Row],[Close Price]]-Table2[[#This Row],[50D EMA]])/Table2[[#This Row],[50D EMA]]</f>
        <v>0.15302781858209144</v>
      </c>
      <c r="U154" s="1">
        <f>(Table2[[#This Row],[Close Price]]-Table2[[#This Row],[200D EMA]])/Table2[[#This Row],[200D EMA]]</f>
        <v>0.40581062350612679</v>
      </c>
      <c r="V154">
        <v>2.43396177633621</v>
      </c>
      <c r="W154">
        <v>1600</v>
      </c>
      <c r="X154">
        <v>1718</v>
      </c>
      <c r="Y154">
        <v>1600</v>
      </c>
      <c r="Z154">
        <v>1718</v>
      </c>
      <c r="AA154">
        <v>1600</v>
      </c>
      <c r="AB154">
        <v>1734.85</v>
      </c>
      <c r="AC154" s="1">
        <f>(Table2[[#This Row],[Close Price]]/Table2[[#This Row],[Day Low]])-1</f>
        <v>5.4062500000000568E-3</v>
      </c>
      <c r="AD154" s="1">
        <f>(Table2[[#This Row],[Day High]]/Table2[[#This Row],[Close Price]])-1</f>
        <v>6.7976253380163332E-2</v>
      </c>
      <c r="AE154" s="1">
        <f>(Table2[[#This Row],[Close Price]]/Table2[[#This Row],[Current Week Low]])-1</f>
        <v>5.4062500000000568E-3</v>
      </c>
      <c r="AF154" s="1">
        <f>(Table2[[#This Row],[Current Week High]]/Table2[[#This Row],[Close Price]])-1</f>
        <v>6.7976253380163332E-2</v>
      </c>
      <c r="AG154" s="1">
        <f>(Table2[[#This Row],[Close Price]]/Table2[[#This Row],[Current Month Low]])-1</f>
        <v>5.4062500000000568E-3</v>
      </c>
      <c r="AH154" s="1">
        <f>(Table2[[#This Row],[Current Month High]]/Table2[[#This Row],[Close Price]])-1</f>
        <v>7.8450874957262107E-2</v>
      </c>
      <c r="AI154">
        <v>7.8450874957262098</v>
      </c>
      <c r="AJ154">
        <v>195.43617998163401</v>
      </c>
      <c r="AK154" t="str">
        <f>IF(AND(Table2[[#This Row],[20D EMA]]&gt;Table2[[#This Row],[50D EMA]],Table2[[#This Row],[50D EMA]]&gt;Table2[[#This Row],[200D EMA]]),"Uptrend","Downtrend/NoTrend")</f>
        <v>Uptrend</v>
      </c>
      <c r="AL154">
        <v>0.26</v>
      </c>
      <c r="AM154" t="s">
        <v>3169</v>
      </c>
      <c r="AN154">
        <v>7.74</v>
      </c>
      <c r="AO154" t="s">
        <v>3169</v>
      </c>
      <c r="AQ154">
        <f>(Table2[[#This Row],[Sharpe Ratio]]-AVERAGE(Table2[Sharpe Ratio]))/_xlfn.STDEV.P(Table2[Sharpe Ratio])</f>
        <v>-0.73340465320162251</v>
      </c>
      <c r="AR1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7.9297135116204043</v>
      </c>
      <c r="AS154">
        <f>_xlfn.RANK.AVG(Table2[[#This Row],[1Y Return vs Nifty Z-Score]],Table2[1Y Return vs Nifty Z-Score])</f>
        <v>21</v>
      </c>
      <c r="AT154">
        <f>_xlfn.RANK.AVG(Table2[[#This Row],[6M Return vs Nifty Z-Score]],Table2[6M Return vs Nifty Z-Score])</f>
        <v>66</v>
      </c>
      <c r="AU154">
        <f>_xlfn.RANK.AVG(Table2[[#This Row],[Sharpe Ratio Z-Score]],Table2[Sharpe Ratio Z-Score])</f>
        <v>539</v>
      </c>
      <c r="AV154">
        <f>(Table2[[#This Row],[Rank 1Y]]+Table2[[#This Row],[Rank 6M]]+Table2[[#This Row],[Rank Sharpe]])/3</f>
        <v>208.66666666666666</v>
      </c>
    </row>
    <row r="155" spans="1:48" x14ac:dyDescent="0.3">
      <c r="A155" t="s">
        <v>1083</v>
      </c>
      <c r="B155" t="s">
        <v>1084</v>
      </c>
      <c r="C155" t="s">
        <v>3129</v>
      </c>
      <c r="D155" t="s">
        <v>196</v>
      </c>
      <c r="E155">
        <v>11851.09948707</v>
      </c>
      <c r="F155">
        <v>503.7</v>
      </c>
      <c r="G155">
        <v>24.5560200004767</v>
      </c>
      <c r="H155">
        <f>(Table2[[#This Row],[1Y Return vs Nifty]]-AVERAGE(Table2[1Y Return vs Nifty]))/_xlfn.STDEV.P(Table2[1Y Return vs Nifty])</f>
        <v>6.2000630119815596E-2</v>
      </c>
      <c r="I155">
        <v>-9.6109037047821602</v>
      </c>
      <c r="J155">
        <f>(Table2[[#This Row],[1M Return vs Nifty]]-AVERAGE(Table2[1M Return vs Nifty]))/_xlfn.STDEV.P(Table2[1M Return vs Nifty])</f>
        <v>-1.1819358575386487</v>
      </c>
      <c r="K155">
        <v>16.755839922752902</v>
      </c>
      <c r="L155">
        <f>(Table2[[#This Row],[6M Return vs Nifty]]-AVERAGE(Table2[6M Return vs Nifty]))/_xlfn.STDEV.P(Table2[6M Return vs Nifty])</f>
        <v>0.35679916902117587</v>
      </c>
      <c r="M155">
        <v>9.4404440970113495</v>
      </c>
      <c r="N155">
        <f>(Table2[[#This Row],[1W Return vs Nifty]]-AVERAGE(Table2[1W Return vs Nifty]))/_xlfn.STDEV.P(Table2[1W Return vs Nifty])</f>
        <v>0.52494016028574508</v>
      </c>
      <c r="O155">
        <v>525.54999999999995</v>
      </c>
      <c r="P155">
        <v>536.78981540492805</v>
      </c>
      <c r="Q155">
        <v>476.80495127109401</v>
      </c>
      <c r="R155">
        <v>39.850808231983102</v>
      </c>
      <c r="S155" s="1">
        <f>(Table2[[#This Row],[Close Price]]-Table2[[#This Row],[20D EMA]])/Table2[[#This Row],[20D EMA]]</f>
        <v>-4.1575492341356615E-2</v>
      </c>
      <c r="T155" s="1">
        <f>(Table2[[#This Row],[Close Price]]-Table2[[#This Row],[50D EMA]])/Table2[[#This Row],[50D EMA]]</f>
        <v>-6.1643895721022052E-2</v>
      </c>
      <c r="U155" s="1">
        <f>(Table2[[#This Row],[Close Price]]-Table2[[#This Row],[200D EMA]])/Table2[[#This Row],[200D EMA]]</f>
        <v>5.6406815107954755E-2</v>
      </c>
      <c r="V155">
        <v>0.29406222261385201</v>
      </c>
      <c r="W155">
        <v>498</v>
      </c>
      <c r="X155">
        <v>518.29999999999995</v>
      </c>
      <c r="Y155">
        <v>498</v>
      </c>
      <c r="Z155">
        <v>518.29999999999995</v>
      </c>
      <c r="AA155">
        <v>498</v>
      </c>
      <c r="AB155">
        <v>520.79999999999995</v>
      </c>
      <c r="AC155" s="1">
        <f>(Table2[[#This Row],[Close Price]]/Table2[[#This Row],[Day Low]])-1</f>
        <v>1.1445783132530085E-2</v>
      </c>
      <c r="AD155" s="1">
        <f>(Table2[[#This Row],[Day High]]/Table2[[#This Row],[Close Price]])-1</f>
        <v>2.8985507246376718E-2</v>
      </c>
      <c r="AE155" s="1">
        <f>(Table2[[#This Row],[Close Price]]/Table2[[#This Row],[Current Week Low]])-1</f>
        <v>1.1445783132530085E-2</v>
      </c>
      <c r="AF155" s="1">
        <f>(Table2[[#This Row],[Current Week High]]/Table2[[#This Row],[Close Price]])-1</f>
        <v>2.8985507246376718E-2</v>
      </c>
      <c r="AG155" s="1">
        <f>(Table2[[#This Row],[Close Price]]/Table2[[#This Row],[Current Month Low]])-1</f>
        <v>1.1445783132530085E-2</v>
      </c>
      <c r="AH155" s="1">
        <f>(Table2[[#This Row],[Current Month High]]/Table2[[#This Row],[Close Price]])-1</f>
        <v>3.394877903513982E-2</v>
      </c>
      <c r="AI155">
        <v>29.442128250943</v>
      </c>
      <c r="AJ155">
        <v>50.673048160335</v>
      </c>
      <c r="AK155" t="str">
        <f>IF(AND(Table2[[#This Row],[20D EMA]]&gt;Table2[[#This Row],[50D EMA]],Table2[[#This Row],[50D EMA]]&gt;Table2[[#This Row],[200D EMA]]),"Uptrend","Downtrend/NoTrend")</f>
        <v>Downtrend/NoTrend</v>
      </c>
      <c r="AL155">
        <v>0.06</v>
      </c>
      <c r="AM155" t="s">
        <v>3169</v>
      </c>
      <c r="AN155">
        <v>-5.18</v>
      </c>
      <c r="AO155" t="s">
        <v>3168</v>
      </c>
      <c r="AP155">
        <v>0.13121736797248701</v>
      </c>
      <c r="AQ155">
        <f>(Table2[[#This Row],[Sharpe Ratio]]-AVERAGE(Table2[Sharpe Ratio]))/_xlfn.STDEV.P(Table2[Sharpe Ratio])</f>
        <v>0.82169462575927144</v>
      </c>
      <c r="AR1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5">
        <f>_xlfn.RANK.AVG(Table2[[#This Row],[1Y Return vs Nifty Z-Score]],Table2[1Y Return vs Nifty Z-Score])</f>
        <v>278</v>
      </c>
      <c r="AT155">
        <f>_xlfn.RANK.AVG(Table2[[#This Row],[6M Return vs Nifty Z-Score]],Table2[6M Return vs Nifty Z-Score])</f>
        <v>205</v>
      </c>
      <c r="AU155">
        <f>_xlfn.RANK.AVG(Table2[[#This Row],[Sharpe Ratio Z-Score]],Table2[Sharpe Ratio Z-Score])</f>
        <v>144</v>
      </c>
      <c r="AV155">
        <f>(Table2[[#This Row],[Rank 1Y]]+Table2[[#This Row],[Rank 6M]]+Table2[[#This Row],[Rank Sharpe]])/3</f>
        <v>209</v>
      </c>
    </row>
    <row r="156" spans="1:48" x14ac:dyDescent="0.3">
      <c r="A156" t="s">
        <v>194</v>
      </c>
      <c r="B156" t="s">
        <v>195</v>
      </c>
      <c r="C156" t="s">
        <v>3129</v>
      </c>
      <c r="D156" t="s">
        <v>196</v>
      </c>
      <c r="E156">
        <v>130248.857985237</v>
      </c>
      <c r="F156">
        <v>185.11</v>
      </c>
      <c r="G156">
        <v>76.539014535171304</v>
      </c>
      <c r="H156">
        <f>(Table2[[#This Row],[1Y Return vs Nifty]]-AVERAGE(Table2[1Y Return vs Nifty]))/_xlfn.STDEV.P(Table2[1Y Return vs Nifty])</f>
        <v>0.9835724356179284</v>
      </c>
      <c r="I156">
        <v>-5.9885520193488597</v>
      </c>
      <c r="J156">
        <f>(Table2[[#This Row],[1M Return vs Nifty]]-AVERAGE(Table2[1M Return vs Nifty]))/_xlfn.STDEV.P(Table2[1M Return vs Nifty])</f>
        <v>-0.78245525704143337</v>
      </c>
      <c r="K156">
        <v>38.026269901484099</v>
      </c>
      <c r="L156">
        <f>(Table2[[#This Row],[6M Return vs Nifty]]-AVERAGE(Table2[6M Return vs Nifty]))/_xlfn.STDEV.P(Table2[6M Return vs Nifty])</f>
        <v>1.0903514972034003</v>
      </c>
      <c r="M156">
        <v>-2.46952223270794</v>
      </c>
      <c r="N156">
        <f>(Table2[[#This Row],[1W Return vs Nifty]]-AVERAGE(Table2[1W Return vs Nifty]))/_xlfn.STDEV.P(Table2[1W Return vs Nifty])</f>
        <v>-1.5811768942727782</v>
      </c>
      <c r="O156">
        <v>193.91</v>
      </c>
      <c r="P156">
        <v>195.54758107395401</v>
      </c>
      <c r="Q156">
        <v>165.607376135046</v>
      </c>
      <c r="R156">
        <v>34.244531338515003</v>
      </c>
      <c r="S156" s="1">
        <f>(Table2[[#This Row],[Close Price]]-Table2[[#This Row],[20D EMA]])/Table2[[#This Row],[20D EMA]]</f>
        <v>-4.5381878190913223E-2</v>
      </c>
      <c r="T156" s="1">
        <f>(Table2[[#This Row],[Close Price]]-Table2[[#This Row],[50D EMA]])/Table2[[#This Row],[50D EMA]]</f>
        <v>-5.3376170733641606E-2</v>
      </c>
      <c r="U156" s="1">
        <f>(Table2[[#This Row],[Close Price]]-Table2[[#This Row],[200D EMA]])/Table2[[#This Row],[200D EMA]]</f>
        <v>0.11776422234387936</v>
      </c>
      <c r="V156">
        <v>0.61202467067955402</v>
      </c>
      <c r="W156">
        <v>180.7</v>
      </c>
      <c r="X156">
        <v>185.5</v>
      </c>
      <c r="Y156">
        <v>180.7</v>
      </c>
      <c r="Z156">
        <v>185.5</v>
      </c>
      <c r="AA156">
        <v>180.7</v>
      </c>
      <c r="AB156">
        <v>185.5</v>
      </c>
      <c r="AC156" s="1">
        <f>(Table2[[#This Row],[Close Price]]/Table2[[#This Row],[Day Low]])-1</f>
        <v>2.4405091311566318E-2</v>
      </c>
      <c r="AD156" s="1">
        <f>(Table2[[#This Row],[Day High]]/Table2[[#This Row],[Close Price]])-1</f>
        <v>2.1068553832854775E-3</v>
      </c>
      <c r="AE156" s="1">
        <f>(Table2[[#This Row],[Close Price]]/Table2[[#This Row],[Current Week Low]])-1</f>
        <v>2.4405091311566318E-2</v>
      </c>
      <c r="AF156" s="1">
        <f>(Table2[[#This Row],[Current Week High]]/Table2[[#This Row],[Close Price]])-1</f>
        <v>2.1068553832854775E-3</v>
      </c>
      <c r="AG156" s="1">
        <f>(Table2[[#This Row],[Close Price]]/Table2[[#This Row],[Current Month Low]])-1</f>
        <v>2.4405091311566318E-2</v>
      </c>
      <c r="AH156" s="1">
        <f>(Table2[[#This Row],[Current Month High]]/Table2[[#This Row],[Close Price]])-1</f>
        <v>2.1068553832854775E-3</v>
      </c>
      <c r="AI156">
        <v>17.2221922100372</v>
      </c>
      <c r="AJ156">
        <v>113.26036866359399</v>
      </c>
      <c r="AK156" t="str">
        <f>IF(AND(Table2[[#This Row],[20D EMA]]&gt;Table2[[#This Row],[50D EMA]],Table2[[#This Row],[50D EMA]]&gt;Table2[[#This Row],[200D EMA]]),"Uptrend","Downtrend/NoTrend")</f>
        <v>Downtrend/NoTrend</v>
      </c>
      <c r="AL156">
        <v>0.08</v>
      </c>
      <c r="AM156" t="s">
        <v>3169</v>
      </c>
      <c r="AN156">
        <v>-8.77</v>
      </c>
      <c r="AO156" t="s">
        <v>3168</v>
      </c>
      <c r="AP156">
        <v>2.6425780280505001E-2</v>
      </c>
      <c r="AQ156">
        <f>(Table2[[#This Row],[Sharpe Ratio]]-AVERAGE(Table2[Sharpe Ratio]))/_xlfn.STDEV.P(Table2[Sharpe Ratio])</f>
        <v>-0.42022422217202848</v>
      </c>
      <c r="AR1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6">
        <f>_xlfn.RANK.AVG(Table2[[#This Row],[1Y Return vs Nifty Z-Score]],Table2[1Y Return vs Nifty Z-Score])</f>
        <v>99</v>
      </c>
      <c r="AT156">
        <f>_xlfn.RANK.AVG(Table2[[#This Row],[6M Return vs Nifty Z-Score]],Table2[6M Return vs Nifty Z-Score])</f>
        <v>83</v>
      </c>
      <c r="AU156">
        <f>_xlfn.RANK.AVG(Table2[[#This Row],[Sharpe Ratio Z-Score]],Table2[Sharpe Ratio Z-Score])</f>
        <v>447</v>
      </c>
      <c r="AV156">
        <f>(Table2[[#This Row],[Rank 1Y]]+Table2[[#This Row],[Rank 6M]]+Table2[[#This Row],[Rank Sharpe]])/3</f>
        <v>209.66666666666666</v>
      </c>
    </row>
    <row r="157" spans="1:48" x14ac:dyDescent="0.3">
      <c r="A157" t="s">
        <v>343</v>
      </c>
      <c r="B157" t="s">
        <v>344</v>
      </c>
      <c r="C157" t="s">
        <v>3136</v>
      </c>
      <c r="D157" t="s">
        <v>141</v>
      </c>
      <c r="E157">
        <v>70395.211094384998</v>
      </c>
      <c r="F157">
        <v>1936.05</v>
      </c>
      <c r="G157">
        <v>30.704129184451102</v>
      </c>
      <c r="H157">
        <f>(Table2[[#This Row],[1Y Return vs Nifty]]-AVERAGE(Table2[1Y Return vs Nifty]))/_xlfn.STDEV.P(Table2[1Y Return vs Nifty])</f>
        <v>0.17099635327488036</v>
      </c>
      <c r="I157">
        <v>11.0285499609691</v>
      </c>
      <c r="J157">
        <f>(Table2[[#This Row],[1M Return vs Nifty]]-AVERAGE(Table2[1M Return vs Nifty]))/_xlfn.STDEV.P(Table2[1M Return vs Nifty])</f>
        <v>1.094226718691854</v>
      </c>
      <c r="K157">
        <v>22.421367997059502</v>
      </c>
      <c r="L157">
        <f>(Table2[[#This Row],[6M Return vs Nifty]]-AVERAGE(Table2[6M Return vs Nifty]))/_xlfn.STDEV.P(Table2[6M Return vs Nifty])</f>
        <v>0.55218597189469576</v>
      </c>
      <c r="M157">
        <v>3.2681665898986201</v>
      </c>
      <c r="N157">
        <f>(Table2[[#This Row],[1W Return vs Nifty]]-AVERAGE(Table2[1W Return vs Nifty]))/_xlfn.STDEV.P(Table2[1W Return vs Nifty])</f>
        <v>-0.56654394330571123</v>
      </c>
      <c r="O157">
        <v>1938.15</v>
      </c>
      <c r="P157">
        <v>1882.7344751493399</v>
      </c>
      <c r="Q157">
        <v>1677.4458037792499</v>
      </c>
      <c r="R157">
        <v>46.998243201060397</v>
      </c>
      <c r="S157" s="1">
        <f>(Table2[[#This Row],[Close Price]]-Table2[[#This Row],[20D EMA]])/Table2[[#This Row],[20D EMA]]</f>
        <v>-1.0835074684622636E-3</v>
      </c>
      <c r="T157" s="1">
        <f>(Table2[[#This Row],[Close Price]]-Table2[[#This Row],[50D EMA]])/Table2[[#This Row],[50D EMA]]</f>
        <v>2.8318132776758664E-2</v>
      </c>
      <c r="U157" s="1">
        <f>(Table2[[#This Row],[Close Price]]-Table2[[#This Row],[200D EMA]])/Table2[[#This Row],[200D EMA]]</f>
        <v>0.15416545538348855</v>
      </c>
      <c r="V157">
        <v>1.1979781413233199</v>
      </c>
      <c r="W157">
        <v>1913.45</v>
      </c>
      <c r="X157">
        <v>1980</v>
      </c>
      <c r="Y157">
        <v>1913.45</v>
      </c>
      <c r="Z157">
        <v>1980</v>
      </c>
      <c r="AA157">
        <v>1913.45</v>
      </c>
      <c r="AB157">
        <v>1997.6</v>
      </c>
      <c r="AC157" s="1">
        <f>(Table2[[#This Row],[Close Price]]/Table2[[#This Row],[Day Low]])-1</f>
        <v>1.1811126499255309E-2</v>
      </c>
      <c r="AD157" s="1">
        <f>(Table2[[#This Row],[Day High]]/Table2[[#This Row],[Close Price]])-1</f>
        <v>2.2700859998450396E-2</v>
      </c>
      <c r="AE157" s="1">
        <f>(Table2[[#This Row],[Close Price]]/Table2[[#This Row],[Current Week Low]])-1</f>
        <v>1.1811126499255309E-2</v>
      </c>
      <c r="AF157" s="1">
        <f>(Table2[[#This Row],[Current Week High]]/Table2[[#This Row],[Close Price]])-1</f>
        <v>2.2700859998450396E-2</v>
      </c>
      <c r="AG157" s="1">
        <f>(Table2[[#This Row],[Close Price]]/Table2[[#This Row],[Current Month Low]])-1</f>
        <v>1.1811126499255309E-2</v>
      </c>
      <c r="AH157" s="1">
        <f>(Table2[[#This Row],[Current Month High]]/Table2[[#This Row],[Close Price]])-1</f>
        <v>3.1791534309547842E-2</v>
      </c>
      <c r="AI157">
        <v>6.6707987913535201</v>
      </c>
      <c r="AJ157">
        <v>61.203164029974999</v>
      </c>
      <c r="AK157" t="str">
        <f>IF(AND(Table2[[#This Row],[20D EMA]]&gt;Table2[[#This Row],[50D EMA]],Table2[[#This Row],[50D EMA]]&gt;Table2[[#This Row],[200D EMA]]),"Uptrend","Downtrend/NoTrend")</f>
        <v>Uptrend</v>
      </c>
      <c r="AL157">
        <v>0.17</v>
      </c>
      <c r="AM157" t="s">
        <v>3169</v>
      </c>
      <c r="AN157">
        <v>1.7</v>
      </c>
      <c r="AO157" t="s">
        <v>3169</v>
      </c>
      <c r="AP157">
        <v>9.5156999664534003E-2</v>
      </c>
      <c r="AQ157">
        <f>(Table2[[#This Row],[Sharpe Ratio]]-AVERAGE(Table2[Sharpe Ratio]))/_xlfn.STDEV.P(Table2[Sharpe Ratio])</f>
        <v>0.39433158974318538</v>
      </c>
      <c r="AR1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1.6451966902989046</v>
      </c>
      <c r="AS157">
        <f>_xlfn.RANK.AVG(Table2[[#This Row],[1Y Return vs Nifty Z-Score]],Table2[1Y Return vs Nifty Z-Score])</f>
        <v>244</v>
      </c>
      <c r="AT157">
        <f>_xlfn.RANK.AVG(Table2[[#This Row],[6M Return vs Nifty Z-Score]],Table2[6M Return vs Nifty Z-Score])</f>
        <v>148</v>
      </c>
      <c r="AU157">
        <f>_xlfn.RANK.AVG(Table2[[#This Row],[Sharpe Ratio Z-Score]],Table2[Sharpe Ratio Z-Score])</f>
        <v>240</v>
      </c>
      <c r="AV157">
        <f>(Table2[[#This Row],[Rank 1Y]]+Table2[[#This Row],[Rank 6M]]+Table2[[#This Row],[Rank Sharpe]])/3</f>
        <v>210.66666666666666</v>
      </c>
    </row>
    <row r="158" spans="1:48" x14ac:dyDescent="0.3">
      <c r="A158" t="s">
        <v>861</v>
      </c>
      <c r="B158" t="s">
        <v>862</v>
      </c>
      <c r="C158" t="s">
        <v>3134</v>
      </c>
      <c r="D158" t="s">
        <v>117</v>
      </c>
      <c r="E158">
        <v>17959.943916785502</v>
      </c>
      <c r="F158">
        <v>11988.1</v>
      </c>
      <c r="G158">
        <v>111.26738420284499</v>
      </c>
      <c r="H158">
        <f>(Table2[[#This Row],[1Y Return vs Nifty]]-AVERAGE(Table2[1Y Return vs Nifty]))/_xlfn.STDEV.P(Table2[1Y Return vs Nifty])</f>
        <v>1.5992485162885657</v>
      </c>
      <c r="I158">
        <v>-8.0366213987806301</v>
      </c>
      <c r="J158">
        <f>(Table2[[#This Row],[1M Return vs Nifty]]-AVERAGE(Table2[1M Return vs Nifty]))/_xlfn.STDEV.P(Table2[1M Return vs Nifty])</f>
        <v>-1.0083206772449647</v>
      </c>
      <c r="K158">
        <v>54.858554216802901</v>
      </c>
      <c r="L158">
        <f>(Table2[[#This Row],[6M Return vs Nifty]]-AVERAGE(Table2[6M Return vs Nifty]))/_xlfn.STDEV.P(Table2[6M Return vs Nifty])</f>
        <v>1.6708457025614334</v>
      </c>
      <c r="M158">
        <v>0.68174826706934599</v>
      </c>
      <c r="N158">
        <f>(Table2[[#This Row],[1W Return vs Nifty]]-AVERAGE(Table2[1W Return vs Nifty]))/_xlfn.STDEV.P(Table2[1W Return vs Nifty])</f>
        <v>-1.0239171708303416</v>
      </c>
      <c r="O158">
        <v>12537.19</v>
      </c>
      <c r="P158">
        <v>13067.386513597899</v>
      </c>
      <c r="Q158">
        <v>11129.456079949599</v>
      </c>
      <c r="R158">
        <v>26.527439123309001</v>
      </c>
      <c r="S158" s="1">
        <f>(Table2[[#This Row],[Close Price]]-Table2[[#This Row],[20D EMA]])/Table2[[#This Row],[20D EMA]]</f>
        <v>-4.3796895476578092E-2</v>
      </c>
      <c r="T158" s="1">
        <f>(Table2[[#This Row],[Close Price]]-Table2[[#This Row],[50D EMA]])/Table2[[#This Row],[50D EMA]]</f>
        <v>-8.2593907547985623E-2</v>
      </c>
      <c r="U158" s="1">
        <f>(Table2[[#This Row],[Close Price]]-Table2[[#This Row],[200D EMA]])/Table2[[#This Row],[200D EMA]]</f>
        <v>7.7150573566420813E-2</v>
      </c>
      <c r="V158">
        <v>1.1772204235016599</v>
      </c>
      <c r="W158">
        <v>11782.7</v>
      </c>
      <c r="X158">
        <v>12045.6</v>
      </c>
      <c r="Y158">
        <v>11782.7</v>
      </c>
      <c r="Z158">
        <v>12045.6</v>
      </c>
      <c r="AA158">
        <v>11761</v>
      </c>
      <c r="AB158">
        <v>12599</v>
      </c>
      <c r="AC158" s="1">
        <f>(Table2[[#This Row],[Close Price]]/Table2[[#This Row],[Day Low]])-1</f>
        <v>1.7432337240190998E-2</v>
      </c>
      <c r="AD158" s="1">
        <f>(Table2[[#This Row],[Day High]]/Table2[[#This Row],[Close Price]])-1</f>
        <v>4.7964231195936069E-3</v>
      </c>
      <c r="AE158" s="1">
        <f>(Table2[[#This Row],[Close Price]]/Table2[[#This Row],[Current Week Low]])-1</f>
        <v>1.7432337240190998E-2</v>
      </c>
      <c r="AF158" s="1">
        <f>(Table2[[#This Row],[Current Week High]]/Table2[[#This Row],[Close Price]])-1</f>
        <v>4.7964231195936069E-3</v>
      </c>
      <c r="AG158" s="1">
        <f>(Table2[[#This Row],[Close Price]]/Table2[[#This Row],[Current Month Low]])-1</f>
        <v>1.9309582518493462E-2</v>
      </c>
      <c r="AH158" s="1">
        <f>(Table2[[#This Row],[Current Month High]]/Table2[[#This Row],[Close Price]])-1</f>
        <v>5.0958867543647424E-2</v>
      </c>
      <c r="AI158">
        <v>30.980722549861898</v>
      </c>
      <c r="AJ158">
        <v>168.22916083994301</v>
      </c>
      <c r="AK158" t="str">
        <f>IF(AND(Table2[[#This Row],[20D EMA]]&gt;Table2[[#This Row],[50D EMA]],Table2[[#This Row],[50D EMA]]&gt;Table2[[#This Row],[200D EMA]]),"Uptrend","Downtrend/NoTrend")</f>
        <v>Downtrend/NoTrend</v>
      </c>
      <c r="AL158">
        <v>-7.0000000000000007E-2</v>
      </c>
      <c r="AM158" t="s">
        <v>3168</v>
      </c>
      <c r="AN158">
        <v>-9.73</v>
      </c>
      <c r="AO158" t="s">
        <v>3168</v>
      </c>
      <c r="AQ158">
        <f>(Table2[[#This Row],[Sharpe Ratio]]-AVERAGE(Table2[Sharpe Ratio]))/_xlfn.STDEV.P(Table2[Sharpe Ratio])</f>
        <v>-0.73340465320162251</v>
      </c>
      <c r="AR1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8">
        <f>_xlfn.RANK.AVG(Table2[[#This Row],[1Y Return vs Nifty Z-Score]],Table2[1Y Return vs Nifty Z-Score])</f>
        <v>50</v>
      </c>
      <c r="AT158">
        <f>_xlfn.RANK.AVG(Table2[[#This Row],[6M Return vs Nifty Z-Score]],Table2[6M Return vs Nifty Z-Score])</f>
        <v>44</v>
      </c>
      <c r="AU158">
        <f>_xlfn.RANK.AVG(Table2[[#This Row],[Sharpe Ratio Z-Score]],Table2[Sharpe Ratio Z-Score])</f>
        <v>539</v>
      </c>
      <c r="AV158">
        <f>(Table2[[#This Row],[Rank 1Y]]+Table2[[#This Row],[Rank 6M]]+Table2[[#This Row],[Rank Sharpe]])/3</f>
        <v>211</v>
      </c>
    </row>
    <row r="159" spans="1:48" x14ac:dyDescent="0.3">
      <c r="A159" t="s">
        <v>747</v>
      </c>
      <c r="B159" t="s">
        <v>748</v>
      </c>
      <c r="C159" t="s">
        <v>3123</v>
      </c>
      <c r="D159" t="s">
        <v>391</v>
      </c>
      <c r="E159">
        <v>22387.520644544999</v>
      </c>
      <c r="F159">
        <v>4542.6499999999996</v>
      </c>
      <c r="G159">
        <v>63.293380878414702</v>
      </c>
      <c r="H159">
        <f>(Table2[[#This Row],[1Y Return vs Nifty]]-AVERAGE(Table2[1Y Return vs Nifty]))/_xlfn.STDEV.P(Table2[1Y Return vs Nifty])</f>
        <v>0.74874943949605888</v>
      </c>
      <c r="I159">
        <v>6.4918641065821099</v>
      </c>
      <c r="J159">
        <f>(Table2[[#This Row],[1M Return vs Nifty]]-AVERAGE(Table2[1M Return vs Nifty]))/_xlfn.STDEV.P(Table2[1M Return vs Nifty])</f>
        <v>0.59391141339842268</v>
      </c>
      <c r="K159">
        <v>31.863740851663799</v>
      </c>
      <c r="L159">
        <f>(Table2[[#This Row],[6M Return vs Nifty]]-AVERAGE(Table2[6M Return vs Nifty]))/_xlfn.STDEV.P(Table2[6M Return vs Nifty])</f>
        <v>0.8778246448310475</v>
      </c>
      <c r="M159">
        <v>4.8425034645539</v>
      </c>
      <c r="N159">
        <f>(Table2[[#This Row],[1W Return vs Nifty]]-AVERAGE(Table2[1W Return vs Nifty]))/_xlfn.STDEV.P(Table2[1W Return vs Nifty])</f>
        <v>-0.28814368174846477</v>
      </c>
      <c r="O159">
        <v>4478.49</v>
      </c>
      <c r="P159">
        <v>4414.0633352283603</v>
      </c>
      <c r="Q159">
        <v>3791.4030282040198</v>
      </c>
      <c r="R159">
        <v>56.353040403029603</v>
      </c>
      <c r="S159" s="1">
        <f>(Table2[[#This Row],[Close Price]]-Table2[[#This Row],[20D EMA]])/Table2[[#This Row],[20D EMA]]</f>
        <v>1.4326257287612535E-2</v>
      </c>
      <c r="T159" s="1">
        <f>(Table2[[#This Row],[Close Price]]-Table2[[#This Row],[50D EMA]])/Table2[[#This Row],[50D EMA]]</f>
        <v>2.9131132701562593E-2</v>
      </c>
      <c r="U159" s="1">
        <f>(Table2[[#This Row],[Close Price]]-Table2[[#This Row],[200D EMA]])/Table2[[#This Row],[200D EMA]]</f>
        <v>0.19814484669857005</v>
      </c>
      <c r="V159">
        <v>0.84507779128749205</v>
      </c>
      <c r="W159">
        <v>4505</v>
      </c>
      <c r="X159">
        <v>4787.25</v>
      </c>
      <c r="Y159">
        <v>4505</v>
      </c>
      <c r="Z159">
        <v>4787.25</v>
      </c>
      <c r="AA159">
        <v>4460.25</v>
      </c>
      <c r="AB159">
        <v>4787.25</v>
      </c>
      <c r="AC159" s="1">
        <f>(Table2[[#This Row],[Close Price]]/Table2[[#This Row],[Day Low]])-1</f>
        <v>8.3573806881243051E-3</v>
      </c>
      <c r="AD159" s="1">
        <f>(Table2[[#This Row],[Day High]]/Table2[[#This Row],[Close Price]])-1</f>
        <v>5.3845222502284074E-2</v>
      </c>
      <c r="AE159" s="1">
        <f>(Table2[[#This Row],[Close Price]]/Table2[[#This Row],[Current Week Low]])-1</f>
        <v>8.3573806881243051E-3</v>
      </c>
      <c r="AF159" s="1">
        <f>(Table2[[#This Row],[Current Week High]]/Table2[[#This Row],[Close Price]])-1</f>
        <v>5.3845222502284074E-2</v>
      </c>
      <c r="AG159" s="1">
        <f>(Table2[[#This Row],[Close Price]]/Table2[[#This Row],[Current Month Low]])-1</f>
        <v>1.8474300767894025E-2</v>
      </c>
      <c r="AH159" s="1">
        <f>(Table2[[#This Row],[Current Month High]]/Table2[[#This Row],[Close Price]])-1</f>
        <v>5.3845222502284074E-2</v>
      </c>
      <c r="AI159">
        <v>9.4042023928764191</v>
      </c>
      <c r="AJ159">
        <v>93.222033177371301</v>
      </c>
      <c r="AK159" t="str">
        <f>IF(AND(Table2[[#This Row],[20D EMA]]&gt;Table2[[#This Row],[50D EMA]],Table2[[#This Row],[50D EMA]]&gt;Table2[[#This Row],[200D EMA]]),"Uptrend","Downtrend/NoTrend")</f>
        <v>Uptrend</v>
      </c>
      <c r="AL159">
        <v>0.03</v>
      </c>
      <c r="AM159" t="s">
        <v>3169</v>
      </c>
      <c r="AN159">
        <v>-6.37</v>
      </c>
      <c r="AO159" t="s">
        <v>3168</v>
      </c>
      <c r="AP159">
        <v>3.9493498277775999E-2</v>
      </c>
      <c r="AQ159">
        <f>(Table2[[#This Row],[Sharpe Ratio]]-AVERAGE(Table2[Sharpe Ratio]))/_xlfn.STDEV.P(Table2[Sharpe Ratio])</f>
        <v>-0.26535448846816873</v>
      </c>
      <c r="AR1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1.6669873275088956</v>
      </c>
      <c r="AS159">
        <f>_xlfn.RANK.AVG(Table2[[#This Row],[1Y Return vs Nifty Z-Score]],Table2[1Y Return vs Nifty Z-Score])</f>
        <v>123</v>
      </c>
      <c r="AT159">
        <f>_xlfn.RANK.AVG(Table2[[#This Row],[6M Return vs Nifty Z-Score]],Table2[6M Return vs Nifty Z-Score])</f>
        <v>102</v>
      </c>
      <c r="AU159">
        <f>_xlfn.RANK.AVG(Table2[[#This Row],[Sharpe Ratio Z-Score]],Table2[Sharpe Ratio Z-Score])</f>
        <v>410</v>
      </c>
      <c r="AV159">
        <f>(Table2[[#This Row],[Rank 1Y]]+Table2[[#This Row],[Rank 6M]]+Table2[[#This Row],[Rank Sharpe]])/3</f>
        <v>211.66666666666666</v>
      </c>
    </row>
    <row r="160" spans="1:48" x14ac:dyDescent="0.3">
      <c r="A160" t="s">
        <v>863</v>
      </c>
      <c r="B160" t="s">
        <v>864</v>
      </c>
      <c r="C160" t="s">
        <v>3123</v>
      </c>
      <c r="D160" t="s">
        <v>24</v>
      </c>
      <c r="E160">
        <v>17958.732058559999</v>
      </c>
      <c r="F160">
        <v>223.14</v>
      </c>
      <c r="G160">
        <v>26.4019437517391</v>
      </c>
      <c r="H160">
        <f>(Table2[[#This Row],[1Y Return vs Nifty]]-AVERAGE(Table2[1Y Return vs Nifty]))/_xlfn.STDEV.P(Table2[1Y Return vs Nifty])</f>
        <v>9.4725779940250693E-2</v>
      </c>
      <c r="I160">
        <v>12.0725319462607</v>
      </c>
      <c r="J160">
        <f>(Table2[[#This Row],[1M Return vs Nifty]]-AVERAGE(Table2[1M Return vs Nifty]))/_xlfn.STDEV.P(Table2[1M Return vs Nifty])</f>
        <v>1.2093592587126543</v>
      </c>
      <c r="K160">
        <v>7.5529348905530096</v>
      </c>
      <c r="L160">
        <f>(Table2[[#This Row],[6M Return vs Nifty]]-AVERAGE(Table2[6M Return vs Nifty]))/_xlfn.STDEV.P(Table2[6M Return vs Nifty])</f>
        <v>3.9419011724852522E-2</v>
      </c>
      <c r="M160">
        <v>6.7505020204074597</v>
      </c>
      <c r="N160">
        <f>(Table2[[#This Row],[1W Return vs Nifty]]-AVERAGE(Table2[1W Return vs Nifty]))/_xlfn.STDEV.P(Table2[1W Return vs Nifty])</f>
        <v>4.9260151923912011E-2</v>
      </c>
      <c r="O160">
        <v>217.92</v>
      </c>
      <c r="P160">
        <v>215.36698362724999</v>
      </c>
      <c r="Q160">
        <v>197.876127008639</v>
      </c>
      <c r="R160">
        <v>57.660344104339401</v>
      </c>
      <c r="S160" s="1">
        <f>(Table2[[#This Row],[Close Price]]-Table2[[#This Row],[20D EMA]])/Table2[[#This Row],[20D EMA]]</f>
        <v>2.3953744493392066E-2</v>
      </c>
      <c r="T160" s="1">
        <f>(Table2[[#This Row],[Close Price]]-Table2[[#This Row],[50D EMA]])/Table2[[#This Row],[50D EMA]]</f>
        <v>3.609195913800451E-2</v>
      </c>
      <c r="U160" s="1">
        <f>(Table2[[#This Row],[Close Price]]-Table2[[#This Row],[200D EMA]])/Table2[[#This Row],[200D EMA]]</f>
        <v>0.12767519444252109</v>
      </c>
      <c r="V160">
        <v>1.2713691596797001</v>
      </c>
      <c r="W160">
        <v>222.5</v>
      </c>
      <c r="X160">
        <v>227.53</v>
      </c>
      <c r="Y160">
        <v>222.5</v>
      </c>
      <c r="Z160">
        <v>227.53</v>
      </c>
      <c r="AA160">
        <v>222.5</v>
      </c>
      <c r="AB160">
        <v>229</v>
      </c>
      <c r="AC160" s="1">
        <f>(Table2[[#This Row],[Close Price]]/Table2[[#This Row],[Day Low]])-1</f>
        <v>2.8764044943818678E-3</v>
      </c>
      <c r="AD160" s="1">
        <f>(Table2[[#This Row],[Day High]]/Table2[[#This Row],[Close Price]])-1</f>
        <v>1.967374742314254E-2</v>
      </c>
      <c r="AE160" s="1">
        <f>(Table2[[#This Row],[Close Price]]/Table2[[#This Row],[Current Week Low]])-1</f>
        <v>2.8764044943818678E-3</v>
      </c>
      <c r="AF160" s="1">
        <f>(Table2[[#This Row],[Current Week High]]/Table2[[#This Row],[Close Price]])-1</f>
        <v>1.967374742314254E-2</v>
      </c>
      <c r="AG160" s="1">
        <f>(Table2[[#This Row],[Close Price]]/Table2[[#This Row],[Current Month Low]])-1</f>
        <v>2.8764044943818678E-3</v>
      </c>
      <c r="AH160" s="1">
        <f>(Table2[[#This Row],[Current Month High]]/Table2[[#This Row],[Close Price]])-1</f>
        <v>2.626153984045887E-2</v>
      </c>
      <c r="AI160">
        <v>4.3067132741776399</v>
      </c>
      <c r="AJ160">
        <v>51.950970377936599</v>
      </c>
      <c r="AK160" t="str">
        <f>IF(AND(Table2[[#This Row],[20D EMA]]&gt;Table2[[#This Row],[50D EMA]],Table2[[#This Row],[50D EMA]]&gt;Table2[[#This Row],[200D EMA]]),"Uptrend","Downtrend/NoTrend")</f>
        <v>Uptrend</v>
      </c>
      <c r="AL160">
        <v>0.01</v>
      </c>
      <c r="AM160" t="s">
        <v>3169</v>
      </c>
      <c r="AN160">
        <v>2.87</v>
      </c>
      <c r="AO160" t="s">
        <v>3169</v>
      </c>
      <c r="AP160">
        <v>0.173674036373406</v>
      </c>
      <c r="AQ160">
        <f>(Table2[[#This Row],[Sharpe Ratio]]-AVERAGE(Table2[Sharpe Ratio]))/_xlfn.STDEV.P(Table2[Sharpe Ratio])</f>
        <v>1.3248622737431461</v>
      </c>
      <c r="AR1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2.7176264760448161</v>
      </c>
      <c r="AS160">
        <f>_xlfn.RANK.AVG(Table2[[#This Row],[1Y Return vs Nifty Z-Score]],Table2[1Y Return vs Nifty Z-Score])</f>
        <v>271</v>
      </c>
      <c r="AT160">
        <f>_xlfn.RANK.AVG(Table2[[#This Row],[6M Return vs Nifty Z-Score]],Table2[6M Return vs Nifty Z-Score])</f>
        <v>295</v>
      </c>
      <c r="AU160">
        <f>_xlfn.RANK.AVG(Table2[[#This Row],[Sharpe Ratio Z-Score]],Table2[Sharpe Ratio Z-Score])</f>
        <v>69</v>
      </c>
      <c r="AV160">
        <f>(Table2[[#This Row],[Rank 1Y]]+Table2[[#This Row],[Rank 6M]]+Table2[[#This Row],[Rank Sharpe]])/3</f>
        <v>211.66666666666666</v>
      </c>
    </row>
    <row r="161" spans="1:48" x14ac:dyDescent="0.3">
      <c r="A161" t="s">
        <v>227</v>
      </c>
      <c r="B161" t="s">
        <v>228</v>
      </c>
      <c r="C161" t="s">
        <v>3127</v>
      </c>
      <c r="D161" t="s">
        <v>51</v>
      </c>
      <c r="E161">
        <v>108321.15529920001</v>
      </c>
      <c r="F161">
        <v>3200.55</v>
      </c>
      <c r="G161">
        <v>37.976705151527</v>
      </c>
      <c r="H161">
        <f>(Table2[[#This Row],[1Y Return vs Nifty]]-AVERAGE(Table2[1Y Return vs Nifty]))/_xlfn.STDEV.P(Table2[1Y Return vs Nifty])</f>
        <v>0.29992699731708</v>
      </c>
      <c r="I161">
        <v>-0.64014517777927005</v>
      </c>
      <c r="J161">
        <f>(Table2[[#This Row],[1M Return vs Nifty]]-AVERAGE(Table2[1M Return vs Nifty]))/_xlfn.STDEV.P(Table2[1M Return vs Nifty])</f>
        <v>-0.1926216455327654</v>
      </c>
      <c r="K161">
        <v>11.0279426130639</v>
      </c>
      <c r="L161">
        <f>(Table2[[#This Row],[6M Return vs Nifty]]-AVERAGE(Table2[6M Return vs Nifty]))/_xlfn.STDEV.P(Table2[6M Return vs Nifty])</f>
        <v>0.15926144123135416</v>
      </c>
      <c r="M161">
        <v>-6.4506916078615504</v>
      </c>
      <c r="N161">
        <f>(Table2[[#This Row],[1W Return vs Nifty]]-AVERAGE(Table2[1W Return vs Nifty]))/_xlfn.STDEV.P(Table2[1W Return vs Nifty])</f>
        <v>-2.2851930506555429</v>
      </c>
      <c r="O161">
        <v>3323.51</v>
      </c>
      <c r="P161">
        <v>3338.0449761658401</v>
      </c>
      <c r="Q161">
        <v>2949.11266389099</v>
      </c>
      <c r="R161">
        <v>36.055413589451199</v>
      </c>
      <c r="S161" s="1">
        <f>(Table2[[#This Row],[Close Price]]-Table2[[#This Row],[20D EMA]])/Table2[[#This Row],[20D EMA]]</f>
        <v>-3.6997030248141279E-2</v>
      </c>
      <c r="T161" s="1">
        <f>(Table2[[#This Row],[Close Price]]-Table2[[#This Row],[50D EMA]])/Table2[[#This Row],[50D EMA]]</f>
        <v>-4.1190270696642925E-2</v>
      </c>
      <c r="U161" s="1">
        <f>(Table2[[#This Row],[Close Price]]-Table2[[#This Row],[200D EMA]])/Table2[[#This Row],[200D EMA]]</f>
        <v>8.5258640399743041E-2</v>
      </c>
      <c r="V161">
        <v>2.1230459501508698</v>
      </c>
      <c r="W161">
        <v>3155.3</v>
      </c>
      <c r="X161">
        <v>3226.45</v>
      </c>
      <c r="Y161">
        <v>3155.3</v>
      </c>
      <c r="Z161">
        <v>3226.45</v>
      </c>
      <c r="AA161">
        <v>3155.3</v>
      </c>
      <c r="AB161">
        <v>3226.45</v>
      </c>
      <c r="AC161" s="1">
        <f>(Table2[[#This Row],[Close Price]]/Table2[[#This Row],[Day Low]])-1</f>
        <v>1.4340950147371023E-2</v>
      </c>
      <c r="AD161" s="1">
        <f>(Table2[[#This Row],[Day High]]/Table2[[#This Row],[Close Price]])-1</f>
        <v>8.092359125775106E-3</v>
      </c>
      <c r="AE161" s="1">
        <f>(Table2[[#This Row],[Close Price]]/Table2[[#This Row],[Current Week Low]])-1</f>
        <v>1.4340950147371023E-2</v>
      </c>
      <c r="AF161" s="1">
        <f>(Table2[[#This Row],[Current Week High]]/Table2[[#This Row],[Close Price]])-1</f>
        <v>8.092359125775106E-3</v>
      </c>
      <c r="AG161" s="1">
        <f>(Table2[[#This Row],[Close Price]]/Table2[[#This Row],[Current Month Low]])-1</f>
        <v>1.4340950147371023E-2</v>
      </c>
      <c r="AH161" s="1">
        <f>(Table2[[#This Row],[Current Month High]]/Table2[[#This Row],[Close Price]])-1</f>
        <v>8.092359125775106E-3</v>
      </c>
      <c r="AI161">
        <v>12.1900923278811</v>
      </c>
      <c r="AJ161">
        <v>63.7486889565373</v>
      </c>
      <c r="AK161" t="str">
        <f>IF(AND(Table2[[#This Row],[20D EMA]]&gt;Table2[[#This Row],[50D EMA]],Table2[[#This Row],[50D EMA]]&gt;Table2[[#This Row],[200D EMA]]),"Uptrend","Downtrend/NoTrend")</f>
        <v>Downtrend/NoTrend</v>
      </c>
      <c r="AL161">
        <v>-7.0000000000000007E-2</v>
      </c>
      <c r="AM161" t="s">
        <v>3168</v>
      </c>
      <c r="AN161">
        <v>-5.77</v>
      </c>
      <c r="AO161" t="s">
        <v>3168</v>
      </c>
      <c r="AP161">
        <v>0.12201612042247301</v>
      </c>
      <c r="AQ161">
        <f>(Table2[[#This Row],[Sharpe Ratio]]-AVERAGE(Table2[Sharpe Ratio]))/_xlfn.STDEV.P(Table2[Sharpe Ratio])</f>
        <v>0.71264767830359876</v>
      </c>
      <c r="AR1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1">
        <f>_xlfn.RANK.AVG(Table2[[#This Row],[1Y Return vs Nifty Z-Score]],Table2[1Y Return vs Nifty Z-Score])</f>
        <v>212</v>
      </c>
      <c r="AT161">
        <f>_xlfn.RANK.AVG(Table2[[#This Row],[6M Return vs Nifty Z-Score]],Table2[6M Return vs Nifty Z-Score])</f>
        <v>261</v>
      </c>
      <c r="AU161">
        <f>_xlfn.RANK.AVG(Table2[[#This Row],[Sharpe Ratio Z-Score]],Table2[Sharpe Ratio Z-Score])</f>
        <v>164</v>
      </c>
      <c r="AV161">
        <f>(Table2[[#This Row],[Rank 1Y]]+Table2[[#This Row],[Rank 6M]]+Table2[[#This Row],[Rank Sharpe]])/3</f>
        <v>212.33333333333334</v>
      </c>
    </row>
    <row r="162" spans="1:48" x14ac:dyDescent="0.3">
      <c r="A162" t="s">
        <v>771</v>
      </c>
      <c r="B162" t="s">
        <v>772</v>
      </c>
      <c r="C162" t="s">
        <v>3126</v>
      </c>
      <c r="D162" t="s">
        <v>216</v>
      </c>
      <c r="E162">
        <v>20534.818074319999</v>
      </c>
      <c r="F162">
        <v>1264.0999999999999</v>
      </c>
      <c r="G162">
        <v>80.684276599447898</v>
      </c>
      <c r="H162">
        <f>(Table2[[#This Row],[1Y Return vs Nifty]]-AVERAGE(Table2[1Y Return vs Nifty]))/_xlfn.STDEV.P(Table2[1Y Return vs Nifty])</f>
        <v>1.0570610193179026</v>
      </c>
      <c r="I162">
        <v>2.41365500928302</v>
      </c>
      <c r="J162">
        <f>(Table2[[#This Row],[1M Return vs Nifty]]-AVERAGE(Table2[1M Return vs Nifty]))/_xlfn.STDEV.P(Table2[1M Return vs Nifty])</f>
        <v>0.14415789396692436</v>
      </c>
      <c r="K162">
        <v>-5.6083131532397896</v>
      </c>
      <c r="L162">
        <f>(Table2[[#This Row],[6M Return vs Nifty]]-AVERAGE(Table2[6M Return vs Nifty]))/_xlfn.STDEV.P(Table2[6M Return vs Nifty])</f>
        <v>-0.41447233668520217</v>
      </c>
      <c r="M162">
        <v>11.440180988127</v>
      </c>
      <c r="N162">
        <f>(Table2[[#This Row],[1W Return vs Nifty]]-AVERAGE(Table2[1W Return vs Nifty]))/_xlfn.STDEV.P(Table2[1W Return vs Nifty])</f>
        <v>0.87856668234391277</v>
      </c>
      <c r="O162">
        <v>1271.8599999999999</v>
      </c>
      <c r="P162">
        <v>1292.64289744389</v>
      </c>
      <c r="Q162">
        <v>1158.2564379144501</v>
      </c>
      <c r="R162">
        <v>50.351682753572803</v>
      </c>
      <c r="S162" s="1">
        <f>(Table2[[#This Row],[Close Price]]-Table2[[#This Row],[20D EMA]])/Table2[[#This Row],[20D EMA]]</f>
        <v>-6.1013004575975281E-3</v>
      </c>
      <c r="T162" s="1">
        <f>(Table2[[#This Row],[Close Price]]-Table2[[#This Row],[50D EMA]])/Table2[[#This Row],[50D EMA]]</f>
        <v>-2.2081038390673585E-2</v>
      </c>
      <c r="U162" s="1">
        <f>(Table2[[#This Row],[Close Price]]-Table2[[#This Row],[200D EMA]])/Table2[[#This Row],[200D EMA]]</f>
        <v>9.1381803390733693E-2</v>
      </c>
      <c r="V162">
        <v>0.71967286761458105</v>
      </c>
      <c r="W162">
        <v>1259.7</v>
      </c>
      <c r="X162">
        <v>1289.05</v>
      </c>
      <c r="Y162">
        <v>1259.7</v>
      </c>
      <c r="Z162">
        <v>1289.05</v>
      </c>
      <c r="AA162">
        <v>1259.7</v>
      </c>
      <c r="AB162">
        <v>1320</v>
      </c>
      <c r="AC162" s="1">
        <f>(Table2[[#This Row],[Close Price]]/Table2[[#This Row],[Day Low]])-1</f>
        <v>3.4928951337618308E-3</v>
      </c>
      <c r="AD162" s="1">
        <f>(Table2[[#This Row],[Day High]]/Table2[[#This Row],[Close Price]])-1</f>
        <v>1.9737362550431126E-2</v>
      </c>
      <c r="AE162" s="1">
        <f>(Table2[[#This Row],[Close Price]]/Table2[[#This Row],[Current Week Low]])-1</f>
        <v>3.4928951337618308E-3</v>
      </c>
      <c r="AF162" s="1">
        <f>(Table2[[#This Row],[Current Week High]]/Table2[[#This Row],[Close Price]])-1</f>
        <v>1.9737362550431126E-2</v>
      </c>
      <c r="AG162" s="1">
        <f>(Table2[[#This Row],[Close Price]]/Table2[[#This Row],[Current Month Low]])-1</f>
        <v>3.4928951337618308E-3</v>
      </c>
      <c r="AH162" s="1">
        <f>(Table2[[#This Row],[Current Month High]]/Table2[[#This Row],[Close Price]])-1</f>
        <v>4.4221185032829791E-2</v>
      </c>
      <c r="AI162">
        <v>14.6270073570129</v>
      </c>
      <c r="AJ162">
        <v>110.245322245322</v>
      </c>
      <c r="AK162" t="str">
        <f>IF(AND(Table2[[#This Row],[20D EMA]]&gt;Table2[[#This Row],[50D EMA]],Table2[[#This Row],[50D EMA]]&gt;Table2[[#This Row],[200D EMA]]),"Uptrend","Downtrend/NoTrend")</f>
        <v>Downtrend/NoTrend</v>
      </c>
      <c r="AL162">
        <v>0.09</v>
      </c>
      <c r="AM162" t="s">
        <v>3169</v>
      </c>
      <c r="AN162">
        <v>-2.71</v>
      </c>
      <c r="AO162" t="s">
        <v>3168</v>
      </c>
      <c r="AP162">
        <v>0.159487605246035</v>
      </c>
      <c r="AQ162">
        <f>(Table2[[#This Row],[Sharpe Ratio]]-AVERAGE(Table2[Sharpe Ratio]))/_xlfn.STDEV.P(Table2[Sharpe Ratio])</f>
        <v>1.1567343105162911</v>
      </c>
      <c r="AR1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2">
        <f>_xlfn.RANK.AVG(Table2[[#This Row],[1Y Return vs Nifty Z-Score]],Table2[1Y Return vs Nifty Z-Score])</f>
        <v>90</v>
      </c>
      <c r="AT162">
        <f>_xlfn.RANK.AVG(Table2[[#This Row],[6M Return vs Nifty Z-Score]],Table2[6M Return vs Nifty Z-Score])</f>
        <v>462</v>
      </c>
      <c r="AU162">
        <f>_xlfn.RANK.AVG(Table2[[#This Row],[Sharpe Ratio Z-Score]],Table2[Sharpe Ratio Z-Score])</f>
        <v>88</v>
      </c>
      <c r="AV162">
        <f>(Table2[[#This Row],[Rank 1Y]]+Table2[[#This Row],[Rank 6M]]+Table2[[#This Row],[Rank Sharpe]])/3</f>
        <v>213.33333333333334</v>
      </c>
    </row>
    <row r="163" spans="1:48" x14ac:dyDescent="0.3">
      <c r="A163" t="s">
        <v>1440</v>
      </c>
      <c r="B163" t="s">
        <v>1441</v>
      </c>
      <c r="C163" t="s">
        <v>3134</v>
      </c>
      <c r="D163" t="s">
        <v>1040</v>
      </c>
      <c r="E163">
        <v>7301.7458402399998</v>
      </c>
      <c r="F163">
        <v>769.05</v>
      </c>
      <c r="G163">
        <v>42.8999597566457</v>
      </c>
      <c r="H163">
        <f>(Table2[[#This Row],[1Y Return vs Nifty]]-AVERAGE(Table2[1Y Return vs Nifty]))/_xlfn.STDEV.P(Table2[1Y Return vs Nifty])</f>
        <v>0.3872080913744444</v>
      </c>
      <c r="I163">
        <v>-2.3944923357199301</v>
      </c>
      <c r="J163">
        <f>(Table2[[#This Row],[1M Return vs Nifty]]-AVERAGE(Table2[1M Return vs Nifty]))/_xlfn.STDEV.P(Table2[1M Return vs Nifty])</f>
        <v>-0.38609475830449946</v>
      </c>
      <c r="K163">
        <v>9.2523835995292192</v>
      </c>
      <c r="L163">
        <f>(Table2[[#This Row],[6M Return vs Nifty]]-AVERAGE(Table2[6M Return vs Nifty]))/_xlfn.STDEV.P(Table2[6M Return vs Nifty])</f>
        <v>9.8027820213553191E-2</v>
      </c>
      <c r="M163">
        <v>12.6902127336191</v>
      </c>
      <c r="N163">
        <f>(Table2[[#This Row],[1W Return vs Nifty]]-AVERAGE(Table2[1W Return vs Nifty]))/_xlfn.STDEV.P(Table2[1W Return vs Nifty])</f>
        <v>1.0996179519307112</v>
      </c>
      <c r="O163">
        <v>792.18</v>
      </c>
      <c r="P163">
        <v>826.48163801891701</v>
      </c>
      <c r="Q163">
        <v>765.50858265805402</v>
      </c>
      <c r="R163">
        <v>43.994557261578798</v>
      </c>
      <c r="S163" s="1">
        <f>(Table2[[#This Row],[Close Price]]-Table2[[#This Row],[20D EMA]])/Table2[[#This Row],[20D EMA]]</f>
        <v>-2.9197909566007721E-2</v>
      </c>
      <c r="T163" s="1">
        <f>(Table2[[#This Row],[Close Price]]-Table2[[#This Row],[50D EMA]])/Table2[[#This Row],[50D EMA]]</f>
        <v>-6.9489309111066447E-2</v>
      </c>
      <c r="U163" s="1">
        <f>(Table2[[#This Row],[Close Price]]-Table2[[#This Row],[200D EMA]])/Table2[[#This Row],[200D EMA]]</f>
        <v>4.6262281340454289E-3</v>
      </c>
      <c r="V163">
        <v>0.71090415447995603</v>
      </c>
      <c r="W163">
        <v>761</v>
      </c>
      <c r="X163">
        <v>802</v>
      </c>
      <c r="Y163">
        <v>761</v>
      </c>
      <c r="Z163">
        <v>802</v>
      </c>
      <c r="AA163">
        <v>761</v>
      </c>
      <c r="AB163">
        <v>817.75</v>
      </c>
      <c r="AC163" s="1">
        <f>(Table2[[#This Row],[Close Price]]/Table2[[#This Row],[Day Low]])-1</f>
        <v>1.0578186596583272E-2</v>
      </c>
      <c r="AD163" s="1">
        <f>(Table2[[#This Row],[Day High]]/Table2[[#This Row],[Close Price]])-1</f>
        <v>4.2845068591119029E-2</v>
      </c>
      <c r="AE163" s="1">
        <f>(Table2[[#This Row],[Close Price]]/Table2[[#This Row],[Current Week Low]])-1</f>
        <v>1.0578186596583272E-2</v>
      </c>
      <c r="AF163" s="1">
        <f>(Table2[[#This Row],[Current Week High]]/Table2[[#This Row],[Close Price]])-1</f>
        <v>4.2845068591119029E-2</v>
      </c>
      <c r="AG163" s="1">
        <f>(Table2[[#This Row],[Close Price]]/Table2[[#This Row],[Current Month Low]])-1</f>
        <v>1.0578186596583272E-2</v>
      </c>
      <c r="AH163" s="1">
        <f>(Table2[[#This Row],[Current Month High]]/Table2[[#This Row],[Close Price]])-1</f>
        <v>6.3324881347116557E-2</v>
      </c>
      <c r="AI163">
        <v>37.702360054612797</v>
      </c>
      <c r="AJ163">
        <v>68.282275711159699</v>
      </c>
      <c r="AK163" t="str">
        <f>IF(AND(Table2[[#This Row],[20D EMA]]&gt;Table2[[#This Row],[50D EMA]],Table2[[#This Row],[50D EMA]]&gt;Table2[[#This Row],[200D EMA]]),"Uptrend","Downtrend/NoTrend")</f>
        <v>Downtrend/NoTrend</v>
      </c>
      <c r="AL163">
        <v>0</v>
      </c>
      <c r="AM163">
        <v>0</v>
      </c>
      <c r="AN163">
        <v>-6.01</v>
      </c>
      <c r="AO163" t="s">
        <v>3168</v>
      </c>
      <c r="AP163">
        <v>0.119035018089421</v>
      </c>
      <c r="AQ163">
        <f>(Table2[[#This Row],[Sharpe Ratio]]-AVERAGE(Table2[Sharpe Ratio]))/_xlfn.STDEV.P(Table2[Sharpe Ratio])</f>
        <v>0.677317674659494</v>
      </c>
      <c r="AR1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3">
        <f>_xlfn.RANK.AVG(Table2[[#This Row],[1Y Return vs Nifty Z-Score]],Table2[1Y Return vs Nifty Z-Score])</f>
        <v>188</v>
      </c>
      <c r="AT163">
        <f>_xlfn.RANK.AVG(Table2[[#This Row],[6M Return vs Nifty Z-Score]],Table2[6M Return vs Nifty Z-Score])</f>
        <v>277</v>
      </c>
      <c r="AU163">
        <f>_xlfn.RANK.AVG(Table2[[#This Row],[Sharpe Ratio Z-Score]],Table2[Sharpe Ratio Z-Score])</f>
        <v>175</v>
      </c>
      <c r="AV163">
        <f>(Table2[[#This Row],[Rank 1Y]]+Table2[[#This Row],[Rank 6M]]+Table2[[#This Row],[Rank Sharpe]])/3</f>
        <v>213.33333333333334</v>
      </c>
    </row>
    <row r="164" spans="1:48" x14ac:dyDescent="0.3">
      <c r="A164" t="s">
        <v>1449</v>
      </c>
      <c r="B164" t="s">
        <v>1450</v>
      </c>
      <c r="C164" t="s">
        <v>3125</v>
      </c>
      <c r="D164" t="s">
        <v>125</v>
      </c>
      <c r="E164">
        <v>7167.5469872899903</v>
      </c>
      <c r="F164">
        <v>1188.0999999999999</v>
      </c>
      <c r="G164">
        <v>45.109404977348703</v>
      </c>
      <c r="H164">
        <f>(Table2[[#This Row],[1Y Return vs Nifty]]-AVERAGE(Table2[1Y Return vs Nifty]))/_xlfn.STDEV.P(Table2[1Y Return vs Nifty])</f>
        <v>0.42637787063434185</v>
      </c>
      <c r="I164">
        <v>8.9131263382105708</v>
      </c>
      <c r="J164">
        <f>(Table2[[#This Row],[1M Return vs Nifty]]-AVERAGE(Table2[1M Return vs Nifty]))/_xlfn.STDEV.P(Table2[1M Return vs Nifty])</f>
        <v>0.86093333016641438</v>
      </c>
      <c r="K164">
        <v>17.4916587839699</v>
      </c>
      <c r="L164">
        <f>(Table2[[#This Row],[6M Return vs Nifty]]-AVERAGE(Table2[6M Return vs Nifty]))/_xlfn.STDEV.P(Table2[6M Return vs Nifty])</f>
        <v>0.38217531982329145</v>
      </c>
      <c r="M164">
        <v>-0.33187644496296198</v>
      </c>
      <c r="N164">
        <f>(Table2[[#This Row],[1W Return vs Nifty]]-AVERAGE(Table2[1W Return vs Nifty]))/_xlfn.STDEV.P(Table2[1W Return vs Nifty])</f>
        <v>-1.2031630422150621</v>
      </c>
      <c r="O164">
        <v>1231.22</v>
      </c>
      <c r="P164">
        <v>1216.9177210554401</v>
      </c>
      <c r="Q164">
        <v>1066.97588509513</v>
      </c>
      <c r="R164">
        <v>38.096142137005202</v>
      </c>
      <c r="S164" s="1">
        <f>(Table2[[#This Row],[Close Price]]-Table2[[#This Row],[20D EMA]])/Table2[[#This Row],[20D EMA]]</f>
        <v>-3.5022173129091567E-2</v>
      </c>
      <c r="T164" s="1">
        <f>(Table2[[#This Row],[Close Price]]-Table2[[#This Row],[50D EMA]])/Table2[[#This Row],[50D EMA]]</f>
        <v>-2.3680911664632844E-2</v>
      </c>
      <c r="U164" s="1">
        <f>(Table2[[#This Row],[Close Price]]-Table2[[#This Row],[200D EMA]])/Table2[[#This Row],[200D EMA]]</f>
        <v>0.1135209488769942</v>
      </c>
      <c r="V164">
        <v>1.5855343856408299</v>
      </c>
      <c r="W164">
        <v>1185</v>
      </c>
      <c r="X164">
        <v>1239.45</v>
      </c>
      <c r="Y164">
        <v>1185</v>
      </c>
      <c r="Z164">
        <v>1239.45</v>
      </c>
      <c r="AA164">
        <v>1171.45</v>
      </c>
      <c r="AB164">
        <v>1273.8499999999999</v>
      </c>
      <c r="AC164" s="1">
        <f>(Table2[[#This Row],[Close Price]]/Table2[[#This Row],[Day Low]])-1</f>
        <v>2.6160337552740831E-3</v>
      </c>
      <c r="AD164" s="1">
        <f>(Table2[[#This Row],[Day High]]/Table2[[#This Row],[Close Price]])-1</f>
        <v>4.322026765423792E-2</v>
      </c>
      <c r="AE164" s="1">
        <f>(Table2[[#This Row],[Close Price]]/Table2[[#This Row],[Current Week Low]])-1</f>
        <v>2.6160337552740831E-3</v>
      </c>
      <c r="AF164" s="1">
        <f>(Table2[[#This Row],[Current Week High]]/Table2[[#This Row],[Close Price]])-1</f>
        <v>4.322026765423792E-2</v>
      </c>
      <c r="AG164" s="1">
        <f>(Table2[[#This Row],[Close Price]]/Table2[[#This Row],[Current Month Low]])-1</f>
        <v>1.4213154637415126E-2</v>
      </c>
      <c r="AH164" s="1">
        <f>(Table2[[#This Row],[Current Month High]]/Table2[[#This Row],[Close Price]])-1</f>
        <v>7.2174059422607462E-2</v>
      </c>
      <c r="AI164">
        <v>13.298543893611599</v>
      </c>
      <c r="AJ164">
        <v>73.041071948732807</v>
      </c>
      <c r="AK164" t="str">
        <f>IF(AND(Table2[[#This Row],[20D EMA]]&gt;Table2[[#This Row],[50D EMA]],Table2[[#This Row],[50D EMA]]&gt;Table2[[#This Row],[200D EMA]]),"Uptrend","Downtrend/NoTrend")</f>
        <v>Uptrend</v>
      </c>
      <c r="AL164">
        <v>0.06</v>
      </c>
      <c r="AM164" t="s">
        <v>3169</v>
      </c>
      <c r="AN164">
        <v>-8.61</v>
      </c>
      <c r="AO164" t="s">
        <v>3168</v>
      </c>
      <c r="AP164">
        <v>8.7779609836035999E-2</v>
      </c>
      <c r="AQ164">
        <f>(Table2[[#This Row],[Sharpe Ratio]]-AVERAGE(Table2[Sharpe Ratio]))/_xlfn.STDEV.P(Table2[Sharpe Ratio])</f>
        <v>0.30689976741524333</v>
      </c>
      <c r="AR1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0.77322324582422874</v>
      </c>
      <c r="AS164">
        <f>_xlfn.RANK.AVG(Table2[[#This Row],[1Y Return vs Nifty Z-Score]],Table2[1Y Return vs Nifty Z-Score])</f>
        <v>180</v>
      </c>
      <c r="AT164">
        <f>_xlfn.RANK.AVG(Table2[[#This Row],[6M Return vs Nifty Z-Score]],Table2[6M Return vs Nifty Z-Score])</f>
        <v>196</v>
      </c>
      <c r="AU164">
        <f>_xlfn.RANK.AVG(Table2[[#This Row],[Sharpe Ratio Z-Score]],Table2[Sharpe Ratio Z-Score])</f>
        <v>266</v>
      </c>
      <c r="AV164">
        <f>(Table2[[#This Row],[Rank 1Y]]+Table2[[#This Row],[Rank 6M]]+Table2[[#This Row],[Rank Sharpe]])/3</f>
        <v>214</v>
      </c>
    </row>
    <row r="165" spans="1:48" x14ac:dyDescent="0.3">
      <c r="A165" t="s">
        <v>735</v>
      </c>
      <c r="B165" t="s">
        <v>736</v>
      </c>
      <c r="C165" t="s">
        <v>3124</v>
      </c>
      <c r="D165" t="s">
        <v>737</v>
      </c>
      <c r="E165">
        <v>23063.291733599999</v>
      </c>
      <c r="F165">
        <v>1314</v>
      </c>
      <c r="G165">
        <v>30.084602293115299</v>
      </c>
      <c r="H165">
        <f>(Table2[[#This Row],[1Y Return vs Nifty]]-AVERAGE(Table2[1Y Return vs Nifty]))/_xlfn.STDEV.P(Table2[1Y Return vs Nifty])</f>
        <v>0.16001317462360218</v>
      </c>
      <c r="I165">
        <v>22.393483537737801</v>
      </c>
      <c r="J165">
        <f>(Table2[[#This Row],[1M Return vs Nifty]]-AVERAGE(Table2[1M Return vs Nifty]))/_xlfn.STDEV.P(Table2[1M Return vs Nifty])</f>
        <v>2.347575615795269</v>
      </c>
      <c r="K165">
        <v>15.8655126754532</v>
      </c>
      <c r="L165">
        <f>(Table2[[#This Row],[6M Return vs Nifty]]-AVERAGE(Table2[6M Return vs Nifty]))/_xlfn.STDEV.P(Table2[6M Return vs Nifty])</f>
        <v>0.32609449470317575</v>
      </c>
      <c r="M165">
        <v>9.5658931854501805</v>
      </c>
      <c r="N165">
        <f>(Table2[[#This Row],[1W Return vs Nifty]]-AVERAGE(Table2[1W Return vs Nifty]))/_xlfn.STDEV.P(Table2[1W Return vs Nifty])</f>
        <v>0.54712414110696284</v>
      </c>
      <c r="O165">
        <v>1263.57</v>
      </c>
      <c r="P165">
        <v>1251.4551000362501</v>
      </c>
      <c r="Q165">
        <v>1132.2613862508999</v>
      </c>
      <c r="R165">
        <v>57.413794829872302</v>
      </c>
      <c r="S165" s="1">
        <f>(Table2[[#This Row],[Close Price]]-Table2[[#This Row],[20D EMA]])/Table2[[#This Row],[20D EMA]]</f>
        <v>3.9910729124623144E-2</v>
      </c>
      <c r="T165" s="1">
        <f>(Table2[[#This Row],[Close Price]]-Table2[[#This Row],[50D EMA]])/Table2[[#This Row],[50D EMA]]</f>
        <v>4.9977741879783155E-2</v>
      </c>
      <c r="U165" s="1">
        <f>(Table2[[#This Row],[Close Price]]-Table2[[#This Row],[200D EMA]])/Table2[[#This Row],[200D EMA]]</f>
        <v>0.1605094158963293</v>
      </c>
      <c r="V165">
        <v>3.36738005358391</v>
      </c>
      <c r="W165">
        <v>1305</v>
      </c>
      <c r="X165">
        <v>1360.1</v>
      </c>
      <c r="Y165">
        <v>1305</v>
      </c>
      <c r="Z165">
        <v>1360.1</v>
      </c>
      <c r="AA165">
        <v>1305</v>
      </c>
      <c r="AB165">
        <v>1381.35</v>
      </c>
      <c r="AC165" s="1">
        <f>(Table2[[#This Row],[Close Price]]/Table2[[#This Row],[Day Low]])-1</f>
        <v>6.8965517241379448E-3</v>
      </c>
      <c r="AD165" s="1">
        <f>(Table2[[#This Row],[Day High]]/Table2[[#This Row],[Close Price]])-1</f>
        <v>3.5083713850837084E-2</v>
      </c>
      <c r="AE165" s="1">
        <f>(Table2[[#This Row],[Close Price]]/Table2[[#This Row],[Current Week Low]])-1</f>
        <v>6.8965517241379448E-3</v>
      </c>
      <c r="AF165" s="1">
        <f>(Table2[[#This Row],[Current Week High]]/Table2[[#This Row],[Close Price]])-1</f>
        <v>3.5083713850837084E-2</v>
      </c>
      <c r="AG165" s="1">
        <f>(Table2[[#This Row],[Close Price]]/Table2[[#This Row],[Current Month Low]])-1</f>
        <v>6.8965517241379448E-3</v>
      </c>
      <c r="AH165" s="1">
        <f>(Table2[[#This Row],[Current Month High]]/Table2[[#This Row],[Close Price]])-1</f>
        <v>5.1255707762557057E-2</v>
      </c>
      <c r="AI165">
        <v>13.7747336377473</v>
      </c>
      <c r="AJ165">
        <v>101.76583493282099</v>
      </c>
      <c r="AK165" t="str">
        <f>IF(AND(Table2[[#This Row],[20D EMA]]&gt;Table2[[#This Row],[50D EMA]],Table2[[#This Row],[50D EMA]]&gt;Table2[[#This Row],[200D EMA]]),"Uptrend","Downtrend/NoTrend")</f>
        <v>Uptrend</v>
      </c>
      <c r="AL165">
        <v>0.08</v>
      </c>
      <c r="AM165" t="s">
        <v>3169</v>
      </c>
      <c r="AN165">
        <v>16.760000000000002</v>
      </c>
      <c r="AO165" t="s">
        <v>3169</v>
      </c>
      <c r="AP165">
        <v>0.116839161536531</v>
      </c>
      <c r="AQ165">
        <f>(Table2[[#This Row],[Sharpe Ratio]]-AVERAGE(Table2[Sharpe Ratio]))/_xlfn.STDEV.P(Table2[Sharpe Ratio])</f>
        <v>0.65129387160000263</v>
      </c>
      <c r="AR1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4.0321012978290121</v>
      </c>
      <c r="AS165">
        <f>_xlfn.RANK.AVG(Table2[[#This Row],[1Y Return vs Nifty Z-Score]],Table2[1Y Return vs Nifty Z-Score])</f>
        <v>247</v>
      </c>
      <c r="AT165">
        <f>_xlfn.RANK.AVG(Table2[[#This Row],[6M Return vs Nifty Z-Score]],Table2[6M Return vs Nifty Z-Score])</f>
        <v>212</v>
      </c>
      <c r="AU165">
        <f>_xlfn.RANK.AVG(Table2[[#This Row],[Sharpe Ratio Z-Score]],Table2[Sharpe Ratio Z-Score])</f>
        <v>184</v>
      </c>
      <c r="AV165">
        <f>(Table2[[#This Row],[Rank 1Y]]+Table2[[#This Row],[Rank 6M]]+Table2[[#This Row],[Rank Sharpe]])/3</f>
        <v>214.33333333333334</v>
      </c>
    </row>
    <row r="166" spans="1:48" x14ac:dyDescent="0.3">
      <c r="A166" t="s">
        <v>1492</v>
      </c>
      <c r="B166" t="s">
        <v>1493</v>
      </c>
      <c r="C166" t="s">
        <v>3134</v>
      </c>
      <c r="D166" t="s">
        <v>263</v>
      </c>
      <c r="E166">
        <v>6789.25599711</v>
      </c>
      <c r="F166">
        <v>2994.45</v>
      </c>
      <c r="G166">
        <v>9.0771787848994592</v>
      </c>
      <c r="H166">
        <f>(Table2[[#This Row],[1Y Return vs Nifty]]-AVERAGE(Table2[1Y Return vs Nifty]))/_xlfn.STDEV.P(Table2[1Y Return vs Nifty])</f>
        <v>-0.21241341189035434</v>
      </c>
      <c r="I166">
        <v>-0.72296189904652697</v>
      </c>
      <c r="J166">
        <f>(Table2[[#This Row],[1M Return vs Nifty]]-AVERAGE(Table2[1M Return vs Nifty]))/_xlfn.STDEV.P(Table2[1M Return vs Nifty])</f>
        <v>-0.20175484860525966</v>
      </c>
      <c r="K166">
        <v>26.914246245212901</v>
      </c>
      <c r="L166">
        <f>(Table2[[#This Row],[6M Return vs Nifty]]-AVERAGE(Table2[6M Return vs Nifty]))/_xlfn.STDEV.P(Table2[6M Return vs Nifty])</f>
        <v>0.70713165482013307</v>
      </c>
      <c r="M166">
        <v>4.0164848410879799</v>
      </c>
      <c r="N166">
        <f>(Table2[[#This Row],[1W Return vs Nifty]]-AVERAGE(Table2[1W Return vs Nifty]))/_xlfn.STDEV.P(Table2[1W Return vs Nifty])</f>
        <v>-0.43421394442615391</v>
      </c>
      <c r="O166">
        <v>3031.27</v>
      </c>
      <c r="P166">
        <v>3121.1639536325902</v>
      </c>
      <c r="Q166">
        <v>2784.3888697496</v>
      </c>
      <c r="R166">
        <v>48.875690604002102</v>
      </c>
      <c r="S166" s="1">
        <f>(Table2[[#This Row],[Close Price]]-Table2[[#This Row],[20D EMA]])/Table2[[#This Row],[20D EMA]]</f>
        <v>-1.2146723980377916E-2</v>
      </c>
      <c r="T166" s="1">
        <f>(Table2[[#This Row],[Close Price]]-Table2[[#This Row],[50D EMA]])/Table2[[#This Row],[50D EMA]]</f>
        <v>-4.0598300991241856E-2</v>
      </c>
      <c r="U166" s="1">
        <f>(Table2[[#This Row],[Close Price]]-Table2[[#This Row],[200D EMA]])/Table2[[#This Row],[200D EMA]]</f>
        <v>7.5442454368556164E-2</v>
      </c>
      <c r="V166">
        <v>0.30691506367952198</v>
      </c>
      <c r="W166">
        <v>2915.1</v>
      </c>
      <c r="X166">
        <v>3024.2</v>
      </c>
      <c r="Y166">
        <v>2915.1</v>
      </c>
      <c r="Z166">
        <v>3024.2</v>
      </c>
      <c r="AA166">
        <v>2915.1</v>
      </c>
      <c r="AB166">
        <v>3048</v>
      </c>
      <c r="AC166" s="1">
        <f>(Table2[[#This Row],[Close Price]]/Table2[[#This Row],[Day Low]])-1</f>
        <v>2.7220335494494208E-2</v>
      </c>
      <c r="AD166" s="1">
        <f>(Table2[[#This Row],[Day High]]/Table2[[#This Row],[Close Price]])-1</f>
        <v>9.9350465026966095E-3</v>
      </c>
      <c r="AE166" s="1">
        <f>(Table2[[#This Row],[Close Price]]/Table2[[#This Row],[Current Week Low]])-1</f>
        <v>2.7220335494494208E-2</v>
      </c>
      <c r="AF166" s="1">
        <f>(Table2[[#This Row],[Current Week High]]/Table2[[#This Row],[Close Price]])-1</f>
        <v>9.9350465026966095E-3</v>
      </c>
      <c r="AG166" s="1">
        <f>(Table2[[#This Row],[Close Price]]/Table2[[#This Row],[Current Month Low]])-1</f>
        <v>2.7220335494494208E-2</v>
      </c>
      <c r="AH166" s="1">
        <f>(Table2[[#This Row],[Current Month High]]/Table2[[#This Row],[Close Price]])-1</f>
        <v>1.788308370485403E-2</v>
      </c>
      <c r="AI166">
        <v>31.3429845213645</v>
      </c>
      <c r="AJ166">
        <v>95.396411092985304</v>
      </c>
      <c r="AK166" t="str">
        <f>IF(AND(Table2[[#This Row],[20D EMA]]&gt;Table2[[#This Row],[50D EMA]],Table2[[#This Row],[50D EMA]]&gt;Table2[[#This Row],[200D EMA]]),"Uptrend","Downtrend/NoTrend")</f>
        <v>Downtrend/NoTrend</v>
      </c>
      <c r="AL166">
        <v>-0.21</v>
      </c>
      <c r="AM166" t="s">
        <v>3168</v>
      </c>
      <c r="AN166">
        <v>-2.71</v>
      </c>
      <c r="AO166" t="s">
        <v>3168</v>
      </c>
      <c r="AP166">
        <v>0.12285136548365699</v>
      </c>
      <c r="AQ166">
        <f>(Table2[[#This Row],[Sharpe Ratio]]-AVERAGE(Table2[Sharpe Ratio]))/_xlfn.STDEV.P(Table2[Sharpe Ratio])</f>
        <v>0.72254643646703953</v>
      </c>
      <c r="AR1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6">
        <f>_xlfn.RANK.AVG(Table2[[#This Row],[1Y Return vs Nifty Z-Score]],Table2[1Y Return vs Nifty Z-Score])</f>
        <v>365</v>
      </c>
      <c r="AT166">
        <f>_xlfn.RANK.AVG(Table2[[#This Row],[6M Return vs Nifty Z-Score]],Table2[6M Return vs Nifty Z-Score])</f>
        <v>119</v>
      </c>
      <c r="AU166">
        <f>_xlfn.RANK.AVG(Table2[[#This Row],[Sharpe Ratio Z-Score]],Table2[Sharpe Ratio Z-Score])</f>
        <v>161</v>
      </c>
      <c r="AV166">
        <f>(Table2[[#This Row],[Rank 1Y]]+Table2[[#This Row],[Rank 6M]]+Table2[[#This Row],[Rank Sharpe]])/3</f>
        <v>215</v>
      </c>
    </row>
    <row r="167" spans="1:48" x14ac:dyDescent="0.3">
      <c r="A167" t="s">
        <v>209</v>
      </c>
      <c r="B167" t="s">
        <v>210</v>
      </c>
      <c r="C167" t="s">
        <v>3123</v>
      </c>
      <c r="D167" t="s">
        <v>211</v>
      </c>
      <c r="E167">
        <v>118619.40529575</v>
      </c>
      <c r="F167">
        <v>10658.25</v>
      </c>
      <c r="G167">
        <v>27.476183593754001</v>
      </c>
      <c r="H167">
        <f>(Table2[[#This Row],[1Y Return vs Nifty]]-AVERAGE(Table2[1Y Return vs Nifty]))/_xlfn.STDEV.P(Table2[1Y Return vs Nifty])</f>
        <v>0.11377026092110182</v>
      </c>
      <c r="I167">
        <v>2.4911061152768199</v>
      </c>
      <c r="J167">
        <f>(Table2[[#This Row],[1M Return vs Nifty]]-AVERAGE(Table2[1M Return vs Nifty]))/_xlfn.STDEV.P(Table2[1M Return vs Nifty])</f>
        <v>0.15269936564566769</v>
      </c>
      <c r="K167">
        <v>23.437182160348499</v>
      </c>
      <c r="L167">
        <f>(Table2[[#This Row],[6M Return vs Nifty]]-AVERAGE(Table2[6M Return vs Nifty]))/_xlfn.STDEV.P(Table2[6M Return vs Nifty])</f>
        <v>0.58721830764090399</v>
      </c>
      <c r="M167">
        <v>1.6312587470662101</v>
      </c>
      <c r="N167">
        <f>(Table2[[#This Row],[1W Return vs Nifty]]-AVERAGE(Table2[1W Return vs Nifty]))/_xlfn.STDEV.P(Table2[1W Return vs Nifty])</f>
        <v>-0.85600903741997802</v>
      </c>
      <c r="O167">
        <v>10382.59</v>
      </c>
      <c r="P167">
        <v>10289.1075435601</v>
      </c>
      <c r="Q167">
        <v>9244.2419612286394</v>
      </c>
      <c r="R167">
        <v>68.413025358437594</v>
      </c>
      <c r="S167" s="1">
        <f>(Table2[[#This Row],[Close Price]]-Table2[[#This Row],[20D EMA]])/Table2[[#This Row],[20D EMA]]</f>
        <v>2.6550215312364241E-2</v>
      </c>
      <c r="T167" s="1">
        <f>(Table2[[#This Row],[Close Price]]-Table2[[#This Row],[50D EMA]])/Table2[[#This Row],[50D EMA]]</f>
        <v>3.5877014102252698E-2</v>
      </c>
      <c r="U167" s="1">
        <f>(Table2[[#This Row],[Close Price]]-Table2[[#This Row],[200D EMA]])/Table2[[#This Row],[200D EMA]]</f>
        <v>0.15296095068712662</v>
      </c>
      <c r="V167">
        <v>0.62971546862709005</v>
      </c>
      <c r="W167">
        <v>10110.049999999999</v>
      </c>
      <c r="X167">
        <v>10699</v>
      </c>
      <c r="Y167">
        <v>10110.049999999999</v>
      </c>
      <c r="Z167">
        <v>10699</v>
      </c>
      <c r="AA167">
        <v>10110.049999999999</v>
      </c>
      <c r="AB167">
        <v>10699</v>
      </c>
      <c r="AC167" s="1">
        <f>(Table2[[#This Row],[Close Price]]/Table2[[#This Row],[Day Low]])-1</f>
        <v>5.4223272881934292E-2</v>
      </c>
      <c r="AD167" s="1">
        <f>(Table2[[#This Row],[Day High]]/Table2[[#This Row],[Close Price]])-1</f>
        <v>3.8233293458118656E-3</v>
      </c>
      <c r="AE167" s="1">
        <f>(Table2[[#This Row],[Close Price]]/Table2[[#This Row],[Current Week Low]])-1</f>
        <v>5.4223272881934292E-2</v>
      </c>
      <c r="AF167" s="1">
        <f>(Table2[[#This Row],[Current Week High]]/Table2[[#This Row],[Close Price]])-1</f>
        <v>3.8233293458118656E-3</v>
      </c>
      <c r="AG167" s="1">
        <f>(Table2[[#This Row],[Close Price]]/Table2[[#This Row],[Current Month Low]])-1</f>
        <v>5.4223272881934292E-2</v>
      </c>
      <c r="AH167" s="1">
        <f>(Table2[[#This Row],[Current Month High]]/Table2[[#This Row],[Close Price]])-1</f>
        <v>3.8233293458118656E-3</v>
      </c>
      <c r="AI167">
        <v>6.4902774845776596</v>
      </c>
      <c r="AJ167">
        <v>54.170222614380897</v>
      </c>
      <c r="AK167" t="str">
        <f>IF(AND(Table2[[#This Row],[20D EMA]]&gt;Table2[[#This Row],[50D EMA]],Table2[[#This Row],[50D EMA]]&gt;Table2[[#This Row],[200D EMA]]),"Uptrend","Downtrend/NoTrend")</f>
        <v>Uptrend</v>
      </c>
      <c r="AL167">
        <v>0.08</v>
      </c>
      <c r="AM167" t="s">
        <v>3169</v>
      </c>
      <c r="AN167">
        <v>2.46</v>
      </c>
      <c r="AO167" t="s">
        <v>3169</v>
      </c>
      <c r="AP167">
        <v>9.2694455850828E-2</v>
      </c>
      <c r="AQ167">
        <f>(Table2[[#This Row],[Sharpe Ratio]]-AVERAGE(Table2[Sharpe Ratio]))/_xlfn.STDEV.P(Table2[Sharpe Ratio])</f>
        <v>0.36514719008424112</v>
      </c>
      <c r="AR1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0.36282608687193663</v>
      </c>
      <c r="AS167">
        <f>_xlfn.RANK.AVG(Table2[[#This Row],[1Y Return vs Nifty Z-Score]],Table2[1Y Return vs Nifty Z-Score])</f>
        <v>263</v>
      </c>
      <c r="AT167">
        <f>_xlfn.RANK.AVG(Table2[[#This Row],[6M Return vs Nifty Z-Score]],Table2[6M Return vs Nifty Z-Score])</f>
        <v>137</v>
      </c>
      <c r="AU167">
        <f>_xlfn.RANK.AVG(Table2[[#This Row],[Sharpe Ratio Z-Score]],Table2[Sharpe Ratio Z-Score])</f>
        <v>246</v>
      </c>
      <c r="AV167">
        <f>(Table2[[#This Row],[Rank 1Y]]+Table2[[#This Row],[Rank 6M]]+Table2[[#This Row],[Rank Sharpe]])/3</f>
        <v>215.33333333333334</v>
      </c>
    </row>
    <row r="168" spans="1:48" x14ac:dyDescent="0.3">
      <c r="A168" t="s">
        <v>484</v>
      </c>
      <c r="B168" t="s">
        <v>485</v>
      </c>
      <c r="C168" t="s">
        <v>3127</v>
      </c>
      <c r="D168" t="s">
        <v>51</v>
      </c>
      <c r="E168">
        <v>44467.389864659999</v>
      </c>
      <c r="F168">
        <v>2624.9</v>
      </c>
      <c r="G168">
        <v>58.622208600675798</v>
      </c>
      <c r="H168">
        <f>(Table2[[#This Row],[1Y Return vs Nifty]]-AVERAGE(Table2[1Y Return vs Nifty]))/_xlfn.STDEV.P(Table2[1Y Return vs Nifty])</f>
        <v>0.66593734472696209</v>
      </c>
      <c r="I168">
        <v>3.8901893276869099</v>
      </c>
      <c r="J168">
        <f>(Table2[[#This Row],[1M Return vs Nifty]]-AVERAGE(Table2[1M Return vs Nifty]))/_xlfn.STDEV.P(Table2[1M Return vs Nifty])</f>
        <v>0.30699321957672249</v>
      </c>
      <c r="K168">
        <v>19.282002314986499</v>
      </c>
      <c r="L168">
        <f>(Table2[[#This Row],[6M Return vs Nifty]]-AVERAGE(Table2[6M Return vs Nifty]))/_xlfn.STDEV.P(Table2[6M Return vs Nifty])</f>
        <v>0.44391881380702475</v>
      </c>
      <c r="M168">
        <v>6.9947070246854697</v>
      </c>
      <c r="N168">
        <f>(Table2[[#This Row],[1W Return vs Nifty]]-AVERAGE(Table2[1W Return vs Nifty]))/_xlfn.STDEV.P(Table2[1W Return vs Nifty])</f>
        <v>9.2444516184879338E-2</v>
      </c>
      <c r="O168">
        <v>2676.07</v>
      </c>
      <c r="P168">
        <v>2704.4857574920802</v>
      </c>
      <c r="Q168">
        <v>2440.2476689104301</v>
      </c>
      <c r="R168">
        <v>42.720081324479999</v>
      </c>
      <c r="S168" s="1">
        <f>(Table2[[#This Row],[Close Price]]-Table2[[#This Row],[20D EMA]])/Table2[[#This Row],[20D EMA]]</f>
        <v>-1.9121323433243551E-2</v>
      </c>
      <c r="T168" s="1">
        <f>(Table2[[#This Row],[Close Price]]-Table2[[#This Row],[50D EMA]])/Table2[[#This Row],[50D EMA]]</f>
        <v>-2.942731618075943E-2</v>
      </c>
      <c r="U168" s="1">
        <f>(Table2[[#This Row],[Close Price]]-Table2[[#This Row],[200D EMA]])/Table2[[#This Row],[200D EMA]]</f>
        <v>7.566950414177312E-2</v>
      </c>
      <c r="V168">
        <v>0.96739502813440104</v>
      </c>
      <c r="W168">
        <v>2601.1</v>
      </c>
      <c r="X168">
        <v>2733.1</v>
      </c>
      <c r="Y168">
        <v>2601.1</v>
      </c>
      <c r="Z168">
        <v>2733.1</v>
      </c>
      <c r="AA168">
        <v>2601.1</v>
      </c>
      <c r="AB168">
        <v>2742.95</v>
      </c>
      <c r="AC168" s="1">
        <f>(Table2[[#This Row],[Close Price]]/Table2[[#This Row],[Day Low]])-1</f>
        <v>9.1499750105725752E-3</v>
      </c>
      <c r="AD168" s="1">
        <f>(Table2[[#This Row],[Day High]]/Table2[[#This Row],[Close Price]])-1</f>
        <v>4.1220617928301895E-2</v>
      </c>
      <c r="AE168" s="1">
        <f>(Table2[[#This Row],[Close Price]]/Table2[[#This Row],[Current Week Low]])-1</f>
        <v>9.1499750105725752E-3</v>
      </c>
      <c r="AF168" s="1">
        <f>(Table2[[#This Row],[Current Week High]]/Table2[[#This Row],[Close Price]])-1</f>
        <v>4.1220617928301895E-2</v>
      </c>
      <c r="AG168" s="1">
        <f>(Table2[[#This Row],[Close Price]]/Table2[[#This Row],[Current Month Low]])-1</f>
        <v>9.1499750105725752E-3</v>
      </c>
      <c r="AH168" s="1">
        <f>(Table2[[#This Row],[Current Month High]]/Table2[[#This Row],[Close Price]])-1</f>
        <v>4.4973141833974495E-2</v>
      </c>
      <c r="AI168">
        <v>17.6425768600708</v>
      </c>
      <c r="AJ168">
        <v>86.407698043532207</v>
      </c>
      <c r="AK168" t="str">
        <f>IF(AND(Table2[[#This Row],[20D EMA]]&gt;Table2[[#This Row],[50D EMA]],Table2[[#This Row],[50D EMA]]&gt;Table2[[#This Row],[200D EMA]]),"Uptrend","Downtrend/NoTrend")</f>
        <v>Downtrend/NoTrend</v>
      </c>
      <c r="AL168">
        <v>-0.12</v>
      </c>
      <c r="AM168" t="s">
        <v>3168</v>
      </c>
      <c r="AN168">
        <v>-0.99</v>
      </c>
      <c r="AO168" t="s">
        <v>3168</v>
      </c>
      <c r="AP168">
        <v>6.2667469791137007E-2</v>
      </c>
      <c r="AQ168">
        <f>(Table2[[#This Row],[Sharpe Ratio]]-AVERAGE(Table2[Sharpe Ratio]))/_xlfn.STDEV.P(Table2[Sharpe Ratio])</f>
        <v>9.2877098012267394E-3</v>
      </c>
      <c r="AR1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8">
        <f>_xlfn.RANK.AVG(Table2[[#This Row],[1Y Return vs Nifty Z-Score]],Table2[1Y Return vs Nifty Z-Score])</f>
        <v>131</v>
      </c>
      <c r="AT168">
        <f>_xlfn.RANK.AVG(Table2[[#This Row],[6M Return vs Nifty Z-Score]],Table2[6M Return vs Nifty Z-Score])</f>
        <v>176</v>
      </c>
      <c r="AU168">
        <f>_xlfn.RANK.AVG(Table2[[#This Row],[Sharpe Ratio Z-Score]],Table2[Sharpe Ratio Z-Score])</f>
        <v>344</v>
      </c>
      <c r="AV168">
        <f>(Table2[[#This Row],[Rank 1Y]]+Table2[[#This Row],[Rank 6M]]+Table2[[#This Row],[Rank Sharpe]])/3</f>
        <v>217</v>
      </c>
    </row>
    <row r="169" spans="1:48" x14ac:dyDescent="0.3">
      <c r="A169" t="s">
        <v>134</v>
      </c>
      <c r="B169" t="s">
        <v>135</v>
      </c>
      <c r="C169" t="s">
        <v>3123</v>
      </c>
      <c r="D169" t="s">
        <v>136</v>
      </c>
      <c r="E169">
        <v>200261.785944</v>
      </c>
      <c r="F169">
        <v>153.24</v>
      </c>
      <c r="G169">
        <v>85.717587457626706</v>
      </c>
      <c r="H169">
        <f>(Table2[[#This Row],[1Y Return vs Nifty]]-AVERAGE(Table2[1Y Return vs Nifty]))/_xlfn.STDEV.P(Table2[1Y Return vs Nifty])</f>
        <v>1.1462932272106054</v>
      </c>
      <c r="I169">
        <v>8.2657242108006006</v>
      </c>
      <c r="J169">
        <f>(Table2[[#This Row],[1M Return vs Nifty]]-AVERAGE(Table2[1M Return vs Nifty]))/_xlfn.STDEV.P(Table2[1M Return vs Nifty])</f>
        <v>0.78953645513052917</v>
      </c>
      <c r="K169">
        <v>-8.3089353468964902</v>
      </c>
      <c r="L169">
        <f>(Table2[[#This Row],[6M Return vs Nifty]]-AVERAGE(Table2[6M Return vs Nifty]))/_xlfn.STDEV.P(Table2[6M Return vs Nifty])</f>
        <v>-0.50760856851870795</v>
      </c>
      <c r="M169">
        <v>18.687424089338801</v>
      </c>
      <c r="N169">
        <f>(Table2[[#This Row],[1W Return vs Nifty]]-AVERAGE(Table2[1W Return vs Nifty]))/_xlfn.STDEV.P(Table2[1W Return vs Nifty])</f>
        <v>2.1601439657243207</v>
      </c>
      <c r="O169">
        <v>150.03</v>
      </c>
      <c r="P169">
        <v>157.28171859957399</v>
      </c>
      <c r="Q169">
        <v>151.39215843682601</v>
      </c>
      <c r="R169">
        <v>57.8674615514389</v>
      </c>
      <c r="S169" s="1">
        <f>(Table2[[#This Row],[Close Price]]-Table2[[#This Row],[20D EMA]])/Table2[[#This Row],[20D EMA]]</f>
        <v>2.1395720855828887E-2</v>
      </c>
      <c r="T169" s="1">
        <f>(Table2[[#This Row],[Close Price]]-Table2[[#This Row],[50D EMA]])/Table2[[#This Row],[50D EMA]]</f>
        <v>-2.5697319660296043E-2</v>
      </c>
      <c r="U169" s="1">
        <f>(Table2[[#This Row],[Close Price]]-Table2[[#This Row],[200D EMA]])/Table2[[#This Row],[200D EMA]]</f>
        <v>1.220566231602465E-2</v>
      </c>
      <c r="V169">
        <v>1.22043144192197</v>
      </c>
      <c r="W169">
        <v>151.71</v>
      </c>
      <c r="X169">
        <v>159.24</v>
      </c>
      <c r="Y169">
        <v>151.71</v>
      </c>
      <c r="Z169">
        <v>159.24</v>
      </c>
      <c r="AA169">
        <v>151.71</v>
      </c>
      <c r="AB169">
        <v>161</v>
      </c>
      <c r="AC169" s="1">
        <f>(Table2[[#This Row],[Close Price]]/Table2[[#This Row],[Day Low]])-1</f>
        <v>1.0085030650583304E-2</v>
      </c>
      <c r="AD169" s="1">
        <f>(Table2[[#This Row],[Day High]]/Table2[[#This Row],[Close Price]])-1</f>
        <v>3.9154267815191934E-2</v>
      </c>
      <c r="AE169" s="1">
        <f>(Table2[[#This Row],[Close Price]]/Table2[[#This Row],[Current Week Low]])-1</f>
        <v>1.0085030650583304E-2</v>
      </c>
      <c r="AF169" s="1">
        <f>(Table2[[#This Row],[Current Week High]]/Table2[[#This Row],[Close Price]])-1</f>
        <v>3.9154267815191934E-2</v>
      </c>
      <c r="AG169" s="1">
        <f>(Table2[[#This Row],[Close Price]]/Table2[[#This Row],[Current Month Low]])-1</f>
        <v>1.0085030650583304E-2</v>
      </c>
      <c r="AH169" s="1">
        <f>(Table2[[#This Row],[Current Month High]]/Table2[[#This Row],[Close Price]])-1</f>
        <v>5.0639519707648128E-2</v>
      </c>
      <c r="AI169">
        <v>49.438788827982201</v>
      </c>
      <c r="AJ169">
        <v>110.929112181693</v>
      </c>
      <c r="AK169" t="str">
        <f>IF(AND(Table2[[#This Row],[20D EMA]]&gt;Table2[[#This Row],[50D EMA]],Table2[[#This Row],[50D EMA]]&gt;Table2[[#This Row],[200D EMA]]),"Uptrend","Downtrend/NoTrend")</f>
        <v>Downtrend/NoTrend</v>
      </c>
      <c r="AL169">
        <v>-0.17</v>
      </c>
      <c r="AM169" t="s">
        <v>3168</v>
      </c>
      <c r="AN169">
        <v>2.76</v>
      </c>
      <c r="AO169" t="s">
        <v>3169</v>
      </c>
      <c r="AP169">
        <v>0.16684909576933801</v>
      </c>
      <c r="AQ169">
        <f>(Table2[[#This Row],[Sharpe Ratio]]-AVERAGE(Table2[Sharpe Ratio]))/_xlfn.STDEV.P(Table2[Sharpe Ratio])</f>
        <v>1.2439777050588967</v>
      </c>
      <c r="AR1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9">
        <f>_xlfn.RANK.AVG(Table2[[#This Row],[1Y Return vs Nifty Z-Score]],Table2[1Y Return vs Nifty Z-Score])</f>
        <v>75</v>
      </c>
      <c r="AT169">
        <f>_xlfn.RANK.AVG(Table2[[#This Row],[6M Return vs Nifty Z-Score]],Table2[6M Return vs Nifty Z-Score])</f>
        <v>502</v>
      </c>
      <c r="AU169">
        <f>_xlfn.RANK.AVG(Table2[[#This Row],[Sharpe Ratio Z-Score]],Table2[Sharpe Ratio Z-Score])</f>
        <v>77</v>
      </c>
      <c r="AV169">
        <f>(Table2[[#This Row],[Rank 1Y]]+Table2[[#This Row],[Rank 6M]]+Table2[[#This Row],[Rank Sharpe]])/3</f>
        <v>218</v>
      </c>
    </row>
    <row r="170" spans="1:48" x14ac:dyDescent="0.3">
      <c r="A170" t="s">
        <v>841</v>
      </c>
      <c r="B170" t="s">
        <v>842</v>
      </c>
      <c r="C170" t="s">
        <v>3125</v>
      </c>
      <c r="D170" t="s">
        <v>40</v>
      </c>
      <c r="E170">
        <v>18670.723504179899</v>
      </c>
      <c r="F170">
        <v>508.45</v>
      </c>
      <c r="G170">
        <v>12.9024754101832</v>
      </c>
      <c r="H170">
        <f>(Table2[[#This Row],[1Y Return vs Nifty]]-AVERAGE(Table2[1Y Return vs Nifty]))/_xlfn.STDEV.P(Table2[1Y Return vs Nifty])</f>
        <v>-0.14459728184467718</v>
      </c>
      <c r="I170">
        <v>1.4818911358276501</v>
      </c>
      <c r="J170">
        <f>(Table2[[#This Row],[1M Return vs Nifty]]-AVERAGE(Table2[1M Return vs Nifty]))/_xlfn.STDEV.P(Table2[1M Return vs Nifty])</f>
        <v>4.1401004516794168E-2</v>
      </c>
      <c r="K170">
        <v>15.9496793965638</v>
      </c>
      <c r="L170">
        <f>(Table2[[#This Row],[6M Return vs Nifty]]-AVERAGE(Table2[6M Return vs Nifty]))/_xlfn.STDEV.P(Table2[6M Return vs Nifty])</f>
        <v>0.32899714849474848</v>
      </c>
      <c r="M170">
        <v>10.5965291288065</v>
      </c>
      <c r="N170">
        <f>(Table2[[#This Row],[1W Return vs Nifty]]-AVERAGE(Table2[1W Return vs Nifty]))/_xlfn.STDEV.P(Table2[1W Return vs Nifty])</f>
        <v>0.72937821951919946</v>
      </c>
      <c r="O170">
        <v>515.69000000000005</v>
      </c>
      <c r="P170">
        <v>522.97401261208097</v>
      </c>
      <c r="Q170">
        <v>480.58798044951499</v>
      </c>
      <c r="R170">
        <v>46.883899058430302</v>
      </c>
      <c r="S170" s="1">
        <f>(Table2[[#This Row],[Close Price]]-Table2[[#This Row],[20D EMA]])/Table2[[#This Row],[20D EMA]]</f>
        <v>-1.403944230060708E-2</v>
      </c>
      <c r="T170" s="1">
        <f>(Table2[[#This Row],[Close Price]]-Table2[[#This Row],[50D EMA]])/Table2[[#This Row],[50D EMA]]</f>
        <v>-2.7771958571207726E-2</v>
      </c>
      <c r="U170" s="1">
        <f>(Table2[[#This Row],[Close Price]]-Table2[[#This Row],[200D EMA]])/Table2[[#This Row],[200D EMA]]</f>
        <v>5.7974857224736318E-2</v>
      </c>
      <c r="V170">
        <v>1.82254498466598</v>
      </c>
      <c r="W170">
        <v>505.15</v>
      </c>
      <c r="X170">
        <v>528.95000000000005</v>
      </c>
      <c r="Y170">
        <v>505.15</v>
      </c>
      <c r="Z170">
        <v>528.95000000000005</v>
      </c>
      <c r="AA170">
        <v>505.15</v>
      </c>
      <c r="AB170">
        <v>535</v>
      </c>
      <c r="AC170" s="1">
        <f>(Table2[[#This Row],[Close Price]]/Table2[[#This Row],[Day Low]])-1</f>
        <v>6.532713055528161E-3</v>
      </c>
      <c r="AD170" s="1">
        <f>(Table2[[#This Row],[Day High]]/Table2[[#This Row],[Close Price]])-1</f>
        <v>4.0318615399744351E-2</v>
      </c>
      <c r="AE170" s="1">
        <f>(Table2[[#This Row],[Close Price]]/Table2[[#This Row],[Current Week Low]])-1</f>
        <v>6.532713055528161E-3</v>
      </c>
      <c r="AF170" s="1">
        <f>(Table2[[#This Row],[Current Week High]]/Table2[[#This Row],[Close Price]])-1</f>
        <v>4.0318615399744351E-2</v>
      </c>
      <c r="AG170" s="1">
        <f>(Table2[[#This Row],[Close Price]]/Table2[[#This Row],[Current Month Low]])-1</f>
        <v>6.532713055528161E-3</v>
      </c>
      <c r="AH170" s="1">
        <f>(Table2[[#This Row],[Current Month High]]/Table2[[#This Row],[Close Price]])-1</f>
        <v>5.2217523846985969E-2</v>
      </c>
      <c r="AI170">
        <v>17.189497492378798</v>
      </c>
      <c r="AJ170">
        <v>40.068870523415903</v>
      </c>
      <c r="AK170" t="str">
        <f>IF(AND(Table2[[#This Row],[20D EMA]]&gt;Table2[[#This Row],[50D EMA]],Table2[[#This Row],[50D EMA]]&gt;Table2[[#This Row],[200D EMA]]),"Uptrend","Downtrend/NoTrend")</f>
        <v>Downtrend/NoTrend</v>
      </c>
      <c r="AL170">
        <v>-0.03</v>
      </c>
      <c r="AM170" t="s">
        <v>3168</v>
      </c>
      <c r="AN170">
        <v>-2.16</v>
      </c>
      <c r="AO170" t="s">
        <v>3168</v>
      </c>
      <c r="AP170">
        <v>0.15105875745703501</v>
      </c>
      <c r="AQ170">
        <f>(Table2[[#This Row],[Sharpe Ratio]]-AVERAGE(Table2[Sharpe Ratio]))/_xlfn.STDEV.P(Table2[Sharpe Ratio])</f>
        <v>1.0568413213359762</v>
      </c>
      <c r="AR1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0">
        <f>_xlfn.RANK.AVG(Table2[[#This Row],[1Y Return vs Nifty Z-Score]],Table2[1Y Return vs Nifty Z-Score])</f>
        <v>339</v>
      </c>
      <c r="AT170">
        <f>_xlfn.RANK.AVG(Table2[[#This Row],[6M Return vs Nifty Z-Score]],Table2[6M Return vs Nifty Z-Score])</f>
        <v>209</v>
      </c>
      <c r="AU170">
        <f>_xlfn.RANK.AVG(Table2[[#This Row],[Sharpe Ratio Z-Score]],Table2[Sharpe Ratio Z-Score])</f>
        <v>107</v>
      </c>
      <c r="AV170">
        <f>(Table2[[#This Row],[Rank 1Y]]+Table2[[#This Row],[Rank 6M]]+Table2[[#This Row],[Rank Sharpe]])/3</f>
        <v>218.33333333333334</v>
      </c>
    </row>
    <row r="171" spans="1:48" x14ac:dyDescent="0.3">
      <c r="A171" t="s">
        <v>965</v>
      </c>
      <c r="B171" t="s">
        <v>966</v>
      </c>
      <c r="C171" t="s">
        <v>3122</v>
      </c>
      <c r="D171" t="s">
        <v>21</v>
      </c>
      <c r="E171">
        <v>14898.8736332799</v>
      </c>
      <c r="F171">
        <v>2643.2</v>
      </c>
      <c r="G171">
        <v>213.18497941868901</v>
      </c>
      <c r="H171">
        <f>(Table2[[#This Row],[1Y Return vs Nifty]]-AVERAGE(Table2[1Y Return vs Nifty]))/_xlfn.STDEV.P(Table2[1Y Return vs Nifty])</f>
        <v>3.4060775201929863</v>
      </c>
      <c r="I171">
        <v>17.019489871199699</v>
      </c>
      <c r="J171">
        <f>(Table2[[#This Row],[1M Return vs Nifty]]-AVERAGE(Table2[1M Return vs Nifty]))/_xlfn.STDEV.P(Table2[1M Return vs Nifty])</f>
        <v>1.7549202351457578</v>
      </c>
      <c r="K171">
        <v>30.040383309730899</v>
      </c>
      <c r="L171">
        <f>(Table2[[#This Row],[6M Return vs Nifty]]-AVERAGE(Table2[6M Return vs Nifty]))/_xlfn.STDEV.P(Table2[6M Return vs Nifty])</f>
        <v>0.8149425981901981</v>
      </c>
      <c r="M171">
        <v>8.87100424731792</v>
      </c>
      <c r="N171">
        <f>(Table2[[#This Row],[1W Return vs Nifty]]-AVERAGE(Table2[1W Return vs Nifty]))/_xlfn.STDEV.P(Table2[1W Return vs Nifty])</f>
        <v>0.42424239626336424</v>
      </c>
      <c r="O171">
        <v>2613.1799999999998</v>
      </c>
      <c r="P171">
        <v>2577.3831220830698</v>
      </c>
      <c r="Q171">
        <v>2122.4229669976498</v>
      </c>
      <c r="R171">
        <v>52.876076526870698</v>
      </c>
      <c r="S171" s="1">
        <f>(Table2[[#This Row],[Close Price]]-Table2[[#This Row],[20D EMA]])/Table2[[#This Row],[20D EMA]]</f>
        <v>1.1487918934019082E-2</v>
      </c>
      <c r="T171" s="1">
        <f>(Table2[[#This Row],[Close Price]]-Table2[[#This Row],[50D EMA]])/Table2[[#This Row],[50D EMA]]</f>
        <v>2.5536319126562793E-2</v>
      </c>
      <c r="U171" s="1">
        <f>(Table2[[#This Row],[Close Price]]-Table2[[#This Row],[200D EMA]])/Table2[[#This Row],[200D EMA]]</f>
        <v>0.24536910931520589</v>
      </c>
      <c r="V171">
        <v>1.19715944551785</v>
      </c>
      <c r="W171">
        <v>2621</v>
      </c>
      <c r="X171">
        <v>2739</v>
      </c>
      <c r="Y171">
        <v>2621</v>
      </c>
      <c r="Z171">
        <v>2739</v>
      </c>
      <c r="AA171">
        <v>2621</v>
      </c>
      <c r="AB171">
        <v>2745</v>
      </c>
      <c r="AC171" s="1">
        <f>(Table2[[#This Row],[Close Price]]/Table2[[#This Row],[Day Low]])-1</f>
        <v>8.470049599389462E-3</v>
      </c>
      <c r="AD171" s="1">
        <f>(Table2[[#This Row],[Day High]]/Table2[[#This Row],[Close Price]])-1</f>
        <v>3.6243946731234988E-2</v>
      </c>
      <c r="AE171" s="1">
        <f>(Table2[[#This Row],[Close Price]]/Table2[[#This Row],[Current Week Low]])-1</f>
        <v>8.470049599389462E-3</v>
      </c>
      <c r="AF171" s="1">
        <f>(Table2[[#This Row],[Current Week High]]/Table2[[#This Row],[Close Price]])-1</f>
        <v>3.6243946731234988E-2</v>
      </c>
      <c r="AG171" s="1">
        <f>(Table2[[#This Row],[Close Price]]/Table2[[#This Row],[Current Month Low]])-1</f>
        <v>8.470049599389462E-3</v>
      </c>
      <c r="AH171" s="1">
        <f>(Table2[[#This Row],[Current Month High]]/Table2[[#This Row],[Close Price]])-1</f>
        <v>3.8513922518159882E-2</v>
      </c>
      <c r="AI171">
        <v>11.5995762711864</v>
      </c>
      <c r="AJ171">
        <v>245.177930133855</v>
      </c>
      <c r="AK171" t="str">
        <f>IF(AND(Table2[[#This Row],[20D EMA]]&gt;Table2[[#This Row],[50D EMA]],Table2[[#This Row],[50D EMA]]&gt;Table2[[#This Row],[200D EMA]]),"Uptrend","Downtrend/NoTrend")</f>
        <v>Uptrend</v>
      </c>
      <c r="AL171">
        <v>0.18</v>
      </c>
      <c r="AM171" t="s">
        <v>3169</v>
      </c>
      <c r="AN171">
        <v>2.2599999999999998</v>
      </c>
      <c r="AO171" t="s">
        <v>3169</v>
      </c>
      <c r="AQ171">
        <f>(Table2[[#This Row],[Sharpe Ratio]]-AVERAGE(Table2[Sharpe Ratio]))/_xlfn.STDEV.P(Table2[Sharpe Ratio])</f>
        <v>-0.73340465320162251</v>
      </c>
      <c r="AR1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5.6667780965906838</v>
      </c>
      <c r="AS171">
        <f>_xlfn.RANK.AVG(Table2[[#This Row],[1Y Return vs Nifty Z-Score]],Table2[1Y Return vs Nifty Z-Score])</f>
        <v>9</v>
      </c>
      <c r="AT171">
        <f>_xlfn.RANK.AVG(Table2[[#This Row],[6M Return vs Nifty Z-Score]],Table2[6M Return vs Nifty Z-Score])</f>
        <v>108</v>
      </c>
      <c r="AU171">
        <f>_xlfn.RANK.AVG(Table2[[#This Row],[Sharpe Ratio Z-Score]],Table2[Sharpe Ratio Z-Score])</f>
        <v>539</v>
      </c>
      <c r="AV171">
        <f>(Table2[[#This Row],[Rank 1Y]]+Table2[[#This Row],[Rank 6M]]+Table2[[#This Row],[Rank Sharpe]])/3</f>
        <v>218.66666666666666</v>
      </c>
    </row>
    <row r="172" spans="1:48" x14ac:dyDescent="0.3">
      <c r="A172" t="s">
        <v>126</v>
      </c>
      <c r="B172" t="s">
        <v>127</v>
      </c>
      <c r="C172" t="s">
        <v>3135</v>
      </c>
      <c r="D172" t="s">
        <v>128</v>
      </c>
      <c r="E172">
        <v>213420.28951738001</v>
      </c>
      <c r="F172">
        <v>245.08</v>
      </c>
      <c r="G172">
        <v>73.990316350793606</v>
      </c>
      <c r="H172">
        <f>(Table2[[#This Row],[1Y Return vs Nifty]]-AVERAGE(Table2[1Y Return vs Nifty]))/_xlfn.STDEV.P(Table2[1Y Return vs Nifty])</f>
        <v>0.93838826705528289</v>
      </c>
      <c r="I172">
        <v>-2.7404993388052898</v>
      </c>
      <c r="J172">
        <f>(Table2[[#This Row],[1M Return vs Nifty]]-AVERAGE(Table2[1M Return vs Nifty]))/_xlfn.STDEV.P(Table2[1M Return vs Nifty])</f>
        <v>-0.42425314196576097</v>
      </c>
      <c r="K172">
        <v>18.471909022923501</v>
      </c>
      <c r="L172">
        <f>(Table2[[#This Row],[6M Return vs Nifty]]-AVERAGE(Table2[6M Return vs Nifty]))/_xlfn.STDEV.P(Table2[6M Return vs Nifty])</f>
        <v>0.41598116416704028</v>
      </c>
      <c r="M172">
        <v>0.15931676912405601</v>
      </c>
      <c r="N172">
        <f>(Table2[[#This Row],[1W Return vs Nifty]]-AVERAGE(Table2[1W Return vs Nifty]))/_xlfn.STDEV.P(Table2[1W Return vs Nifty])</f>
        <v>-1.1163021412996126</v>
      </c>
      <c r="O172">
        <v>258.56</v>
      </c>
      <c r="P172">
        <v>259.91310276183401</v>
      </c>
      <c r="Q172">
        <v>213.22270289049101</v>
      </c>
      <c r="R172">
        <v>34.654128198758201</v>
      </c>
      <c r="S172" s="1">
        <f>(Table2[[#This Row],[Close Price]]-Table2[[#This Row],[20D EMA]])/Table2[[#This Row],[20D EMA]]</f>
        <v>-5.2134900990098973E-2</v>
      </c>
      <c r="T172" s="1">
        <f>(Table2[[#This Row],[Close Price]]-Table2[[#This Row],[50D EMA]])/Table2[[#This Row],[50D EMA]]</f>
        <v>-5.7069469004130992E-2</v>
      </c>
      <c r="U172" s="1">
        <f>(Table2[[#This Row],[Close Price]]-Table2[[#This Row],[200D EMA]])/Table2[[#This Row],[200D EMA]]</f>
        <v>0.14940856052214377</v>
      </c>
      <c r="V172">
        <v>0.92123154837880195</v>
      </c>
      <c r="W172">
        <v>240</v>
      </c>
      <c r="X172">
        <v>246.99</v>
      </c>
      <c r="Y172">
        <v>240</v>
      </c>
      <c r="Z172">
        <v>246.99</v>
      </c>
      <c r="AA172">
        <v>240</v>
      </c>
      <c r="AB172">
        <v>250</v>
      </c>
      <c r="AC172" s="1">
        <f>(Table2[[#This Row],[Close Price]]/Table2[[#This Row],[Day Low]])-1</f>
        <v>2.1166666666666778E-2</v>
      </c>
      <c r="AD172" s="1">
        <f>(Table2[[#This Row],[Day High]]/Table2[[#This Row],[Close Price]])-1</f>
        <v>7.7933735922963709E-3</v>
      </c>
      <c r="AE172" s="1">
        <f>(Table2[[#This Row],[Close Price]]/Table2[[#This Row],[Current Week Low]])-1</f>
        <v>2.1166666666666778E-2</v>
      </c>
      <c r="AF172" s="1">
        <f>(Table2[[#This Row],[Current Week High]]/Table2[[#This Row],[Close Price]])-1</f>
        <v>7.7933735922963709E-3</v>
      </c>
      <c r="AG172" s="1">
        <f>(Table2[[#This Row],[Close Price]]/Table2[[#This Row],[Current Month Low]])-1</f>
        <v>2.1166666666666778E-2</v>
      </c>
      <c r="AH172" s="1">
        <f>(Table2[[#This Row],[Current Month High]]/Table2[[#This Row],[Close Price]])-1</f>
        <v>2.007507752570592E-2</v>
      </c>
      <c r="AI172">
        <v>21.694956748816601</v>
      </c>
      <c r="AJ172">
        <v>117.848888888888</v>
      </c>
      <c r="AK172" t="str">
        <f>IF(AND(Table2[[#This Row],[20D EMA]]&gt;Table2[[#This Row],[50D EMA]],Table2[[#This Row],[50D EMA]]&gt;Table2[[#This Row],[200D EMA]]),"Uptrend","Downtrend/NoTrend")</f>
        <v>Downtrend/NoTrend</v>
      </c>
      <c r="AL172">
        <v>-0.06</v>
      </c>
      <c r="AM172" t="s">
        <v>3168</v>
      </c>
      <c r="AN172">
        <v>-9.41</v>
      </c>
      <c r="AO172" t="s">
        <v>3168</v>
      </c>
      <c r="AP172">
        <v>5.5088585662804002E-2</v>
      </c>
      <c r="AQ172">
        <f>(Table2[[#This Row],[Sharpe Ratio]]-AVERAGE(Table2[Sharpe Ratio]))/_xlfn.STDEV.P(Table2[Sharpe Ratio])</f>
        <v>-8.0532086353883092E-2</v>
      </c>
      <c r="AR1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2">
        <f>_xlfn.RANK.AVG(Table2[[#This Row],[1Y Return vs Nifty Z-Score]],Table2[1Y Return vs Nifty Z-Score])</f>
        <v>106</v>
      </c>
      <c r="AT172">
        <f>_xlfn.RANK.AVG(Table2[[#This Row],[6M Return vs Nifty Z-Score]],Table2[6M Return vs Nifty Z-Score])</f>
        <v>183</v>
      </c>
      <c r="AU172">
        <f>_xlfn.RANK.AVG(Table2[[#This Row],[Sharpe Ratio Z-Score]],Table2[Sharpe Ratio Z-Score])</f>
        <v>368</v>
      </c>
      <c r="AV172">
        <f>(Table2[[#This Row],[Rank 1Y]]+Table2[[#This Row],[Rank 6M]]+Table2[[#This Row],[Rank Sharpe]])/3</f>
        <v>219</v>
      </c>
    </row>
    <row r="173" spans="1:48" x14ac:dyDescent="0.3">
      <c r="A173" t="s">
        <v>541</v>
      </c>
      <c r="B173" t="s">
        <v>542</v>
      </c>
      <c r="C173" t="s">
        <v>3127</v>
      </c>
      <c r="D173" t="s">
        <v>51</v>
      </c>
      <c r="E173">
        <v>37280.015946549996</v>
      </c>
      <c r="F173">
        <v>2984.5</v>
      </c>
      <c r="G173">
        <v>39.445713817194502</v>
      </c>
      <c r="H173">
        <f>(Table2[[#This Row],[1Y Return vs Nifty]]-AVERAGE(Table2[1Y Return vs Nifty]))/_xlfn.STDEV.P(Table2[1Y Return vs Nifty])</f>
        <v>0.32597007121902727</v>
      </c>
      <c r="I173">
        <v>-2.9662543034685802</v>
      </c>
      <c r="J173">
        <f>(Table2[[#This Row],[1M Return vs Nifty]]-AVERAGE(Table2[1M Return vs Nifty]))/_xlfn.STDEV.P(Table2[1M Return vs Nifty])</f>
        <v>-0.44914987665101586</v>
      </c>
      <c r="K173">
        <v>16.8442227913294</v>
      </c>
      <c r="L173">
        <f>(Table2[[#This Row],[6M Return vs Nifty]]-AVERAGE(Table2[6M Return vs Nifty]))/_xlfn.STDEV.P(Table2[6M Return vs Nifty])</f>
        <v>0.35984722489407278</v>
      </c>
      <c r="M173">
        <v>6.2980067029039803</v>
      </c>
      <c r="N173">
        <f>(Table2[[#This Row],[1W Return vs Nifty]]-AVERAGE(Table2[1W Return vs Nifty]))/_xlfn.STDEV.P(Table2[1W Return vs Nifty])</f>
        <v>-3.0757547448073831E-2</v>
      </c>
      <c r="O173">
        <v>3090.55</v>
      </c>
      <c r="P173">
        <v>3086.1632812686698</v>
      </c>
      <c r="Q173">
        <v>2620.8507036230599</v>
      </c>
      <c r="R173">
        <v>39.28814883986</v>
      </c>
      <c r="S173" s="1">
        <f>(Table2[[#This Row],[Close Price]]-Table2[[#This Row],[20D EMA]])/Table2[[#This Row],[20D EMA]]</f>
        <v>-3.4314280629661444E-2</v>
      </c>
      <c r="T173" s="1">
        <f>(Table2[[#This Row],[Close Price]]-Table2[[#This Row],[50D EMA]])/Table2[[#This Row],[50D EMA]]</f>
        <v>-3.2941640478230873E-2</v>
      </c>
      <c r="U173" s="1">
        <f>(Table2[[#This Row],[Close Price]]-Table2[[#This Row],[200D EMA]])/Table2[[#This Row],[200D EMA]]</f>
        <v>0.13875238901408307</v>
      </c>
      <c r="V173">
        <v>0.53299765533421894</v>
      </c>
      <c r="W173">
        <v>2965.15</v>
      </c>
      <c r="X173">
        <v>3099.8</v>
      </c>
      <c r="Y173">
        <v>2965.15</v>
      </c>
      <c r="Z173">
        <v>3099.8</v>
      </c>
      <c r="AA173">
        <v>2965.15</v>
      </c>
      <c r="AB173">
        <v>3127.95</v>
      </c>
      <c r="AC173" s="1">
        <f>(Table2[[#This Row],[Close Price]]/Table2[[#This Row],[Day Low]])-1</f>
        <v>6.5258081378682942E-3</v>
      </c>
      <c r="AD173" s="1">
        <f>(Table2[[#This Row],[Day High]]/Table2[[#This Row],[Close Price]])-1</f>
        <v>3.8632936840341747E-2</v>
      </c>
      <c r="AE173" s="1">
        <f>(Table2[[#This Row],[Close Price]]/Table2[[#This Row],[Current Week Low]])-1</f>
        <v>6.5258081378682942E-3</v>
      </c>
      <c r="AF173" s="1">
        <f>(Table2[[#This Row],[Current Week High]]/Table2[[#This Row],[Close Price]])-1</f>
        <v>3.8632936840341747E-2</v>
      </c>
      <c r="AG173" s="1">
        <f>(Table2[[#This Row],[Close Price]]/Table2[[#This Row],[Current Month Low]])-1</f>
        <v>6.5258081378682942E-3</v>
      </c>
      <c r="AH173" s="1">
        <f>(Table2[[#This Row],[Current Month High]]/Table2[[#This Row],[Close Price]])-1</f>
        <v>4.8065002512983623E-2</v>
      </c>
      <c r="AI173">
        <v>16.769978220807499</v>
      </c>
      <c r="AJ173">
        <v>67.339500981216702</v>
      </c>
      <c r="AK173" t="str">
        <f>IF(AND(Table2[[#This Row],[20D EMA]]&gt;Table2[[#This Row],[50D EMA]],Table2[[#This Row],[50D EMA]]&gt;Table2[[#This Row],[200D EMA]]),"Uptrend","Downtrend/NoTrend")</f>
        <v>Uptrend</v>
      </c>
      <c r="AL173">
        <v>-0.03</v>
      </c>
      <c r="AM173" t="s">
        <v>3168</v>
      </c>
      <c r="AN173">
        <v>-7.79</v>
      </c>
      <c r="AO173" t="s">
        <v>3168</v>
      </c>
      <c r="AP173">
        <v>9.1962253840249003E-2</v>
      </c>
      <c r="AQ173">
        <f>(Table2[[#This Row],[Sharpe Ratio]]-AVERAGE(Table2[Sharpe Ratio]))/_xlfn.STDEV.P(Table2[Sharpe Ratio])</f>
        <v>0.35646962829269641</v>
      </c>
      <c r="AR1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0.5623795003067068</v>
      </c>
      <c r="AS173">
        <f>_xlfn.RANK.AVG(Table2[[#This Row],[1Y Return vs Nifty Z-Score]],Table2[1Y Return vs Nifty Z-Score])</f>
        <v>208</v>
      </c>
      <c r="AT173">
        <f>_xlfn.RANK.AVG(Table2[[#This Row],[6M Return vs Nifty Z-Score]],Table2[6M Return vs Nifty Z-Score])</f>
        <v>203</v>
      </c>
      <c r="AU173">
        <f>_xlfn.RANK.AVG(Table2[[#This Row],[Sharpe Ratio Z-Score]],Table2[Sharpe Ratio Z-Score])</f>
        <v>248</v>
      </c>
      <c r="AV173">
        <f>(Table2[[#This Row],[Rank 1Y]]+Table2[[#This Row],[Rank 6M]]+Table2[[#This Row],[Rank Sharpe]])/3</f>
        <v>219.66666666666666</v>
      </c>
    </row>
    <row r="174" spans="1:48" x14ac:dyDescent="0.3">
      <c r="A174" t="s">
        <v>164</v>
      </c>
      <c r="B174" t="s">
        <v>165</v>
      </c>
      <c r="C174" t="s">
        <v>3134</v>
      </c>
      <c r="D174" t="s">
        <v>166</v>
      </c>
      <c r="E174">
        <v>155982.57621187501</v>
      </c>
      <c r="F174">
        <v>7360.85</v>
      </c>
      <c r="G174">
        <v>50.3271569446851</v>
      </c>
      <c r="H174">
        <f>(Table2[[#This Row],[1Y Return vs Nifty]]-AVERAGE(Table2[1Y Return vs Nifty]))/_xlfn.STDEV.P(Table2[1Y Return vs Nifty])</f>
        <v>0.51887991181571724</v>
      </c>
      <c r="I174">
        <v>-4.2197843571277298</v>
      </c>
      <c r="J174">
        <f>(Table2[[#This Row],[1M Return vs Nifty]]-AVERAGE(Table2[1M Return vs Nifty]))/_xlfn.STDEV.P(Table2[1M Return vs Nifty])</f>
        <v>-0.58739182057677886</v>
      </c>
      <c r="K174">
        <v>-0.701817447491066</v>
      </c>
      <c r="L174">
        <f>(Table2[[#This Row],[6M Return vs Nifty]]-AVERAGE(Table2[6M Return vs Nifty]))/_xlfn.STDEV.P(Table2[6M Return vs Nifty])</f>
        <v>-0.24526224776048564</v>
      </c>
      <c r="M174">
        <v>0.28679055445048202</v>
      </c>
      <c r="N174">
        <f>(Table2[[#This Row],[1W Return vs Nifty]]-AVERAGE(Table2[1W Return vs Nifty]))/_xlfn.STDEV.P(Table2[1W Return vs Nifty])</f>
        <v>-1.0937601201173039</v>
      </c>
      <c r="O174">
        <v>7806.69</v>
      </c>
      <c r="P174">
        <v>7909.5462305764904</v>
      </c>
      <c r="Q174">
        <v>7138.0038074341601</v>
      </c>
      <c r="R174">
        <v>26.218988870121301</v>
      </c>
      <c r="S174" s="1">
        <f>(Table2[[#This Row],[Close Price]]-Table2[[#This Row],[20D EMA]])/Table2[[#This Row],[20D EMA]]</f>
        <v>-5.7109991558522144E-2</v>
      </c>
      <c r="T174" s="1">
        <f>(Table2[[#This Row],[Close Price]]-Table2[[#This Row],[50D EMA]])/Table2[[#This Row],[50D EMA]]</f>
        <v>-6.9371391806947957E-2</v>
      </c>
      <c r="U174" s="1">
        <f>(Table2[[#This Row],[Close Price]]-Table2[[#This Row],[200D EMA]])/Table2[[#This Row],[200D EMA]]</f>
        <v>3.121967970005118E-2</v>
      </c>
      <c r="V174">
        <v>1.1199496748911499</v>
      </c>
      <c r="W174">
        <v>7261</v>
      </c>
      <c r="X174">
        <v>7452</v>
      </c>
      <c r="Y174">
        <v>7261</v>
      </c>
      <c r="Z174">
        <v>7452</v>
      </c>
      <c r="AA174">
        <v>7261</v>
      </c>
      <c r="AB174">
        <v>7500</v>
      </c>
      <c r="AC174" s="1">
        <f>(Table2[[#This Row],[Close Price]]/Table2[[#This Row],[Day Low]])-1</f>
        <v>1.3751549373364647E-2</v>
      </c>
      <c r="AD174" s="1">
        <f>(Table2[[#This Row],[Day High]]/Table2[[#This Row],[Close Price]])-1</f>
        <v>1.2383080758336273E-2</v>
      </c>
      <c r="AE174" s="1">
        <f>(Table2[[#This Row],[Close Price]]/Table2[[#This Row],[Current Week Low]])-1</f>
        <v>1.3751549373364647E-2</v>
      </c>
      <c r="AF174" s="1">
        <f>(Table2[[#This Row],[Current Week High]]/Table2[[#This Row],[Close Price]])-1</f>
        <v>1.2383080758336273E-2</v>
      </c>
      <c r="AG174" s="1">
        <f>(Table2[[#This Row],[Close Price]]/Table2[[#This Row],[Current Month Low]])-1</f>
        <v>1.3751549373364647E-2</v>
      </c>
      <c r="AH174" s="1">
        <f>(Table2[[#This Row],[Current Month High]]/Table2[[#This Row],[Close Price]])-1</f>
        <v>1.8904066785765172E-2</v>
      </c>
      <c r="AI174">
        <v>24.305616878485498</v>
      </c>
      <c r="AJ174">
        <v>77.742496317581399</v>
      </c>
      <c r="AK174" t="str">
        <f>IF(AND(Table2[[#This Row],[20D EMA]]&gt;Table2[[#This Row],[50D EMA]],Table2[[#This Row],[50D EMA]]&gt;Table2[[#This Row],[200D EMA]]),"Uptrend","Downtrend/NoTrend")</f>
        <v>Downtrend/NoTrend</v>
      </c>
      <c r="AL174">
        <v>-0.02</v>
      </c>
      <c r="AM174" t="s">
        <v>3168</v>
      </c>
      <c r="AN174">
        <v>-15.3</v>
      </c>
      <c r="AO174" t="s">
        <v>3168</v>
      </c>
      <c r="AP174">
        <v>0.15473415074600699</v>
      </c>
      <c r="AQ174">
        <f>(Table2[[#This Row],[Sharpe Ratio]]-AVERAGE(Table2[Sharpe Ratio]))/_xlfn.STDEV.P(Table2[Sharpe Ratio])</f>
        <v>1.1003995906557547</v>
      </c>
      <c r="AR1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4">
        <f>_xlfn.RANK.AVG(Table2[[#This Row],[1Y Return vs Nifty Z-Score]],Table2[1Y Return vs Nifty Z-Score])</f>
        <v>159</v>
      </c>
      <c r="AT174">
        <f>_xlfn.RANK.AVG(Table2[[#This Row],[6M Return vs Nifty Z-Score]],Table2[6M Return vs Nifty Z-Score])</f>
        <v>403</v>
      </c>
      <c r="AU174">
        <f>_xlfn.RANK.AVG(Table2[[#This Row],[Sharpe Ratio Z-Score]],Table2[Sharpe Ratio Z-Score])</f>
        <v>98</v>
      </c>
      <c r="AV174">
        <f>(Table2[[#This Row],[Rank 1Y]]+Table2[[#This Row],[Rank 6M]]+Table2[[#This Row],[Rank Sharpe]])/3</f>
        <v>220</v>
      </c>
    </row>
    <row r="175" spans="1:48" x14ac:dyDescent="0.3">
      <c r="A175" t="s">
        <v>1197</v>
      </c>
      <c r="B175" t="s">
        <v>1198</v>
      </c>
      <c r="C175" t="s">
        <v>3127</v>
      </c>
      <c r="D175" t="s">
        <v>247</v>
      </c>
      <c r="E175">
        <v>9912.7981706499995</v>
      </c>
      <c r="F175">
        <v>965.95</v>
      </c>
      <c r="G175">
        <v>40.215822589989401</v>
      </c>
      <c r="H175">
        <f>(Table2[[#This Row],[1Y Return vs Nifty]]-AVERAGE(Table2[1Y Return vs Nifty]))/_xlfn.STDEV.P(Table2[1Y Return vs Nifty])</f>
        <v>0.33962281551602724</v>
      </c>
      <c r="I175">
        <v>3.6257782305077702</v>
      </c>
      <c r="J175">
        <f>(Table2[[#This Row],[1M Return vs Nifty]]-AVERAGE(Table2[1M Return vs Nifty]))/_xlfn.STDEV.P(Table2[1M Return vs Nifty])</f>
        <v>0.27783340488948138</v>
      </c>
      <c r="K175">
        <v>36.226605918774098</v>
      </c>
      <c r="L175">
        <f>(Table2[[#This Row],[6M Return vs Nifty]]-AVERAGE(Table2[6M Return vs Nifty]))/_xlfn.STDEV.P(Table2[6M Return vs Nifty])</f>
        <v>1.0282865692361396</v>
      </c>
      <c r="M175">
        <v>10.287420521158399</v>
      </c>
      <c r="N175">
        <f>(Table2[[#This Row],[1W Return vs Nifty]]-AVERAGE(Table2[1W Return vs Nifty]))/_xlfn.STDEV.P(Table2[1W Return vs Nifty])</f>
        <v>0.67471652760039036</v>
      </c>
      <c r="O175">
        <v>961.39</v>
      </c>
      <c r="P175">
        <v>934.24651252338197</v>
      </c>
      <c r="Q175">
        <v>797.38696961962398</v>
      </c>
      <c r="R175">
        <v>51.032682818413001</v>
      </c>
      <c r="S175" s="1">
        <f>(Table2[[#This Row],[Close Price]]-Table2[[#This Row],[20D EMA]])/Table2[[#This Row],[20D EMA]]</f>
        <v>4.7431323396333012E-3</v>
      </c>
      <c r="T175" s="1">
        <f>(Table2[[#This Row],[Close Price]]-Table2[[#This Row],[50D EMA]])/Table2[[#This Row],[50D EMA]]</f>
        <v>3.3934820255295969E-2</v>
      </c>
      <c r="U175" s="1">
        <f>(Table2[[#This Row],[Close Price]]-Table2[[#This Row],[200D EMA]])/Table2[[#This Row],[200D EMA]]</f>
        <v>0.21139426251320029</v>
      </c>
      <c r="V175">
        <v>0.44058405415539798</v>
      </c>
      <c r="W175">
        <v>953.65</v>
      </c>
      <c r="X175">
        <v>1007.95</v>
      </c>
      <c r="Y175">
        <v>953.65</v>
      </c>
      <c r="Z175">
        <v>1007.95</v>
      </c>
      <c r="AA175">
        <v>953.65</v>
      </c>
      <c r="AB175">
        <v>1007.95</v>
      </c>
      <c r="AC175" s="1">
        <f>(Table2[[#This Row],[Close Price]]/Table2[[#This Row],[Day Low]])-1</f>
        <v>1.2897813663293789E-2</v>
      </c>
      <c r="AD175" s="1">
        <f>(Table2[[#This Row],[Day High]]/Table2[[#This Row],[Close Price]])-1</f>
        <v>4.3480511413634293E-2</v>
      </c>
      <c r="AE175" s="1">
        <f>(Table2[[#This Row],[Close Price]]/Table2[[#This Row],[Current Week Low]])-1</f>
        <v>1.2897813663293789E-2</v>
      </c>
      <c r="AF175" s="1">
        <f>(Table2[[#This Row],[Current Week High]]/Table2[[#This Row],[Close Price]])-1</f>
        <v>4.3480511413634293E-2</v>
      </c>
      <c r="AG175" s="1">
        <f>(Table2[[#This Row],[Close Price]]/Table2[[#This Row],[Current Month Low]])-1</f>
        <v>1.2897813663293789E-2</v>
      </c>
      <c r="AH175" s="1">
        <f>(Table2[[#This Row],[Current Month High]]/Table2[[#This Row],[Close Price]])-1</f>
        <v>4.3480511413634293E-2</v>
      </c>
      <c r="AI175">
        <v>14.669496350742699</v>
      </c>
      <c r="AJ175">
        <v>71.556700115442695</v>
      </c>
      <c r="AK175" t="str">
        <f>IF(AND(Table2[[#This Row],[20D EMA]]&gt;Table2[[#This Row],[50D EMA]],Table2[[#This Row],[50D EMA]]&gt;Table2[[#This Row],[200D EMA]]),"Uptrend","Downtrend/NoTrend")</f>
        <v>Uptrend</v>
      </c>
      <c r="AL175">
        <v>0.15</v>
      </c>
      <c r="AM175" t="s">
        <v>3169</v>
      </c>
      <c r="AN175">
        <v>-3.54</v>
      </c>
      <c r="AO175" t="s">
        <v>3168</v>
      </c>
      <c r="AP175">
        <v>5.4646387432437001E-2</v>
      </c>
      <c r="AQ175">
        <f>(Table2[[#This Row],[Sharpe Ratio]]-AVERAGE(Table2[Sharpe Ratio]))/_xlfn.STDEV.P(Table2[Sharpe Ratio])</f>
        <v>-8.5772719966848807E-2</v>
      </c>
      <c r="AR1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2.2346865972751897</v>
      </c>
      <c r="AS175">
        <f>_xlfn.RANK.AVG(Table2[[#This Row],[1Y Return vs Nifty Z-Score]],Table2[1Y Return vs Nifty Z-Score])</f>
        <v>202</v>
      </c>
      <c r="AT175">
        <f>_xlfn.RANK.AVG(Table2[[#This Row],[6M Return vs Nifty Z-Score]],Table2[6M Return vs Nifty Z-Score])</f>
        <v>91</v>
      </c>
      <c r="AU175">
        <f>_xlfn.RANK.AVG(Table2[[#This Row],[Sharpe Ratio Z-Score]],Table2[Sharpe Ratio Z-Score])</f>
        <v>369</v>
      </c>
      <c r="AV175">
        <f>(Table2[[#This Row],[Rank 1Y]]+Table2[[#This Row],[Rank 6M]]+Table2[[#This Row],[Rank Sharpe]])/3</f>
        <v>220.66666666666666</v>
      </c>
    </row>
    <row r="176" spans="1:48" x14ac:dyDescent="0.3">
      <c r="A176" t="s">
        <v>100</v>
      </c>
      <c r="B176" t="s">
        <v>101</v>
      </c>
      <c r="C176" t="s">
        <v>3129</v>
      </c>
      <c r="D176" t="s">
        <v>102</v>
      </c>
      <c r="E176">
        <v>266008.23078843998</v>
      </c>
      <c r="F176">
        <v>9525.5499999999993</v>
      </c>
      <c r="G176">
        <v>51.398674036139703</v>
      </c>
      <c r="H176">
        <f>(Table2[[#This Row],[1Y Return vs Nifty]]-AVERAGE(Table2[1Y Return vs Nifty]))/_xlfn.STDEV.P(Table2[1Y Return vs Nifty])</f>
        <v>0.53787612296963294</v>
      </c>
      <c r="I176">
        <v>-11.7439914648734</v>
      </c>
      <c r="J176">
        <f>(Table2[[#This Row],[1M Return vs Nifty]]-AVERAGE(Table2[1M Return vs Nifty]))/_xlfn.STDEV.P(Table2[1M Return vs Nifty])</f>
        <v>-1.4171772844661332</v>
      </c>
      <c r="K176">
        <v>-1.5355426134307699</v>
      </c>
      <c r="L176">
        <f>(Table2[[#This Row],[6M Return vs Nifty]]-AVERAGE(Table2[6M Return vs Nifty]))/_xlfn.STDEV.P(Table2[6M Return vs Nifty])</f>
        <v>-0.27401488873439711</v>
      </c>
      <c r="M176">
        <v>-1.99076105308082</v>
      </c>
      <c r="N176">
        <f>(Table2[[#This Row],[1W Return vs Nifty]]-AVERAGE(Table2[1W Return vs Nifty]))/_xlfn.STDEV.P(Table2[1W Return vs Nifty])</f>
        <v>-1.4965144311256635</v>
      </c>
      <c r="O176">
        <v>10490.1</v>
      </c>
      <c r="P176">
        <v>10764.6368260337</v>
      </c>
      <c r="Q176">
        <v>9428.9250625401692</v>
      </c>
      <c r="R176">
        <v>22.043388748761899</v>
      </c>
      <c r="S176" s="1">
        <f>(Table2[[#This Row],[Close Price]]-Table2[[#This Row],[20D EMA]])/Table2[[#This Row],[20D EMA]]</f>
        <v>-9.1948599155394231E-2</v>
      </c>
      <c r="T176" s="1">
        <f>(Table2[[#This Row],[Close Price]]-Table2[[#This Row],[50D EMA]])/Table2[[#This Row],[50D EMA]]</f>
        <v>-0.11510716488242646</v>
      </c>
      <c r="U176" s="1">
        <f>(Table2[[#This Row],[Close Price]]-Table2[[#This Row],[200D EMA]])/Table2[[#This Row],[200D EMA]]</f>
        <v>1.0247715070269016E-2</v>
      </c>
      <c r="V176">
        <v>1.5193825896608599</v>
      </c>
      <c r="W176">
        <v>9365</v>
      </c>
      <c r="X176">
        <v>9896.5</v>
      </c>
      <c r="Y176">
        <v>9365</v>
      </c>
      <c r="Z176">
        <v>9896.5</v>
      </c>
      <c r="AA176">
        <v>9365</v>
      </c>
      <c r="AB176">
        <v>9950</v>
      </c>
      <c r="AC176" s="1">
        <f>(Table2[[#This Row],[Close Price]]/Table2[[#This Row],[Day Low]])-1</f>
        <v>1.7143619861185178E-2</v>
      </c>
      <c r="AD176" s="1">
        <f>(Table2[[#This Row],[Day High]]/Table2[[#This Row],[Close Price]])-1</f>
        <v>3.8942633233776558E-2</v>
      </c>
      <c r="AE176" s="1">
        <f>(Table2[[#This Row],[Close Price]]/Table2[[#This Row],[Current Week Low]])-1</f>
        <v>1.7143619861185178E-2</v>
      </c>
      <c r="AF176" s="1">
        <f>(Table2[[#This Row],[Current Week High]]/Table2[[#This Row],[Close Price]])-1</f>
        <v>3.8942633233776558E-2</v>
      </c>
      <c r="AG176" s="1">
        <f>(Table2[[#This Row],[Close Price]]/Table2[[#This Row],[Current Month Low]])-1</f>
        <v>1.7143619861185178E-2</v>
      </c>
      <c r="AH176" s="1">
        <f>(Table2[[#This Row],[Current Month High]]/Table2[[#This Row],[Close Price]])-1</f>
        <v>4.4559106823228056E-2</v>
      </c>
      <c r="AI176">
        <v>34.1024927694463</v>
      </c>
      <c r="AJ176">
        <v>78.079285106701093</v>
      </c>
      <c r="AK176" t="str">
        <f>IF(AND(Table2[[#This Row],[20D EMA]]&gt;Table2[[#This Row],[50D EMA]],Table2[[#This Row],[50D EMA]]&gt;Table2[[#This Row],[200D EMA]]),"Uptrend","Downtrend/NoTrend")</f>
        <v>Downtrend/NoTrend</v>
      </c>
      <c r="AL176">
        <v>0.05</v>
      </c>
      <c r="AM176" t="s">
        <v>3169</v>
      </c>
      <c r="AN176">
        <v>-5.87</v>
      </c>
      <c r="AO176" t="s">
        <v>3168</v>
      </c>
      <c r="AP176">
        <v>0.156312189588351</v>
      </c>
      <c r="AQ176">
        <f>(Table2[[#This Row],[Sharpe Ratio]]-AVERAGE(Table2[Sharpe Ratio]))/_xlfn.STDEV.P(Table2[Sharpe Ratio])</f>
        <v>1.1191014370943753</v>
      </c>
      <c r="AR1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6">
        <f>_xlfn.RANK.AVG(Table2[[#This Row],[1Y Return vs Nifty Z-Score]],Table2[1Y Return vs Nifty Z-Score])</f>
        <v>156</v>
      </c>
      <c r="AT176">
        <f>_xlfn.RANK.AVG(Table2[[#This Row],[6M Return vs Nifty Z-Score]],Table2[6M Return vs Nifty Z-Score])</f>
        <v>412</v>
      </c>
      <c r="AU176">
        <f>_xlfn.RANK.AVG(Table2[[#This Row],[Sharpe Ratio Z-Score]],Table2[Sharpe Ratio Z-Score])</f>
        <v>95</v>
      </c>
      <c r="AV176">
        <f>(Table2[[#This Row],[Rank 1Y]]+Table2[[#This Row],[Rank 6M]]+Table2[[#This Row],[Rank Sharpe]])/3</f>
        <v>221</v>
      </c>
    </row>
    <row r="177" spans="1:48" x14ac:dyDescent="0.3">
      <c r="A177" t="s">
        <v>172</v>
      </c>
      <c r="B177" t="s">
        <v>173</v>
      </c>
      <c r="C177" t="s">
        <v>3123</v>
      </c>
      <c r="D177" t="s">
        <v>136</v>
      </c>
      <c r="E177">
        <v>148851.08988479999</v>
      </c>
      <c r="F177">
        <v>451.05</v>
      </c>
      <c r="G177">
        <v>48.204865280474998</v>
      </c>
      <c r="H177">
        <f>(Table2[[#This Row],[1Y Return vs Nifty]]-AVERAGE(Table2[1Y Return vs Nifty]))/_xlfn.STDEV.P(Table2[1Y Return vs Nifty])</f>
        <v>0.48125521977389335</v>
      </c>
      <c r="I177">
        <v>2.2568274362160801</v>
      </c>
      <c r="J177">
        <f>(Table2[[#This Row],[1M Return vs Nifty]]-AVERAGE(Table2[1M Return vs Nifty]))/_xlfn.STDEV.P(Table2[1M Return vs Nifty])</f>
        <v>0.12686261771993898</v>
      </c>
      <c r="K177">
        <v>-3.7340935826625299</v>
      </c>
      <c r="L177">
        <f>(Table2[[#This Row],[6M Return vs Nifty]]-AVERAGE(Table2[6M Return vs Nifty]))/_xlfn.STDEV.P(Table2[6M Return vs Nifty])</f>
        <v>-0.34983621363097289</v>
      </c>
      <c r="M177">
        <v>3.2424159566349098</v>
      </c>
      <c r="N177">
        <f>(Table2[[#This Row],[1W Return vs Nifty]]-AVERAGE(Table2[1W Return vs Nifty]))/_xlfn.STDEV.P(Table2[1W Return vs Nifty])</f>
        <v>-0.57109759579984565</v>
      </c>
      <c r="O177">
        <v>462.42</v>
      </c>
      <c r="P177">
        <v>478.55845477126098</v>
      </c>
      <c r="Q177">
        <v>449.64841807474698</v>
      </c>
      <c r="R177">
        <v>43.929329136900797</v>
      </c>
      <c r="S177" s="1">
        <f>(Table2[[#This Row],[Close Price]]-Table2[[#This Row],[20D EMA]])/Table2[[#This Row],[20D EMA]]</f>
        <v>-2.4588036849617242E-2</v>
      </c>
      <c r="T177" s="1">
        <f>(Table2[[#This Row],[Close Price]]-Table2[[#This Row],[50D EMA]])/Table2[[#This Row],[50D EMA]]</f>
        <v>-5.7481911555421851E-2</v>
      </c>
      <c r="U177" s="1">
        <f>(Table2[[#This Row],[Close Price]]-Table2[[#This Row],[200D EMA]])/Table2[[#This Row],[200D EMA]]</f>
        <v>3.1170618396794522E-3</v>
      </c>
      <c r="V177">
        <v>0.80405808113448995</v>
      </c>
      <c r="W177">
        <v>442.9</v>
      </c>
      <c r="X177">
        <v>463</v>
      </c>
      <c r="Y177">
        <v>442.9</v>
      </c>
      <c r="Z177">
        <v>463</v>
      </c>
      <c r="AA177">
        <v>442.9</v>
      </c>
      <c r="AB177">
        <v>463</v>
      </c>
      <c r="AC177" s="1">
        <f>(Table2[[#This Row],[Close Price]]/Table2[[#This Row],[Day Low]])-1</f>
        <v>1.8401445021449581E-2</v>
      </c>
      <c r="AD177" s="1">
        <f>(Table2[[#This Row],[Day High]]/Table2[[#This Row],[Close Price]])-1</f>
        <v>2.6493736836270987E-2</v>
      </c>
      <c r="AE177" s="1">
        <f>(Table2[[#This Row],[Close Price]]/Table2[[#This Row],[Current Week Low]])-1</f>
        <v>1.8401445021449581E-2</v>
      </c>
      <c r="AF177" s="1">
        <f>(Table2[[#This Row],[Current Week High]]/Table2[[#This Row],[Close Price]])-1</f>
        <v>2.6493736836270987E-2</v>
      </c>
      <c r="AG177" s="1">
        <f>(Table2[[#This Row],[Close Price]]/Table2[[#This Row],[Current Month Low]])-1</f>
        <v>1.8401445021449581E-2</v>
      </c>
      <c r="AH177" s="1">
        <f>(Table2[[#This Row],[Current Month High]]/Table2[[#This Row],[Close Price]])-1</f>
        <v>2.6493736836270987E-2</v>
      </c>
      <c r="AI177">
        <v>28.588848242988501</v>
      </c>
      <c r="AJ177">
        <v>74.961210240496499</v>
      </c>
      <c r="AK177" t="str">
        <f>IF(AND(Table2[[#This Row],[20D EMA]]&gt;Table2[[#This Row],[50D EMA]],Table2[[#This Row],[50D EMA]]&gt;Table2[[#This Row],[200D EMA]]),"Uptrend","Downtrend/NoTrend")</f>
        <v>Downtrend/NoTrend</v>
      </c>
      <c r="AL177">
        <v>-0.13</v>
      </c>
      <c r="AM177" t="s">
        <v>3168</v>
      </c>
      <c r="AN177">
        <v>-3.92</v>
      </c>
      <c r="AO177" t="s">
        <v>3168</v>
      </c>
      <c r="AP177">
        <v>0.182854088891542</v>
      </c>
      <c r="AQ177">
        <f>(Table2[[#This Row],[Sharpe Ratio]]-AVERAGE(Table2[Sharpe Ratio]))/_xlfn.STDEV.P(Table2[Sharpe Ratio])</f>
        <v>1.4336580320513737</v>
      </c>
      <c r="AR1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7">
        <f>_xlfn.RANK.AVG(Table2[[#This Row],[1Y Return vs Nifty Z-Score]],Table2[1Y Return vs Nifty Z-Score])</f>
        <v>167</v>
      </c>
      <c r="AT177">
        <f>_xlfn.RANK.AVG(Table2[[#This Row],[6M Return vs Nifty Z-Score]],Table2[6M Return vs Nifty Z-Score])</f>
        <v>442</v>
      </c>
      <c r="AU177">
        <f>_xlfn.RANK.AVG(Table2[[#This Row],[Sharpe Ratio Z-Score]],Table2[Sharpe Ratio Z-Score])</f>
        <v>54</v>
      </c>
      <c r="AV177">
        <f>(Table2[[#This Row],[Rank 1Y]]+Table2[[#This Row],[Rank 6M]]+Table2[[#This Row],[Rank Sharpe]])/3</f>
        <v>221</v>
      </c>
    </row>
    <row r="178" spans="1:48" x14ac:dyDescent="0.3">
      <c r="A178" t="s">
        <v>1336</v>
      </c>
      <c r="B178" t="s">
        <v>1337</v>
      </c>
      <c r="C178" t="s">
        <v>3135</v>
      </c>
      <c r="D178" t="s">
        <v>105</v>
      </c>
      <c r="E178">
        <v>8303.3701466000002</v>
      </c>
      <c r="F178">
        <v>4194.25</v>
      </c>
      <c r="G178">
        <v>121.37895965547401</v>
      </c>
      <c r="H178">
        <f>(Table2[[#This Row],[1Y Return vs Nifty]]-AVERAGE(Table2[1Y Return vs Nifty]))/_xlfn.STDEV.P(Table2[1Y Return vs Nifty])</f>
        <v>1.7785098868525548</v>
      </c>
      <c r="I178">
        <v>-1.1651543867098899</v>
      </c>
      <c r="J178">
        <f>(Table2[[#This Row],[1M Return vs Nifty]]-AVERAGE(Table2[1M Return vs Nifty]))/_xlfn.STDEV.P(Table2[1M Return vs Nifty])</f>
        <v>-0.25052077081471169</v>
      </c>
      <c r="K178">
        <v>91.431967890465799</v>
      </c>
      <c r="L178">
        <f>(Table2[[#This Row],[6M Return vs Nifty]]-AVERAGE(Table2[6M Return vs Nifty]))/_xlfn.STDEV.P(Table2[6M Return vs Nifty])</f>
        <v>2.932151316820923</v>
      </c>
      <c r="M178">
        <v>-2.95259916432643</v>
      </c>
      <c r="N178">
        <f>(Table2[[#This Row],[1W Return vs Nifty]]-AVERAGE(Table2[1W Return vs Nifty]))/_xlfn.STDEV.P(Table2[1W Return vs Nifty])</f>
        <v>-1.6666025400033386</v>
      </c>
      <c r="O178">
        <v>4282.41</v>
      </c>
      <c r="P178">
        <v>4050.2286499412498</v>
      </c>
      <c r="Q178">
        <v>3164.9772537839899</v>
      </c>
      <c r="R178">
        <v>37.4394805040642</v>
      </c>
      <c r="S178" s="1">
        <f>(Table2[[#This Row],[Close Price]]-Table2[[#This Row],[20D EMA]])/Table2[[#This Row],[20D EMA]]</f>
        <v>-2.0586538888149396E-2</v>
      </c>
      <c r="T178" s="1">
        <f>(Table2[[#This Row],[Close Price]]-Table2[[#This Row],[50D EMA]])/Table2[[#This Row],[50D EMA]]</f>
        <v>3.5558819638698481E-2</v>
      </c>
      <c r="U178" s="1">
        <f>(Table2[[#This Row],[Close Price]]-Table2[[#This Row],[200D EMA]])/Table2[[#This Row],[200D EMA]]</f>
        <v>0.3252069963490038</v>
      </c>
      <c r="V178">
        <v>0.94914060586081705</v>
      </c>
      <c r="W178">
        <v>4127.6000000000004</v>
      </c>
      <c r="X178">
        <v>4475.95</v>
      </c>
      <c r="Y178">
        <v>4127.6000000000004</v>
      </c>
      <c r="Z178">
        <v>4475.95</v>
      </c>
      <c r="AA178">
        <v>4127.6000000000004</v>
      </c>
      <c r="AB178">
        <v>4475.95</v>
      </c>
      <c r="AC178" s="1">
        <f>(Table2[[#This Row],[Close Price]]/Table2[[#This Row],[Day Low]])-1</f>
        <v>1.6147398003682367E-2</v>
      </c>
      <c r="AD178" s="1">
        <f>(Table2[[#This Row],[Day High]]/Table2[[#This Row],[Close Price]])-1</f>
        <v>6.7163378434761833E-2</v>
      </c>
      <c r="AE178" s="1">
        <f>(Table2[[#This Row],[Close Price]]/Table2[[#This Row],[Current Week Low]])-1</f>
        <v>1.6147398003682367E-2</v>
      </c>
      <c r="AF178" s="1">
        <f>(Table2[[#This Row],[Current Week High]]/Table2[[#This Row],[Close Price]])-1</f>
        <v>6.7163378434761833E-2</v>
      </c>
      <c r="AG178" s="1">
        <f>(Table2[[#This Row],[Close Price]]/Table2[[#This Row],[Current Month Low]])-1</f>
        <v>1.6147398003682367E-2</v>
      </c>
      <c r="AH178" s="1">
        <f>(Table2[[#This Row],[Current Month High]]/Table2[[#This Row],[Close Price]])-1</f>
        <v>6.7163378434761833E-2</v>
      </c>
      <c r="AI178">
        <v>7.76658520593669</v>
      </c>
      <c r="AJ178">
        <v>161.16127023661201</v>
      </c>
      <c r="AK178" t="str">
        <f>IF(AND(Table2[[#This Row],[20D EMA]]&gt;Table2[[#This Row],[50D EMA]],Table2[[#This Row],[50D EMA]]&gt;Table2[[#This Row],[200D EMA]]),"Uptrend","Downtrend/NoTrend")</f>
        <v>Uptrend</v>
      </c>
      <c r="AL178">
        <v>0.18</v>
      </c>
      <c r="AM178" t="s">
        <v>3169</v>
      </c>
      <c r="AN178">
        <v>-5.54</v>
      </c>
      <c r="AO178" t="s">
        <v>3168</v>
      </c>
      <c r="AP178">
        <v>-2.4283689664618999E-2</v>
      </c>
      <c r="AQ178">
        <f>(Table2[[#This Row],[Sharpe Ratio]]-AVERAGE(Table2[Sharpe Ratio]))/_xlfn.STDEV.P(Table2[Sharpe Ratio])</f>
        <v>-1.0211984786034336</v>
      </c>
      <c r="AR1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1.7723394142519937</v>
      </c>
      <c r="AS178">
        <f>_xlfn.RANK.AVG(Table2[[#This Row],[1Y Return vs Nifty Z-Score]],Table2[1Y Return vs Nifty Z-Score])</f>
        <v>41</v>
      </c>
      <c r="AT178">
        <f>_xlfn.RANK.AVG(Table2[[#This Row],[6M Return vs Nifty Z-Score]],Table2[6M Return vs Nifty Z-Score])</f>
        <v>11</v>
      </c>
      <c r="AU178">
        <f>_xlfn.RANK.AVG(Table2[[#This Row],[Sharpe Ratio Z-Score]],Table2[Sharpe Ratio Z-Score])</f>
        <v>618</v>
      </c>
      <c r="AV178">
        <f>(Table2[[#This Row],[Rank 1Y]]+Table2[[#This Row],[Rank 6M]]+Table2[[#This Row],[Rank Sharpe]])/3</f>
        <v>223.33333333333334</v>
      </c>
    </row>
    <row r="179" spans="1:48" x14ac:dyDescent="0.3">
      <c r="A179" t="s">
        <v>865</v>
      </c>
      <c r="B179" t="s">
        <v>866</v>
      </c>
      <c r="C179" t="s">
        <v>3127</v>
      </c>
      <c r="D179" t="s">
        <v>51</v>
      </c>
      <c r="E179">
        <v>17932.61862496</v>
      </c>
      <c r="F179">
        <v>1317.55</v>
      </c>
      <c r="G179">
        <v>28.257520664555699</v>
      </c>
      <c r="H179">
        <f>(Table2[[#This Row],[1Y Return vs Nifty]]-AVERAGE(Table2[1Y Return vs Nifty]))/_xlfn.STDEV.P(Table2[1Y Return vs Nifty])</f>
        <v>0.12762206421728831</v>
      </c>
      <c r="I179">
        <v>4.6457290442941304</v>
      </c>
      <c r="J179">
        <f>(Table2[[#This Row],[1M Return vs Nifty]]-AVERAGE(Table2[1M Return vs Nifty]))/_xlfn.STDEV.P(Table2[1M Return vs Nifty])</f>
        <v>0.39031573652157969</v>
      </c>
      <c r="K179">
        <v>44.473340511591999</v>
      </c>
      <c r="L179">
        <f>(Table2[[#This Row],[6M Return vs Nifty]]-AVERAGE(Table2[6M Return vs Nifty]))/_xlfn.STDEV.P(Table2[6M Return vs Nifty])</f>
        <v>1.3126913211152229</v>
      </c>
      <c r="M179">
        <v>7.2373623096047499</v>
      </c>
      <c r="N179">
        <f>(Table2[[#This Row],[1W Return vs Nifty]]-AVERAGE(Table2[1W Return vs Nifty]))/_xlfn.STDEV.P(Table2[1W Return vs Nifty])</f>
        <v>0.13535483346025146</v>
      </c>
      <c r="O179">
        <v>1322.8</v>
      </c>
      <c r="P179">
        <v>1306.80916057543</v>
      </c>
      <c r="Q179">
        <v>1109.12580403431</v>
      </c>
      <c r="R179">
        <v>49.712708732199403</v>
      </c>
      <c r="S179" s="1">
        <f>(Table2[[#This Row],[Close Price]]-Table2[[#This Row],[20D EMA]])/Table2[[#This Row],[20D EMA]]</f>
        <v>-3.9688539461747805E-3</v>
      </c>
      <c r="T179" s="1">
        <f>(Table2[[#This Row],[Close Price]]-Table2[[#This Row],[50D EMA]])/Table2[[#This Row],[50D EMA]]</f>
        <v>8.2191338633105203E-3</v>
      </c>
      <c r="U179" s="1">
        <f>(Table2[[#This Row],[Close Price]]-Table2[[#This Row],[200D EMA]])/Table2[[#This Row],[200D EMA]]</f>
        <v>0.1879175429942864</v>
      </c>
      <c r="V179">
        <v>0.29183048546733498</v>
      </c>
      <c r="W179">
        <v>1302</v>
      </c>
      <c r="X179">
        <v>1347.15</v>
      </c>
      <c r="Y179">
        <v>1302</v>
      </c>
      <c r="Z179">
        <v>1347.15</v>
      </c>
      <c r="AA179">
        <v>1302</v>
      </c>
      <c r="AB179">
        <v>1350</v>
      </c>
      <c r="AC179" s="1">
        <f>(Table2[[#This Row],[Close Price]]/Table2[[#This Row],[Day Low]])-1</f>
        <v>1.1943164362519187E-2</v>
      </c>
      <c r="AD179" s="1">
        <f>(Table2[[#This Row],[Day High]]/Table2[[#This Row],[Close Price]])-1</f>
        <v>2.2465940571515519E-2</v>
      </c>
      <c r="AE179" s="1">
        <f>(Table2[[#This Row],[Close Price]]/Table2[[#This Row],[Current Week Low]])-1</f>
        <v>1.1943164362519187E-2</v>
      </c>
      <c r="AF179" s="1">
        <f>(Table2[[#This Row],[Current Week High]]/Table2[[#This Row],[Close Price]])-1</f>
        <v>2.2465940571515519E-2</v>
      </c>
      <c r="AG179" s="1">
        <f>(Table2[[#This Row],[Close Price]]/Table2[[#This Row],[Current Month Low]])-1</f>
        <v>1.1943164362519187E-2</v>
      </c>
      <c r="AH179" s="1">
        <f>(Table2[[#This Row],[Current Month High]]/Table2[[#This Row],[Close Price]])-1</f>
        <v>2.462904633600238E-2</v>
      </c>
      <c r="AI179">
        <v>15.521232590793501</v>
      </c>
      <c r="AJ179">
        <v>62.831366248532397</v>
      </c>
      <c r="AK179" t="str">
        <f>IF(AND(Table2[[#This Row],[20D EMA]]&gt;Table2[[#This Row],[50D EMA]],Table2[[#This Row],[50D EMA]]&gt;Table2[[#This Row],[200D EMA]]),"Uptrend","Downtrend/NoTrend")</f>
        <v>Uptrend</v>
      </c>
      <c r="AL179">
        <v>0.06</v>
      </c>
      <c r="AM179" t="s">
        <v>3169</v>
      </c>
      <c r="AN179">
        <v>-2.38</v>
      </c>
      <c r="AO179" t="s">
        <v>3168</v>
      </c>
      <c r="AP179">
        <v>6.2907121216039003E-2</v>
      </c>
      <c r="AQ179">
        <f>(Table2[[#This Row],[Sharpe Ratio]]-AVERAGE(Table2[Sharpe Ratio]))/_xlfn.STDEV.P(Table2[Sharpe Ratio])</f>
        <v>1.2127896003903712E-2</v>
      </c>
      <c r="AR1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1.9781118513182461</v>
      </c>
      <c r="AS179">
        <f>_xlfn.RANK.AVG(Table2[[#This Row],[1Y Return vs Nifty Z-Score]],Table2[1Y Return vs Nifty Z-Score])</f>
        <v>259</v>
      </c>
      <c r="AT179">
        <f>_xlfn.RANK.AVG(Table2[[#This Row],[6M Return vs Nifty Z-Score]],Table2[6M Return vs Nifty Z-Score])</f>
        <v>71</v>
      </c>
      <c r="AU179">
        <f>_xlfn.RANK.AVG(Table2[[#This Row],[Sharpe Ratio Z-Score]],Table2[Sharpe Ratio Z-Score])</f>
        <v>342</v>
      </c>
      <c r="AV179">
        <f>(Table2[[#This Row],[Rank 1Y]]+Table2[[#This Row],[Rank 6M]]+Table2[[#This Row],[Rank Sharpe]])/3</f>
        <v>224</v>
      </c>
    </row>
    <row r="180" spans="1:48" x14ac:dyDescent="0.3">
      <c r="A180" t="s">
        <v>546</v>
      </c>
      <c r="B180" t="s">
        <v>547</v>
      </c>
      <c r="C180" t="s">
        <v>3134</v>
      </c>
      <c r="D180" t="s">
        <v>548</v>
      </c>
      <c r="E180">
        <v>36624.55618313</v>
      </c>
      <c r="F180">
        <v>4056.35</v>
      </c>
      <c r="G180">
        <v>31.651680937321998</v>
      </c>
      <c r="H180">
        <f>(Table2[[#This Row],[1Y Return vs Nifty]]-AVERAGE(Table2[1Y Return vs Nifty]))/_xlfn.STDEV.P(Table2[1Y Return vs Nifty])</f>
        <v>0.18779486570211879</v>
      </c>
      <c r="I180">
        <v>-0.51008546067919702</v>
      </c>
      <c r="J180">
        <f>(Table2[[#This Row],[1M Return vs Nifty]]-AVERAGE(Table2[1M Return vs Nifty]))/_xlfn.STDEV.P(Table2[1M Return vs Nifty])</f>
        <v>-0.17827838502148782</v>
      </c>
      <c r="K180">
        <v>3.7456717723833799E-2</v>
      </c>
      <c r="L180">
        <f>(Table2[[#This Row],[6M Return vs Nifty]]-AVERAGE(Table2[6M Return vs Nifty]))/_xlfn.STDEV.P(Table2[6M Return vs Nifty])</f>
        <v>-0.21976693405029668</v>
      </c>
      <c r="M180">
        <v>6.0359217120195101</v>
      </c>
      <c r="N180">
        <f>(Table2[[#This Row],[1W Return vs Nifty]]-AVERAGE(Table2[1W Return vs Nifty]))/_xlfn.STDEV.P(Table2[1W Return vs Nifty])</f>
        <v>-7.7103746401484957E-2</v>
      </c>
      <c r="O180">
        <v>4092.34</v>
      </c>
      <c r="P180">
        <v>4217.2109231244503</v>
      </c>
      <c r="Q180">
        <v>3935.3181676771301</v>
      </c>
      <c r="R180">
        <v>51.181591728740003</v>
      </c>
      <c r="S180" s="1">
        <f>(Table2[[#This Row],[Close Price]]-Table2[[#This Row],[20D EMA]])/Table2[[#This Row],[20D EMA]]</f>
        <v>-8.7944794420796498E-3</v>
      </c>
      <c r="T180" s="1">
        <f>(Table2[[#This Row],[Close Price]]-Table2[[#This Row],[50D EMA]])/Table2[[#This Row],[50D EMA]]</f>
        <v>-3.8143912186699845E-2</v>
      </c>
      <c r="U180" s="1">
        <f>(Table2[[#This Row],[Close Price]]-Table2[[#This Row],[200D EMA]])/Table2[[#This Row],[200D EMA]]</f>
        <v>3.0755285129667256E-2</v>
      </c>
      <c r="V180">
        <v>0.93689577211978803</v>
      </c>
      <c r="W180">
        <v>3932.6</v>
      </c>
      <c r="X180">
        <v>4069.35</v>
      </c>
      <c r="Y180">
        <v>3932.6</v>
      </c>
      <c r="Z180">
        <v>4069.35</v>
      </c>
      <c r="AA180">
        <v>3932.6</v>
      </c>
      <c r="AB180">
        <v>4097.95</v>
      </c>
      <c r="AC180" s="1">
        <f>(Table2[[#This Row],[Close Price]]/Table2[[#This Row],[Day Low]])-1</f>
        <v>3.1467731271932031E-2</v>
      </c>
      <c r="AD180" s="1">
        <f>(Table2[[#This Row],[Day High]]/Table2[[#This Row],[Close Price]])-1</f>
        <v>3.2048516523475179E-3</v>
      </c>
      <c r="AE180" s="1">
        <f>(Table2[[#This Row],[Close Price]]/Table2[[#This Row],[Current Week Low]])-1</f>
        <v>3.1467731271932031E-2</v>
      </c>
      <c r="AF180" s="1">
        <f>(Table2[[#This Row],[Current Week High]]/Table2[[#This Row],[Close Price]])-1</f>
        <v>3.2048516523475179E-3</v>
      </c>
      <c r="AG180" s="1">
        <f>(Table2[[#This Row],[Close Price]]/Table2[[#This Row],[Current Month Low]])-1</f>
        <v>3.1467731271932031E-2</v>
      </c>
      <c r="AH180" s="1">
        <f>(Table2[[#This Row],[Current Month High]]/Table2[[#This Row],[Close Price]])-1</f>
        <v>1.0255525287512057E-2</v>
      </c>
      <c r="AI180">
        <v>24.242237479507398</v>
      </c>
      <c r="AJ180">
        <v>63.233400402414397</v>
      </c>
      <c r="AK180" t="str">
        <f>IF(AND(Table2[[#This Row],[20D EMA]]&gt;Table2[[#This Row],[50D EMA]],Table2[[#This Row],[50D EMA]]&gt;Table2[[#This Row],[200D EMA]]),"Uptrend","Downtrend/NoTrend")</f>
        <v>Downtrend/NoTrend</v>
      </c>
      <c r="AL180">
        <v>-0.02</v>
      </c>
      <c r="AM180" t="s">
        <v>3168</v>
      </c>
      <c r="AN180">
        <v>-2.13</v>
      </c>
      <c r="AO180" t="s">
        <v>3168</v>
      </c>
      <c r="AP180">
        <v>0.18785044897087</v>
      </c>
      <c r="AQ180">
        <f>(Table2[[#This Row],[Sharpe Ratio]]-AVERAGE(Table2[Sharpe Ratio]))/_xlfn.STDEV.P(Table2[Sharpe Ratio])</f>
        <v>1.4928715041461735</v>
      </c>
      <c r="AR1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0">
        <f>_xlfn.RANK.AVG(Table2[[#This Row],[1Y Return vs Nifty Z-Score]],Table2[1Y Return vs Nifty Z-Score])</f>
        <v>239</v>
      </c>
      <c r="AT180">
        <f>_xlfn.RANK.AVG(Table2[[#This Row],[6M Return vs Nifty Z-Score]],Table2[6M Return vs Nifty Z-Score])</f>
        <v>392</v>
      </c>
      <c r="AU180">
        <f>_xlfn.RANK.AVG(Table2[[#This Row],[Sharpe Ratio Z-Score]],Table2[Sharpe Ratio Z-Score])</f>
        <v>45</v>
      </c>
      <c r="AV180">
        <f>(Table2[[#This Row],[Rank 1Y]]+Table2[[#This Row],[Rank 6M]]+Table2[[#This Row],[Rank Sharpe]])/3</f>
        <v>225.33333333333334</v>
      </c>
    </row>
    <row r="181" spans="1:48" x14ac:dyDescent="0.3">
      <c r="A181" t="s">
        <v>898</v>
      </c>
      <c r="B181" t="s">
        <v>899</v>
      </c>
      <c r="C181" t="s">
        <v>3125</v>
      </c>
      <c r="D181" t="s">
        <v>900</v>
      </c>
      <c r="E181">
        <v>16881.36843812</v>
      </c>
      <c r="F181">
        <v>2781.7</v>
      </c>
      <c r="G181">
        <v>84.996469090303506</v>
      </c>
      <c r="H181">
        <f>(Table2[[#This Row],[1Y Return vs Nifty]]-AVERAGE(Table2[1Y Return vs Nifty]))/_xlfn.STDEV.P(Table2[1Y Return vs Nifty])</f>
        <v>1.133509001105502</v>
      </c>
      <c r="I181">
        <v>14.434081714184099</v>
      </c>
      <c r="J181">
        <f>(Table2[[#This Row],[1M Return vs Nifty]]-AVERAGE(Table2[1M Return vs Nifty]))/_xlfn.STDEV.P(Table2[1M Return vs Nifty])</f>
        <v>1.469795958767981</v>
      </c>
      <c r="K181">
        <v>47.902889213958296</v>
      </c>
      <c r="L181">
        <f>(Table2[[#This Row],[6M Return vs Nifty]]-AVERAGE(Table2[6M Return vs Nifty]))/_xlfn.STDEV.P(Table2[6M Return vs Nifty])</f>
        <v>1.4309660075108757</v>
      </c>
      <c r="M181">
        <v>13.520806773979899</v>
      </c>
      <c r="N181">
        <f>(Table2[[#This Row],[1W Return vs Nifty]]-AVERAGE(Table2[1W Return vs Nifty]))/_xlfn.STDEV.P(Table2[1W Return vs Nifty])</f>
        <v>1.2464973154309587</v>
      </c>
      <c r="O181">
        <v>2706.15</v>
      </c>
      <c r="P181">
        <v>2637.9612159521098</v>
      </c>
      <c r="Q181">
        <v>2056.9626821718098</v>
      </c>
      <c r="R181">
        <v>57.550264622789399</v>
      </c>
      <c r="S181" s="1">
        <f>(Table2[[#This Row],[Close Price]]-Table2[[#This Row],[20D EMA]])/Table2[[#This Row],[20D EMA]]</f>
        <v>2.7917890730373308E-2</v>
      </c>
      <c r="T181" s="1">
        <f>(Table2[[#This Row],[Close Price]]-Table2[[#This Row],[50D EMA]])/Table2[[#This Row],[50D EMA]]</f>
        <v>5.4488588830905502E-2</v>
      </c>
      <c r="U181" s="1">
        <f>(Table2[[#This Row],[Close Price]]-Table2[[#This Row],[200D EMA]])/Table2[[#This Row],[200D EMA]]</f>
        <v>0.35233372200169827</v>
      </c>
      <c r="V181">
        <v>0.79411218183972998</v>
      </c>
      <c r="W181">
        <v>2761.8</v>
      </c>
      <c r="X181">
        <v>2862.05</v>
      </c>
      <c r="Y181">
        <v>2761.8</v>
      </c>
      <c r="Z181">
        <v>2862.05</v>
      </c>
      <c r="AA181">
        <v>2761.8</v>
      </c>
      <c r="AB181">
        <v>2875</v>
      </c>
      <c r="AC181" s="1">
        <f>(Table2[[#This Row],[Close Price]]/Table2[[#This Row],[Day Low]])-1</f>
        <v>7.2054457238031056E-3</v>
      </c>
      <c r="AD181" s="1">
        <f>(Table2[[#This Row],[Day High]]/Table2[[#This Row],[Close Price]])-1</f>
        <v>2.8885214077722488E-2</v>
      </c>
      <c r="AE181" s="1">
        <f>(Table2[[#This Row],[Close Price]]/Table2[[#This Row],[Current Week Low]])-1</f>
        <v>7.2054457238031056E-3</v>
      </c>
      <c r="AF181" s="1">
        <f>(Table2[[#This Row],[Current Week High]]/Table2[[#This Row],[Close Price]])-1</f>
        <v>2.8885214077722488E-2</v>
      </c>
      <c r="AG181" s="1">
        <f>(Table2[[#This Row],[Close Price]]/Table2[[#This Row],[Current Month Low]])-1</f>
        <v>7.2054457238031056E-3</v>
      </c>
      <c r="AH181" s="1">
        <f>(Table2[[#This Row],[Current Month High]]/Table2[[#This Row],[Close Price]])-1</f>
        <v>3.3540640615451034E-2</v>
      </c>
      <c r="AI181">
        <v>9.2353596721429199</v>
      </c>
      <c r="AJ181">
        <v>126.96638381200999</v>
      </c>
      <c r="AK181" t="str">
        <f>IF(AND(Table2[[#This Row],[20D EMA]]&gt;Table2[[#This Row],[50D EMA]],Table2[[#This Row],[50D EMA]]&gt;Table2[[#This Row],[200D EMA]]),"Uptrend","Downtrend/NoTrend")</f>
        <v>Uptrend</v>
      </c>
      <c r="AL181">
        <v>0.28999999999999998</v>
      </c>
      <c r="AM181" t="s">
        <v>3169</v>
      </c>
      <c r="AN181">
        <v>-0.3</v>
      </c>
      <c r="AO181" t="s">
        <v>3168</v>
      </c>
      <c r="AQ181">
        <f>(Table2[[#This Row],[Sharpe Ratio]]-AVERAGE(Table2[Sharpe Ratio]))/_xlfn.STDEV.P(Table2[Sharpe Ratio])</f>
        <v>-0.73340465320162251</v>
      </c>
      <c r="AR1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4.5473636296136943</v>
      </c>
      <c r="AS181">
        <f>_xlfn.RANK.AVG(Table2[[#This Row],[1Y Return vs Nifty Z-Score]],Table2[1Y Return vs Nifty Z-Score])</f>
        <v>76</v>
      </c>
      <c r="AT181">
        <f>_xlfn.RANK.AVG(Table2[[#This Row],[6M Return vs Nifty Z-Score]],Table2[6M Return vs Nifty Z-Score])</f>
        <v>61</v>
      </c>
      <c r="AU181">
        <f>_xlfn.RANK.AVG(Table2[[#This Row],[Sharpe Ratio Z-Score]],Table2[Sharpe Ratio Z-Score])</f>
        <v>539</v>
      </c>
      <c r="AV181">
        <f>(Table2[[#This Row],[Rank 1Y]]+Table2[[#This Row],[Rank 6M]]+Table2[[#This Row],[Rank Sharpe]])/3</f>
        <v>225.33333333333334</v>
      </c>
    </row>
    <row r="182" spans="1:48" x14ac:dyDescent="0.3">
      <c r="A182" t="s">
        <v>1067</v>
      </c>
      <c r="B182" t="s">
        <v>1068</v>
      </c>
      <c r="C182" t="s">
        <v>3125</v>
      </c>
      <c r="D182" t="s">
        <v>998</v>
      </c>
      <c r="E182">
        <v>12293.590244075</v>
      </c>
      <c r="F182">
        <v>609.35</v>
      </c>
      <c r="G182">
        <v>16.915908378654301</v>
      </c>
      <c r="H182">
        <f>(Table2[[#This Row],[1Y Return vs Nifty]]-AVERAGE(Table2[1Y Return vs Nifty]))/_xlfn.STDEV.P(Table2[1Y Return vs Nifty])</f>
        <v>-7.3445808173205826E-2</v>
      </c>
      <c r="I182">
        <v>-1.5914208541236301</v>
      </c>
      <c r="J182">
        <f>(Table2[[#This Row],[1M Return vs Nifty]]-AVERAGE(Table2[1M Return vs Nifty]))/_xlfn.STDEV.P(Table2[1M Return vs Nifty])</f>
        <v>-0.29753033784792982</v>
      </c>
      <c r="K182">
        <v>51.2453742573448</v>
      </c>
      <c r="L182">
        <f>(Table2[[#This Row],[6M Return vs Nifty]]-AVERAGE(Table2[6M Return vs Nifty]))/_xlfn.STDEV.P(Table2[6M Return vs Nifty])</f>
        <v>1.546238133553562</v>
      </c>
      <c r="M182">
        <v>4.1757830077387998</v>
      </c>
      <c r="N182">
        <f>(Table2[[#This Row],[1W Return vs Nifty]]-AVERAGE(Table2[1W Return vs Nifty]))/_xlfn.STDEV.P(Table2[1W Return vs Nifty])</f>
        <v>-0.40604421025100235</v>
      </c>
      <c r="O182">
        <v>628.63</v>
      </c>
      <c r="P182">
        <v>602.94413730513304</v>
      </c>
      <c r="Q182">
        <v>497.72209384950901</v>
      </c>
      <c r="R182">
        <v>39.080501422965902</v>
      </c>
      <c r="S182" s="1">
        <f>(Table2[[#This Row],[Close Price]]-Table2[[#This Row],[20D EMA]])/Table2[[#This Row],[20D EMA]]</f>
        <v>-3.0669869398533275E-2</v>
      </c>
      <c r="T182" s="1">
        <f>(Table2[[#This Row],[Close Price]]-Table2[[#This Row],[50D EMA]])/Table2[[#This Row],[50D EMA]]</f>
        <v>1.0624305467995879E-2</v>
      </c>
      <c r="U182" s="1">
        <f>(Table2[[#This Row],[Close Price]]-Table2[[#This Row],[200D EMA]])/Table2[[#This Row],[200D EMA]]</f>
        <v>0.22427757885355754</v>
      </c>
      <c r="V182">
        <v>0.43630324490922401</v>
      </c>
      <c r="W182">
        <v>606.20000000000005</v>
      </c>
      <c r="X182">
        <v>625.79999999999995</v>
      </c>
      <c r="Y182">
        <v>606.20000000000005</v>
      </c>
      <c r="Z182">
        <v>625.79999999999995</v>
      </c>
      <c r="AA182">
        <v>606.20000000000005</v>
      </c>
      <c r="AB182">
        <v>633.54999999999995</v>
      </c>
      <c r="AC182" s="1">
        <f>(Table2[[#This Row],[Close Price]]/Table2[[#This Row],[Day Low]])-1</f>
        <v>5.1963048498844255E-3</v>
      </c>
      <c r="AD182" s="1">
        <f>(Table2[[#This Row],[Day High]]/Table2[[#This Row],[Close Price]])-1</f>
        <v>2.6995979322228525E-2</v>
      </c>
      <c r="AE182" s="1">
        <f>(Table2[[#This Row],[Close Price]]/Table2[[#This Row],[Current Week Low]])-1</f>
        <v>5.1963048498844255E-3</v>
      </c>
      <c r="AF182" s="1">
        <f>(Table2[[#This Row],[Current Week High]]/Table2[[#This Row],[Close Price]])-1</f>
        <v>2.6995979322228525E-2</v>
      </c>
      <c r="AG182" s="1">
        <f>(Table2[[#This Row],[Close Price]]/Table2[[#This Row],[Current Month Low]])-1</f>
        <v>5.1963048498844255E-3</v>
      </c>
      <c r="AH182" s="1">
        <f>(Table2[[#This Row],[Current Month High]]/Table2[[#This Row],[Close Price]])-1</f>
        <v>3.9714449823582409E-2</v>
      </c>
      <c r="AI182">
        <v>13.5308115204726</v>
      </c>
      <c r="AJ182">
        <v>77.394468704512306</v>
      </c>
      <c r="AK182" t="str">
        <f>IF(AND(Table2[[#This Row],[20D EMA]]&gt;Table2[[#This Row],[50D EMA]],Table2[[#This Row],[50D EMA]]&gt;Table2[[#This Row],[200D EMA]]),"Uptrend","Downtrend/NoTrend")</f>
        <v>Uptrend</v>
      </c>
      <c r="AL182">
        <v>0.23</v>
      </c>
      <c r="AM182" t="s">
        <v>3169</v>
      </c>
      <c r="AN182">
        <v>-4.59</v>
      </c>
      <c r="AO182" t="s">
        <v>3168</v>
      </c>
      <c r="AP182">
        <v>7.0411410412227995E-2</v>
      </c>
      <c r="AQ182">
        <f>(Table2[[#This Row],[Sharpe Ratio]]-AVERAGE(Table2[Sharpe Ratio]))/_xlfn.STDEV.P(Table2[Sharpe Ratio])</f>
        <v>0.10106364359910329</v>
      </c>
      <c r="AR1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0.87028142088052729</v>
      </c>
      <c r="AS182">
        <f>_xlfn.RANK.AVG(Table2[[#This Row],[1Y Return vs Nifty Z-Score]],Table2[1Y Return vs Nifty Z-Score])</f>
        <v>314</v>
      </c>
      <c r="AT182">
        <f>_xlfn.RANK.AVG(Table2[[#This Row],[6M Return vs Nifty Z-Score]],Table2[6M Return vs Nifty Z-Score])</f>
        <v>50</v>
      </c>
      <c r="AU182">
        <f>_xlfn.RANK.AVG(Table2[[#This Row],[Sharpe Ratio Z-Score]],Table2[Sharpe Ratio Z-Score])</f>
        <v>315</v>
      </c>
      <c r="AV182">
        <f>(Table2[[#This Row],[Rank 1Y]]+Table2[[#This Row],[Rank 6M]]+Table2[[#This Row],[Rank Sharpe]])/3</f>
        <v>226.33333333333334</v>
      </c>
    </row>
    <row r="183" spans="1:48" x14ac:dyDescent="0.3">
      <c r="A183" t="s">
        <v>349</v>
      </c>
      <c r="B183" t="s">
        <v>350</v>
      </c>
      <c r="C183" t="s">
        <v>3136</v>
      </c>
      <c r="D183" t="s">
        <v>141</v>
      </c>
      <c r="E183">
        <v>68574.406585559904</v>
      </c>
      <c r="F183">
        <v>1592.05</v>
      </c>
      <c r="G183">
        <v>74.080189132743996</v>
      </c>
      <c r="H183">
        <f>(Table2[[#This Row],[1Y Return vs Nifty]]-AVERAGE(Table2[1Y Return vs Nifty]))/_xlfn.STDEV.P(Table2[1Y Return vs Nifty])</f>
        <v>0.93998156160609758</v>
      </c>
      <c r="I183">
        <v>-1.86256586830187</v>
      </c>
      <c r="J183">
        <f>(Table2[[#This Row],[1M Return vs Nifty]]-AVERAGE(Table2[1M Return vs Nifty]))/_xlfn.STDEV.P(Table2[1M Return vs Nifty])</f>
        <v>-0.3274327831354289</v>
      </c>
      <c r="K183">
        <v>-4.5422911442337099</v>
      </c>
      <c r="L183">
        <f>(Table2[[#This Row],[6M Return vs Nifty]]-AVERAGE(Table2[6M Return vs Nifty]))/_xlfn.STDEV.P(Table2[6M Return vs Nifty])</f>
        <v>-0.37770848530176399</v>
      </c>
      <c r="M183">
        <v>-1.2729208832083101</v>
      </c>
      <c r="N183">
        <f>(Table2[[#This Row],[1W Return vs Nifty]]-AVERAGE(Table2[1W Return vs Nifty]))/_xlfn.STDEV.P(Table2[1W Return vs Nifty])</f>
        <v>-1.3695740702244659</v>
      </c>
      <c r="O183">
        <v>1713.27</v>
      </c>
      <c r="P183">
        <v>1758.3575633559799</v>
      </c>
      <c r="Q183">
        <v>1554.9272532701</v>
      </c>
      <c r="R183">
        <v>25.104904659370099</v>
      </c>
      <c r="S183" s="1">
        <f>(Table2[[#This Row],[Close Price]]-Table2[[#This Row],[20D EMA]])/Table2[[#This Row],[20D EMA]]</f>
        <v>-7.075358816765602E-2</v>
      </c>
      <c r="T183" s="1">
        <f>(Table2[[#This Row],[Close Price]]-Table2[[#This Row],[50D EMA]])/Table2[[#This Row],[50D EMA]]</f>
        <v>-9.4581197147733331E-2</v>
      </c>
      <c r="U183" s="1">
        <f>(Table2[[#This Row],[Close Price]]-Table2[[#This Row],[200D EMA]])/Table2[[#This Row],[200D EMA]]</f>
        <v>2.3874265919404742E-2</v>
      </c>
      <c r="V183">
        <v>0.34685524568424497</v>
      </c>
      <c r="W183">
        <v>1583.45</v>
      </c>
      <c r="X183">
        <v>1654.85</v>
      </c>
      <c r="Y183">
        <v>1583.45</v>
      </c>
      <c r="Z183">
        <v>1654.85</v>
      </c>
      <c r="AA183">
        <v>1583.45</v>
      </c>
      <c r="AB183">
        <v>1671.95</v>
      </c>
      <c r="AC183" s="1">
        <f>(Table2[[#This Row],[Close Price]]/Table2[[#This Row],[Day Low]])-1</f>
        <v>5.431178755249455E-3</v>
      </c>
      <c r="AD183" s="1">
        <f>(Table2[[#This Row],[Day High]]/Table2[[#This Row],[Close Price]])-1</f>
        <v>3.9445997299079716E-2</v>
      </c>
      <c r="AE183" s="1">
        <f>(Table2[[#This Row],[Close Price]]/Table2[[#This Row],[Current Week Low]])-1</f>
        <v>5.431178755249455E-3</v>
      </c>
      <c r="AF183" s="1">
        <f>(Table2[[#This Row],[Current Week High]]/Table2[[#This Row],[Close Price]])-1</f>
        <v>3.9445997299079716E-2</v>
      </c>
      <c r="AG183" s="1">
        <f>(Table2[[#This Row],[Close Price]]/Table2[[#This Row],[Current Month Low]])-1</f>
        <v>5.431178755249455E-3</v>
      </c>
      <c r="AH183" s="1">
        <f>(Table2[[#This Row],[Current Month High]]/Table2[[#This Row],[Close Price]])-1</f>
        <v>5.0186865990389906E-2</v>
      </c>
      <c r="AI183">
        <v>30.322540121227298</v>
      </c>
      <c r="AJ183">
        <v>105.95730918499299</v>
      </c>
      <c r="AK183" t="str">
        <f>IF(AND(Table2[[#This Row],[20D EMA]]&gt;Table2[[#This Row],[50D EMA]],Table2[[#This Row],[50D EMA]]&gt;Table2[[#This Row],[200D EMA]]),"Uptrend","Downtrend/NoTrend")</f>
        <v>Downtrend/NoTrend</v>
      </c>
      <c r="AL183">
        <v>-0.06</v>
      </c>
      <c r="AM183" t="s">
        <v>3168</v>
      </c>
      <c r="AN183">
        <v>-11.24</v>
      </c>
      <c r="AO183" t="s">
        <v>3168</v>
      </c>
      <c r="AP183">
        <v>0.14170984102814399</v>
      </c>
      <c r="AQ183">
        <f>(Table2[[#This Row],[Sharpe Ratio]]-AVERAGE(Table2[Sharpe Ratio]))/_xlfn.STDEV.P(Table2[Sharpe Ratio])</f>
        <v>0.94604430244833604</v>
      </c>
      <c r="AR1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3">
        <f>_xlfn.RANK.AVG(Table2[[#This Row],[1Y Return vs Nifty Z-Score]],Table2[1Y Return vs Nifty Z-Score])</f>
        <v>104</v>
      </c>
      <c r="AT183">
        <f>_xlfn.RANK.AVG(Table2[[#This Row],[6M Return vs Nifty Z-Score]],Table2[6M Return vs Nifty Z-Score])</f>
        <v>452</v>
      </c>
      <c r="AU183">
        <f>_xlfn.RANK.AVG(Table2[[#This Row],[Sharpe Ratio Z-Score]],Table2[Sharpe Ratio Z-Score])</f>
        <v>124</v>
      </c>
      <c r="AV183">
        <f>(Table2[[#This Row],[Rank 1Y]]+Table2[[#This Row],[Rank 6M]]+Table2[[#This Row],[Rank Sharpe]])/3</f>
        <v>226.66666666666666</v>
      </c>
    </row>
    <row r="184" spans="1:48" x14ac:dyDescent="0.3">
      <c r="A184" t="s">
        <v>1221</v>
      </c>
      <c r="B184" t="s">
        <v>1222</v>
      </c>
      <c r="C184" t="s">
        <v>599</v>
      </c>
      <c r="D184" t="s">
        <v>462</v>
      </c>
      <c r="E184">
        <v>9485.1123777600005</v>
      </c>
      <c r="F184">
        <v>362.4</v>
      </c>
      <c r="G184">
        <v>52.609278732577899</v>
      </c>
      <c r="H184">
        <f>(Table2[[#This Row],[1Y Return vs Nifty]]-AVERAGE(Table2[1Y Return vs Nifty]))/_xlfn.STDEV.P(Table2[1Y Return vs Nifty])</f>
        <v>0.5593381254153833</v>
      </c>
      <c r="I184">
        <v>9.3786125221110392</v>
      </c>
      <c r="J184">
        <f>(Table2[[#This Row],[1M Return vs Nifty]]-AVERAGE(Table2[1M Return vs Nifty]))/_xlfn.STDEV.P(Table2[1M Return vs Nifty])</f>
        <v>0.91226813043318444</v>
      </c>
      <c r="K184">
        <v>2.0682391292179001</v>
      </c>
      <c r="L184">
        <f>(Table2[[#This Row],[6M Return vs Nifty]]-AVERAGE(Table2[6M Return vs Nifty]))/_xlfn.STDEV.P(Table2[6M Return vs Nifty])</f>
        <v>-0.14973143559198834</v>
      </c>
      <c r="M184">
        <v>19.194173642487101</v>
      </c>
      <c r="N184">
        <f>(Table2[[#This Row],[1W Return vs Nifty]]-AVERAGE(Table2[1W Return vs Nifty]))/_xlfn.STDEV.P(Table2[1W Return vs Nifty])</f>
        <v>2.249755795575791</v>
      </c>
      <c r="O184">
        <v>360.19</v>
      </c>
      <c r="P184">
        <v>368.923092358563</v>
      </c>
      <c r="Q184">
        <v>337.57076270705801</v>
      </c>
      <c r="R184">
        <v>52.3044759208112</v>
      </c>
      <c r="S184" s="1">
        <f>(Table2[[#This Row],[Close Price]]-Table2[[#This Row],[20D EMA]])/Table2[[#This Row],[20D EMA]]</f>
        <v>6.135650628834725E-3</v>
      </c>
      <c r="T184" s="1">
        <f>(Table2[[#This Row],[Close Price]]-Table2[[#This Row],[50D EMA]])/Table2[[#This Row],[50D EMA]]</f>
        <v>-1.7681442267167998E-2</v>
      </c>
      <c r="U184" s="1">
        <f>(Table2[[#This Row],[Close Price]]-Table2[[#This Row],[200D EMA]])/Table2[[#This Row],[200D EMA]]</f>
        <v>7.3552688905373712E-2</v>
      </c>
      <c r="V184">
        <v>1.0712003805824899</v>
      </c>
      <c r="W184">
        <v>359</v>
      </c>
      <c r="X184">
        <v>376.9</v>
      </c>
      <c r="Y184">
        <v>359</v>
      </c>
      <c r="Z184">
        <v>376.9</v>
      </c>
      <c r="AA184">
        <v>359</v>
      </c>
      <c r="AB184">
        <v>378</v>
      </c>
      <c r="AC184" s="1">
        <f>(Table2[[#This Row],[Close Price]]/Table2[[#This Row],[Day Low]])-1</f>
        <v>9.4707520891363917E-3</v>
      </c>
      <c r="AD184" s="1">
        <f>(Table2[[#This Row],[Day High]]/Table2[[#This Row],[Close Price]])-1</f>
        <v>4.0011037527593718E-2</v>
      </c>
      <c r="AE184" s="1">
        <f>(Table2[[#This Row],[Close Price]]/Table2[[#This Row],[Current Week Low]])-1</f>
        <v>9.4707520891363917E-3</v>
      </c>
      <c r="AF184" s="1">
        <f>(Table2[[#This Row],[Current Week High]]/Table2[[#This Row],[Close Price]])-1</f>
        <v>4.0011037527593718E-2</v>
      </c>
      <c r="AG184" s="1">
        <f>(Table2[[#This Row],[Close Price]]/Table2[[#This Row],[Current Month Low]])-1</f>
        <v>9.4707520891363917E-3</v>
      </c>
      <c r="AH184" s="1">
        <f>(Table2[[#This Row],[Current Month High]]/Table2[[#This Row],[Close Price]])-1</f>
        <v>4.3046357615894149E-2</v>
      </c>
      <c r="AI184">
        <v>16.2527593818984</v>
      </c>
      <c r="AJ184">
        <v>82.431412031210598</v>
      </c>
      <c r="AK184" t="str">
        <f>IF(AND(Table2[[#This Row],[20D EMA]]&gt;Table2[[#This Row],[50D EMA]],Table2[[#This Row],[50D EMA]]&gt;Table2[[#This Row],[200D EMA]]),"Uptrend","Downtrend/NoTrend")</f>
        <v>Downtrend/NoTrend</v>
      </c>
      <c r="AL184">
        <v>-7.0000000000000007E-2</v>
      </c>
      <c r="AM184" t="s">
        <v>3168</v>
      </c>
      <c r="AN184">
        <v>-0.93</v>
      </c>
      <c r="AO184" t="s">
        <v>3168</v>
      </c>
      <c r="AP184">
        <v>0.122061555502342</v>
      </c>
      <c r="AQ184">
        <f>(Table2[[#This Row],[Sharpe Ratio]]-AVERAGE(Table2[Sharpe Ratio]))/_xlfn.STDEV.P(Table2[Sharpe Ratio])</f>
        <v>0.71318614406491954</v>
      </c>
      <c r="AR1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4">
        <f>_xlfn.RANK.AVG(Table2[[#This Row],[1Y Return vs Nifty Z-Score]],Table2[1Y Return vs Nifty Z-Score])</f>
        <v>151</v>
      </c>
      <c r="AT184">
        <f>_xlfn.RANK.AVG(Table2[[#This Row],[6M Return vs Nifty Z-Score]],Table2[6M Return vs Nifty Z-Score])</f>
        <v>370</v>
      </c>
      <c r="AU184">
        <f>_xlfn.RANK.AVG(Table2[[#This Row],[Sharpe Ratio Z-Score]],Table2[Sharpe Ratio Z-Score])</f>
        <v>163</v>
      </c>
      <c r="AV184">
        <f>(Table2[[#This Row],[Rank 1Y]]+Table2[[#This Row],[Rank 6M]]+Table2[[#This Row],[Rank Sharpe]])/3</f>
        <v>228</v>
      </c>
    </row>
    <row r="185" spans="1:48" x14ac:dyDescent="0.3">
      <c r="A185" t="s">
        <v>183</v>
      </c>
      <c r="B185" t="s">
        <v>184</v>
      </c>
      <c r="C185" t="s">
        <v>3123</v>
      </c>
      <c r="D185" t="s">
        <v>136</v>
      </c>
      <c r="E185">
        <v>136493.16604000001</v>
      </c>
      <c r="F185">
        <v>518.35</v>
      </c>
      <c r="G185">
        <v>45.620846591655102</v>
      </c>
      <c r="H185">
        <f>(Table2[[#This Row],[1Y Return vs Nifty]]-AVERAGE(Table2[1Y Return vs Nifty]))/_xlfn.STDEV.P(Table2[1Y Return vs Nifty])</f>
        <v>0.43544487756847761</v>
      </c>
      <c r="I185">
        <v>2.2300144965759001</v>
      </c>
      <c r="J185">
        <f>(Table2[[#This Row],[1M Return vs Nifty]]-AVERAGE(Table2[1M Return vs Nifty]))/_xlfn.STDEV.P(Table2[1M Return vs Nifty])</f>
        <v>0.12390563006144402</v>
      </c>
      <c r="K185">
        <v>-6.4218363120770396</v>
      </c>
      <c r="L185">
        <f>(Table2[[#This Row],[6M Return vs Nifty]]-AVERAGE(Table2[6M Return vs Nifty]))/_xlfn.STDEV.P(Table2[6M Return vs Nifty])</f>
        <v>-0.44252827198091266</v>
      </c>
      <c r="M185">
        <v>3.4758927337013898</v>
      </c>
      <c r="N185">
        <f>(Table2[[#This Row],[1W Return vs Nifty]]-AVERAGE(Table2[1W Return vs Nifty]))/_xlfn.STDEV.P(Table2[1W Return vs Nifty])</f>
        <v>-0.52981037395472208</v>
      </c>
      <c r="O185">
        <v>531.04999999999995</v>
      </c>
      <c r="P185">
        <v>546.37592570432696</v>
      </c>
      <c r="Q185">
        <v>506.53588347987397</v>
      </c>
      <c r="R185">
        <v>43.600525360145198</v>
      </c>
      <c r="S185" s="1">
        <f>(Table2[[#This Row],[Close Price]]-Table2[[#This Row],[20D EMA]])/Table2[[#This Row],[20D EMA]]</f>
        <v>-2.3914885603991964E-2</v>
      </c>
      <c r="T185" s="1">
        <f>(Table2[[#This Row],[Close Price]]-Table2[[#This Row],[50D EMA]])/Table2[[#This Row],[50D EMA]]</f>
        <v>-5.1294217746140694E-2</v>
      </c>
      <c r="U185" s="1">
        <f>(Table2[[#This Row],[Close Price]]-Table2[[#This Row],[200D EMA]])/Table2[[#This Row],[200D EMA]]</f>
        <v>2.3323355571502086E-2</v>
      </c>
      <c r="V185">
        <v>0.89854088533798404</v>
      </c>
      <c r="W185">
        <v>506.85</v>
      </c>
      <c r="X185">
        <v>528</v>
      </c>
      <c r="Y185">
        <v>506.85</v>
      </c>
      <c r="Z185">
        <v>528</v>
      </c>
      <c r="AA185">
        <v>506.85</v>
      </c>
      <c r="AB185">
        <v>529.15</v>
      </c>
      <c r="AC185" s="1">
        <f>(Table2[[#This Row],[Close Price]]/Table2[[#This Row],[Day Low]])-1</f>
        <v>2.2689158528164111E-2</v>
      </c>
      <c r="AD185" s="1">
        <f>(Table2[[#This Row],[Day High]]/Table2[[#This Row],[Close Price]])-1</f>
        <v>1.8616764734252778E-2</v>
      </c>
      <c r="AE185" s="1">
        <f>(Table2[[#This Row],[Close Price]]/Table2[[#This Row],[Current Week Low]])-1</f>
        <v>2.2689158528164111E-2</v>
      </c>
      <c r="AF185" s="1">
        <f>(Table2[[#This Row],[Current Week High]]/Table2[[#This Row],[Close Price]])-1</f>
        <v>1.8616764734252778E-2</v>
      </c>
      <c r="AG185" s="1">
        <f>(Table2[[#This Row],[Close Price]]/Table2[[#This Row],[Current Month Low]])-1</f>
        <v>2.2689158528164111E-2</v>
      </c>
      <c r="AH185" s="1">
        <f>(Table2[[#This Row],[Current Month High]]/Table2[[#This Row],[Close Price]])-1</f>
        <v>2.0835342915018762E-2</v>
      </c>
      <c r="AI185">
        <v>26.169576540947201</v>
      </c>
      <c r="AJ185">
        <v>72.495840266222899</v>
      </c>
      <c r="AK185" t="str">
        <f>IF(AND(Table2[[#This Row],[20D EMA]]&gt;Table2[[#This Row],[50D EMA]],Table2[[#This Row],[50D EMA]]&gt;Table2[[#This Row],[200D EMA]]),"Uptrend","Downtrend/NoTrend")</f>
        <v>Downtrend/NoTrend</v>
      </c>
      <c r="AL185">
        <v>-0.13</v>
      </c>
      <c r="AM185" t="s">
        <v>3168</v>
      </c>
      <c r="AN185">
        <v>-4.43</v>
      </c>
      <c r="AO185" t="s">
        <v>3168</v>
      </c>
      <c r="AP185">
        <v>0.19836479857515299</v>
      </c>
      <c r="AQ185">
        <f>(Table2[[#This Row],[Sharpe Ratio]]-AVERAGE(Table2[Sharpe Ratio]))/_xlfn.STDEV.P(Table2[Sharpe Ratio])</f>
        <v>1.617480446857108</v>
      </c>
      <c r="AR1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5">
        <f>_xlfn.RANK.AVG(Table2[[#This Row],[1Y Return vs Nifty Z-Score]],Table2[1Y Return vs Nifty Z-Score])</f>
        <v>178</v>
      </c>
      <c r="AT185">
        <f>_xlfn.RANK.AVG(Table2[[#This Row],[6M Return vs Nifty Z-Score]],Table2[6M Return vs Nifty Z-Score])</f>
        <v>475</v>
      </c>
      <c r="AU185">
        <f>_xlfn.RANK.AVG(Table2[[#This Row],[Sharpe Ratio Z-Score]],Table2[Sharpe Ratio Z-Score])</f>
        <v>33</v>
      </c>
      <c r="AV185">
        <f>(Table2[[#This Row],[Rank 1Y]]+Table2[[#This Row],[Rank 6M]]+Table2[[#This Row],[Rank Sharpe]])/3</f>
        <v>228.66666666666666</v>
      </c>
    </row>
    <row r="186" spans="1:48" x14ac:dyDescent="0.3">
      <c r="A186" t="s">
        <v>1018</v>
      </c>
      <c r="B186" t="s">
        <v>1019</v>
      </c>
      <c r="C186" t="s">
        <v>3127</v>
      </c>
      <c r="D186" t="s">
        <v>51</v>
      </c>
      <c r="E186">
        <v>13329.06753642</v>
      </c>
      <c r="F186">
        <v>549.95000000000005</v>
      </c>
      <c r="G186">
        <v>32.015669276022201</v>
      </c>
      <c r="H186">
        <f>(Table2[[#This Row],[1Y Return vs Nifty]]-AVERAGE(Table2[1Y Return vs Nifty]))/_xlfn.STDEV.P(Table2[1Y Return vs Nifty])</f>
        <v>0.19424777195499585</v>
      </c>
      <c r="I186">
        <v>0.44916618352620002</v>
      </c>
      <c r="J186">
        <f>(Table2[[#This Row],[1M Return vs Nifty]]-AVERAGE(Table2[1M Return vs Nifty]))/_xlfn.STDEV.P(Table2[1M Return vs Nifty])</f>
        <v>-7.2490086111666505E-2</v>
      </c>
      <c r="K186">
        <v>23.405090773761799</v>
      </c>
      <c r="L186">
        <f>(Table2[[#This Row],[6M Return vs Nifty]]-AVERAGE(Table2[6M Return vs Nifty]))/_xlfn.STDEV.P(Table2[6M Return vs Nifty])</f>
        <v>0.58611157348607923</v>
      </c>
      <c r="M186">
        <v>6.2672650596512103</v>
      </c>
      <c r="N186">
        <f>(Table2[[#This Row],[1W Return vs Nifty]]-AVERAGE(Table2[1W Return vs Nifty]))/_xlfn.STDEV.P(Table2[1W Return vs Nifty])</f>
        <v>-3.619379280321406E-2</v>
      </c>
      <c r="O186">
        <v>569.29</v>
      </c>
      <c r="P186">
        <v>580.62795523188095</v>
      </c>
      <c r="Q186">
        <v>516.66565326133104</v>
      </c>
      <c r="R186">
        <v>39.505756495041801</v>
      </c>
      <c r="S186" s="1">
        <f>(Table2[[#This Row],[Close Price]]-Table2[[#This Row],[20D EMA]])/Table2[[#This Row],[20D EMA]]</f>
        <v>-3.3972140736706985E-2</v>
      </c>
      <c r="T186" s="1">
        <f>(Table2[[#This Row],[Close Price]]-Table2[[#This Row],[50D EMA]])/Table2[[#This Row],[50D EMA]]</f>
        <v>-5.2835821898429398E-2</v>
      </c>
      <c r="U186" s="1">
        <f>(Table2[[#This Row],[Close Price]]-Table2[[#This Row],[200D EMA]])/Table2[[#This Row],[200D EMA]]</f>
        <v>6.442144262652133E-2</v>
      </c>
      <c r="V186">
        <v>0.43201836230797502</v>
      </c>
      <c r="W186">
        <v>547.85</v>
      </c>
      <c r="X186">
        <v>572</v>
      </c>
      <c r="Y186">
        <v>547.85</v>
      </c>
      <c r="Z186">
        <v>572</v>
      </c>
      <c r="AA186">
        <v>547.85</v>
      </c>
      <c r="AB186">
        <v>574</v>
      </c>
      <c r="AC186" s="1">
        <f>(Table2[[#This Row],[Close Price]]/Table2[[#This Row],[Day Low]])-1</f>
        <v>3.8331660125947575E-3</v>
      </c>
      <c r="AD186" s="1">
        <f>(Table2[[#This Row],[Day High]]/Table2[[#This Row],[Close Price]])-1</f>
        <v>4.0094554050368103E-2</v>
      </c>
      <c r="AE186" s="1">
        <f>(Table2[[#This Row],[Close Price]]/Table2[[#This Row],[Current Week Low]])-1</f>
        <v>3.8331660125947575E-3</v>
      </c>
      <c r="AF186" s="1">
        <f>(Table2[[#This Row],[Current Week High]]/Table2[[#This Row],[Close Price]])-1</f>
        <v>4.0094554050368103E-2</v>
      </c>
      <c r="AG186" s="1">
        <f>(Table2[[#This Row],[Close Price]]/Table2[[#This Row],[Current Month Low]])-1</f>
        <v>3.8331660125947575E-3</v>
      </c>
      <c r="AH186" s="1">
        <f>(Table2[[#This Row],[Current Month High]]/Table2[[#This Row],[Close Price]])-1</f>
        <v>4.3731248295299396E-2</v>
      </c>
      <c r="AI186">
        <v>31.1028275297754</v>
      </c>
      <c r="AJ186">
        <v>58.692829317558697</v>
      </c>
      <c r="AK186" t="str">
        <f>IF(AND(Table2[[#This Row],[20D EMA]]&gt;Table2[[#This Row],[50D EMA]],Table2[[#This Row],[50D EMA]]&gt;Table2[[#This Row],[200D EMA]]),"Uptrend","Downtrend/NoTrend")</f>
        <v>Downtrend/NoTrend</v>
      </c>
      <c r="AL186">
        <v>-0.19</v>
      </c>
      <c r="AM186" t="s">
        <v>3168</v>
      </c>
      <c r="AN186">
        <v>-7.49</v>
      </c>
      <c r="AO186" t="s">
        <v>3168</v>
      </c>
      <c r="AP186">
        <v>7.0588113994951004E-2</v>
      </c>
      <c r="AQ186">
        <f>(Table2[[#This Row],[Sharpe Ratio]]-AVERAGE(Table2[Sharpe Ratio]))/_xlfn.STDEV.P(Table2[Sharpe Ratio])</f>
        <v>0.10315781465533097</v>
      </c>
      <c r="AR1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6">
        <f>_xlfn.RANK.AVG(Table2[[#This Row],[1Y Return vs Nifty Z-Score]],Table2[1Y Return vs Nifty Z-Score])</f>
        <v>237</v>
      </c>
      <c r="AT186">
        <f>_xlfn.RANK.AVG(Table2[[#This Row],[6M Return vs Nifty Z-Score]],Table2[6M Return vs Nifty Z-Score])</f>
        <v>138</v>
      </c>
      <c r="AU186">
        <f>_xlfn.RANK.AVG(Table2[[#This Row],[Sharpe Ratio Z-Score]],Table2[Sharpe Ratio Z-Score])</f>
        <v>314</v>
      </c>
      <c r="AV186">
        <f>(Table2[[#This Row],[Rank 1Y]]+Table2[[#This Row],[Rank 6M]]+Table2[[#This Row],[Rank Sharpe]])/3</f>
        <v>229.66666666666666</v>
      </c>
    </row>
    <row r="187" spans="1:48" x14ac:dyDescent="0.3">
      <c r="A187" t="s">
        <v>1911</v>
      </c>
      <c r="B187" t="s">
        <v>1912</v>
      </c>
      <c r="C187" t="s">
        <v>3137</v>
      </c>
      <c r="D187" t="s">
        <v>291</v>
      </c>
      <c r="E187">
        <v>3754.7011050000001</v>
      </c>
      <c r="F187">
        <v>1212.7</v>
      </c>
      <c r="G187">
        <v>47.359348819047398</v>
      </c>
      <c r="H187">
        <f>(Table2[[#This Row],[1Y Return vs Nifty]]-AVERAGE(Table2[1Y Return vs Nifty]))/_xlfn.STDEV.P(Table2[1Y Return vs Nifty])</f>
        <v>0.46626562290840012</v>
      </c>
      <c r="I187">
        <v>-6.2267954300267396</v>
      </c>
      <c r="J187">
        <f>(Table2[[#This Row],[1M Return vs Nifty]]-AVERAGE(Table2[1M Return vs Nifty]))/_xlfn.STDEV.P(Table2[1M Return vs Nifty])</f>
        <v>-0.80872924395022228</v>
      </c>
      <c r="K187">
        <v>44.505469923689503</v>
      </c>
      <c r="L187">
        <f>(Table2[[#This Row],[6M Return vs Nifty]]-AVERAGE(Table2[6M Return vs Nifty]))/_xlfn.STDEV.P(Table2[6M Return vs Nifty])</f>
        <v>1.3137993666540679</v>
      </c>
      <c r="M187">
        <v>4.6897122854601196</v>
      </c>
      <c r="N187">
        <f>(Table2[[#This Row],[1W Return vs Nifty]]-AVERAGE(Table2[1W Return vs Nifty]))/_xlfn.STDEV.P(Table2[1W Return vs Nifty])</f>
        <v>-0.3151627428580272</v>
      </c>
      <c r="O187">
        <v>1271.69</v>
      </c>
      <c r="P187">
        <v>1267.11910403308</v>
      </c>
      <c r="Q187">
        <v>1057.79648554915</v>
      </c>
      <c r="R187">
        <v>35.9402988742399</v>
      </c>
      <c r="S187" s="1">
        <f>(Table2[[#This Row],[Close Price]]-Table2[[#This Row],[20D EMA]])/Table2[[#This Row],[20D EMA]]</f>
        <v>-4.638709119360851E-2</v>
      </c>
      <c r="T187" s="1">
        <f>(Table2[[#This Row],[Close Price]]-Table2[[#This Row],[50D EMA]])/Table2[[#This Row],[50D EMA]]</f>
        <v>-4.2947110385969905E-2</v>
      </c>
      <c r="U187" s="1">
        <f>(Table2[[#This Row],[Close Price]]-Table2[[#This Row],[200D EMA]])/Table2[[#This Row],[200D EMA]]</f>
        <v>0.14643980819281377</v>
      </c>
      <c r="V187">
        <v>0.39981701142645198</v>
      </c>
      <c r="W187">
        <v>1186</v>
      </c>
      <c r="X187">
        <v>1234.3</v>
      </c>
      <c r="Y187">
        <v>1186</v>
      </c>
      <c r="Z187">
        <v>1234.3</v>
      </c>
      <c r="AA187">
        <v>1186</v>
      </c>
      <c r="AB187">
        <v>1244</v>
      </c>
      <c r="AC187" s="1">
        <f>(Table2[[#This Row],[Close Price]]/Table2[[#This Row],[Day Low]])-1</f>
        <v>2.2512647554806087E-2</v>
      </c>
      <c r="AD187" s="1">
        <f>(Table2[[#This Row],[Day High]]/Table2[[#This Row],[Close Price]])-1</f>
        <v>1.7811495011132106E-2</v>
      </c>
      <c r="AE187" s="1">
        <f>(Table2[[#This Row],[Close Price]]/Table2[[#This Row],[Current Week Low]])-1</f>
        <v>2.2512647554806087E-2</v>
      </c>
      <c r="AF187" s="1">
        <f>(Table2[[#This Row],[Current Week High]]/Table2[[#This Row],[Close Price]])-1</f>
        <v>1.7811495011132106E-2</v>
      </c>
      <c r="AG187" s="1">
        <f>(Table2[[#This Row],[Close Price]]/Table2[[#This Row],[Current Month Low]])-1</f>
        <v>2.2512647554806087E-2</v>
      </c>
      <c r="AH187" s="1">
        <f>(Table2[[#This Row],[Current Month High]]/Table2[[#This Row],[Close Price]])-1</f>
        <v>2.5810175641131305E-2</v>
      </c>
      <c r="AI187">
        <v>27.727385173579599</v>
      </c>
      <c r="AJ187">
        <v>78.719327978778296</v>
      </c>
      <c r="AK187" t="str">
        <f>IF(AND(Table2[[#This Row],[20D EMA]]&gt;Table2[[#This Row],[50D EMA]],Table2[[#This Row],[50D EMA]]&gt;Table2[[#This Row],[200D EMA]]),"Uptrend","Downtrend/NoTrend")</f>
        <v>Uptrend</v>
      </c>
      <c r="AL187">
        <v>0.01</v>
      </c>
      <c r="AM187" t="s">
        <v>3169</v>
      </c>
      <c r="AN187">
        <v>-12.41</v>
      </c>
      <c r="AO187" t="s">
        <v>3168</v>
      </c>
      <c r="AP187">
        <v>2.3867855228668002E-2</v>
      </c>
      <c r="AQ187">
        <f>(Table2[[#This Row],[Sharpe Ratio]]-AVERAGE(Table2[Sharpe Ratio]))/_xlfn.STDEV.P(Table2[Sharpe Ratio])</f>
        <v>-0.45053901559618686</v>
      </c>
      <c r="AR1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0.20563398715803177</v>
      </c>
      <c r="AS187">
        <f>_xlfn.RANK.AVG(Table2[[#This Row],[1Y Return vs Nifty Z-Score]],Table2[1Y Return vs Nifty Z-Score])</f>
        <v>168</v>
      </c>
      <c r="AT187">
        <f>_xlfn.RANK.AVG(Table2[[#This Row],[6M Return vs Nifty Z-Score]],Table2[6M Return vs Nifty Z-Score])</f>
        <v>69</v>
      </c>
      <c r="AU187">
        <f>_xlfn.RANK.AVG(Table2[[#This Row],[Sharpe Ratio Z-Score]],Table2[Sharpe Ratio Z-Score])</f>
        <v>452</v>
      </c>
      <c r="AV187">
        <f>(Table2[[#This Row],[Rank 1Y]]+Table2[[#This Row],[Rank 6M]]+Table2[[#This Row],[Rank Sharpe]])/3</f>
        <v>229.66666666666666</v>
      </c>
    </row>
    <row r="188" spans="1:48" x14ac:dyDescent="0.3">
      <c r="A188" t="s">
        <v>1460</v>
      </c>
      <c r="B188" t="s">
        <v>1461</v>
      </c>
      <c r="C188" t="s">
        <v>3137</v>
      </c>
      <c r="D188" t="s">
        <v>412</v>
      </c>
      <c r="E188">
        <v>7094.4266311199999</v>
      </c>
      <c r="F188">
        <v>1573.8</v>
      </c>
      <c r="G188">
        <v>74.539191385613606</v>
      </c>
      <c r="H188">
        <f>(Table2[[#This Row],[1Y Return vs Nifty]]-AVERAGE(Table2[1Y Return vs Nifty]))/_xlfn.STDEV.P(Table2[1Y Return vs Nifty])</f>
        <v>0.94811890611060523</v>
      </c>
      <c r="I188">
        <v>5.3407702924747698</v>
      </c>
      <c r="J188">
        <f>(Table2[[#This Row],[1M Return vs Nifty]]-AVERAGE(Table2[1M Return vs Nifty]))/_xlfn.STDEV.P(Table2[1M Return vs Nifty])</f>
        <v>0.46696635449169077</v>
      </c>
      <c r="K188">
        <v>6.3891694491416704</v>
      </c>
      <c r="L188">
        <f>(Table2[[#This Row],[6M Return vs Nifty]]-AVERAGE(Table2[6M Return vs Nifty]))/_xlfn.STDEV.P(Table2[6M Return vs Nifty])</f>
        <v>-7.1571286035424148E-4</v>
      </c>
      <c r="M188">
        <v>13.308038539938501</v>
      </c>
      <c r="N188">
        <f>(Table2[[#This Row],[1W Return vs Nifty]]-AVERAGE(Table2[1W Return vs Nifty]))/_xlfn.STDEV.P(Table2[1W Return vs Nifty])</f>
        <v>1.2088721203651511</v>
      </c>
      <c r="O188">
        <v>1511.66</v>
      </c>
      <c r="P188">
        <v>1551.4314484894601</v>
      </c>
      <c r="Q188">
        <v>1422.83179110437</v>
      </c>
      <c r="R188">
        <v>66.097197775506203</v>
      </c>
      <c r="S188" s="1">
        <f>(Table2[[#This Row],[Close Price]]-Table2[[#This Row],[20D EMA]])/Table2[[#This Row],[20D EMA]]</f>
        <v>4.1107127264067234E-2</v>
      </c>
      <c r="T188" s="1">
        <f>(Table2[[#This Row],[Close Price]]-Table2[[#This Row],[50D EMA]])/Table2[[#This Row],[50D EMA]]</f>
        <v>1.4418008306018838E-2</v>
      </c>
      <c r="U188" s="1">
        <f>(Table2[[#This Row],[Close Price]]-Table2[[#This Row],[200D EMA]])/Table2[[#This Row],[200D EMA]]</f>
        <v>0.10610404535482848</v>
      </c>
      <c r="V188">
        <v>0.34464233056557902</v>
      </c>
      <c r="W188">
        <v>1532</v>
      </c>
      <c r="X188">
        <v>1596</v>
      </c>
      <c r="Y188">
        <v>1532</v>
      </c>
      <c r="Z188">
        <v>1596</v>
      </c>
      <c r="AA188">
        <v>1532</v>
      </c>
      <c r="AB188">
        <v>1596</v>
      </c>
      <c r="AC188" s="1">
        <f>(Table2[[#This Row],[Close Price]]/Table2[[#This Row],[Day Low]])-1</f>
        <v>2.7284595300261172E-2</v>
      </c>
      <c r="AD188" s="1">
        <f>(Table2[[#This Row],[Day High]]/Table2[[#This Row],[Close Price]])-1</f>
        <v>1.4105985512771646E-2</v>
      </c>
      <c r="AE188" s="1">
        <f>(Table2[[#This Row],[Close Price]]/Table2[[#This Row],[Current Week Low]])-1</f>
        <v>2.7284595300261172E-2</v>
      </c>
      <c r="AF188" s="1">
        <f>(Table2[[#This Row],[Current Week High]]/Table2[[#This Row],[Close Price]])-1</f>
        <v>1.4105985512771646E-2</v>
      </c>
      <c r="AG188" s="1">
        <f>(Table2[[#This Row],[Close Price]]/Table2[[#This Row],[Current Month Low]])-1</f>
        <v>2.7284595300261172E-2</v>
      </c>
      <c r="AH188" s="1">
        <f>(Table2[[#This Row],[Current Month High]]/Table2[[#This Row],[Close Price]])-1</f>
        <v>1.4105985512771646E-2</v>
      </c>
      <c r="AI188">
        <v>22.3662472995298</v>
      </c>
      <c r="AJ188">
        <v>100.778210116731</v>
      </c>
      <c r="AK188" t="str">
        <f>IF(AND(Table2[[#This Row],[20D EMA]]&gt;Table2[[#This Row],[50D EMA]],Table2[[#This Row],[50D EMA]]&gt;Table2[[#This Row],[200D EMA]]),"Uptrend","Downtrend/NoTrend")</f>
        <v>Downtrend/NoTrend</v>
      </c>
      <c r="AL188">
        <v>-7.0000000000000007E-2</v>
      </c>
      <c r="AM188" t="s">
        <v>3168</v>
      </c>
      <c r="AN188">
        <v>3.23</v>
      </c>
      <c r="AO188" t="s">
        <v>3169</v>
      </c>
      <c r="AP188">
        <v>8.4523073803537005E-2</v>
      </c>
      <c r="AQ188">
        <f>(Table2[[#This Row],[Sharpe Ratio]]-AVERAGE(Table2[Sharpe Ratio]))/_xlfn.STDEV.P(Table2[Sharpe Ratio])</f>
        <v>0.26830551031117461</v>
      </c>
      <c r="AR1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8">
        <f>_xlfn.RANK.AVG(Table2[[#This Row],[1Y Return vs Nifty Z-Score]],Table2[1Y Return vs Nifty Z-Score])</f>
        <v>103</v>
      </c>
      <c r="AT188">
        <f>_xlfn.RANK.AVG(Table2[[#This Row],[6M Return vs Nifty Z-Score]],Table2[6M Return vs Nifty Z-Score])</f>
        <v>312</v>
      </c>
      <c r="AU188">
        <f>_xlfn.RANK.AVG(Table2[[#This Row],[Sharpe Ratio Z-Score]],Table2[Sharpe Ratio Z-Score])</f>
        <v>275</v>
      </c>
      <c r="AV188">
        <f>(Table2[[#This Row],[Rank 1Y]]+Table2[[#This Row],[Rank 6M]]+Table2[[#This Row],[Rank Sharpe]])/3</f>
        <v>230</v>
      </c>
    </row>
    <row r="189" spans="1:48" x14ac:dyDescent="0.3">
      <c r="A189" t="s">
        <v>857</v>
      </c>
      <c r="B189" t="s">
        <v>858</v>
      </c>
      <c r="C189" t="s">
        <v>3134</v>
      </c>
      <c r="D189" t="s">
        <v>166</v>
      </c>
      <c r="E189">
        <v>18113.326171425</v>
      </c>
      <c r="F189">
        <v>757.55</v>
      </c>
      <c r="G189">
        <v>98.821074879295907</v>
      </c>
      <c r="H189">
        <f>(Table2[[#This Row],[1Y Return vs Nifty]]-AVERAGE(Table2[1Y Return vs Nifty]))/_xlfn.STDEV.P(Table2[1Y Return vs Nifty])</f>
        <v>1.378596207629516</v>
      </c>
      <c r="I189">
        <v>4.0682639507863696</v>
      </c>
      <c r="J189">
        <f>(Table2[[#This Row],[1M Return vs Nifty]]-AVERAGE(Table2[1M Return vs Nifty]))/_xlfn.STDEV.P(Table2[1M Return vs Nifty])</f>
        <v>0.32663166541155259</v>
      </c>
      <c r="K189">
        <v>-16.052333697695001</v>
      </c>
      <c r="L189">
        <f>(Table2[[#This Row],[6M Return vs Nifty]]-AVERAGE(Table2[6M Return vs Nifty]))/_xlfn.STDEV.P(Table2[6M Return vs Nifty])</f>
        <v>-0.77465478685798916</v>
      </c>
      <c r="M189">
        <v>9.1369792409684294</v>
      </c>
      <c r="N189">
        <f>(Table2[[#This Row],[1W Return vs Nifty]]-AVERAGE(Table2[1W Return vs Nifty]))/_xlfn.STDEV.P(Table2[1W Return vs Nifty])</f>
        <v>0.47127648978683734</v>
      </c>
      <c r="O189">
        <v>783.52</v>
      </c>
      <c r="P189">
        <v>797.12143537309601</v>
      </c>
      <c r="Q189">
        <v>719.44463277214697</v>
      </c>
      <c r="R189">
        <v>41.038199059693497</v>
      </c>
      <c r="S189" s="1">
        <f>(Table2[[#This Row],[Close Price]]-Table2[[#This Row],[20D EMA]])/Table2[[#This Row],[20D EMA]]</f>
        <v>-3.3145293036553024E-2</v>
      </c>
      <c r="T189" s="1">
        <f>(Table2[[#This Row],[Close Price]]-Table2[[#This Row],[50D EMA]])/Table2[[#This Row],[50D EMA]]</f>
        <v>-4.9642919656996146E-2</v>
      </c>
      <c r="U189" s="1">
        <f>(Table2[[#This Row],[Close Price]]-Table2[[#This Row],[200D EMA]])/Table2[[#This Row],[200D EMA]]</f>
        <v>5.2964975332467606E-2</v>
      </c>
      <c r="V189">
        <v>0.41174544531537199</v>
      </c>
      <c r="W189">
        <v>751.3</v>
      </c>
      <c r="X189">
        <v>789.45</v>
      </c>
      <c r="Y189">
        <v>751.3</v>
      </c>
      <c r="Z189">
        <v>789.45</v>
      </c>
      <c r="AA189">
        <v>751.3</v>
      </c>
      <c r="AB189">
        <v>794</v>
      </c>
      <c r="AC189" s="1">
        <f>(Table2[[#This Row],[Close Price]]/Table2[[#This Row],[Day Low]])-1</f>
        <v>8.3189138826034181E-3</v>
      </c>
      <c r="AD189" s="1">
        <f>(Table2[[#This Row],[Day High]]/Table2[[#This Row],[Close Price]])-1</f>
        <v>4.2109431720678714E-2</v>
      </c>
      <c r="AE189" s="1">
        <f>(Table2[[#This Row],[Close Price]]/Table2[[#This Row],[Current Week Low]])-1</f>
        <v>8.3189138826034181E-3</v>
      </c>
      <c r="AF189" s="1">
        <f>(Table2[[#This Row],[Current Week High]]/Table2[[#This Row],[Close Price]])-1</f>
        <v>4.2109431720678714E-2</v>
      </c>
      <c r="AG189" s="1">
        <f>(Table2[[#This Row],[Close Price]]/Table2[[#This Row],[Current Month Low]])-1</f>
        <v>8.3189138826034181E-3</v>
      </c>
      <c r="AH189" s="1">
        <f>(Table2[[#This Row],[Current Month High]]/Table2[[#This Row],[Close Price]])-1</f>
        <v>4.8115635931621714E-2</v>
      </c>
      <c r="AI189">
        <v>29.364398389545201</v>
      </c>
      <c r="AJ189">
        <v>132.69851021348401</v>
      </c>
      <c r="AK189" t="str">
        <f>IF(AND(Table2[[#This Row],[20D EMA]]&gt;Table2[[#This Row],[50D EMA]],Table2[[#This Row],[50D EMA]]&gt;Table2[[#This Row],[200D EMA]]),"Uptrend","Downtrend/NoTrend")</f>
        <v>Downtrend/NoTrend</v>
      </c>
      <c r="AL189">
        <v>-0.03</v>
      </c>
      <c r="AM189" t="s">
        <v>3168</v>
      </c>
      <c r="AN189">
        <v>-8.39</v>
      </c>
      <c r="AO189" t="s">
        <v>3168</v>
      </c>
      <c r="AP189">
        <v>0.19168560618632599</v>
      </c>
      <c r="AQ189">
        <f>(Table2[[#This Row],[Sharpe Ratio]]-AVERAGE(Table2[Sharpe Ratio]))/_xlfn.STDEV.P(Table2[Sharpe Ratio])</f>
        <v>1.5383231872016345</v>
      </c>
      <c r="AR1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9">
        <f>_xlfn.RANK.AVG(Table2[[#This Row],[1Y Return vs Nifty Z-Score]],Table2[1Y Return vs Nifty Z-Score])</f>
        <v>61</v>
      </c>
      <c r="AT189">
        <f>_xlfn.RANK.AVG(Table2[[#This Row],[6M Return vs Nifty Z-Score]],Table2[6M Return vs Nifty Z-Score])</f>
        <v>589</v>
      </c>
      <c r="AU189">
        <f>_xlfn.RANK.AVG(Table2[[#This Row],[Sharpe Ratio Z-Score]],Table2[Sharpe Ratio Z-Score])</f>
        <v>42</v>
      </c>
      <c r="AV189">
        <f>(Table2[[#This Row],[Rank 1Y]]+Table2[[#This Row],[Rank 6M]]+Table2[[#This Row],[Rank Sharpe]])/3</f>
        <v>230.66666666666666</v>
      </c>
    </row>
    <row r="190" spans="1:48" x14ac:dyDescent="0.3">
      <c r="A190" t="s">
        <v>1737</v>
      </c>
      <c r="B190" t="s">
        <v>1738</v>
      </c>
      <c r="C190" t="s">
        <v>599</v>
      </c>
      <c r="D190" t="s">
        <v>599</v>
      </c>
      <c r="E190">
        <v>4677.1893454000001</v>
      </c>
      <c r="F190">
        <v>226.46</v>
      </c>
      <c r="G190">
        <v>17.740388445185399</v>
      </c>
      <c r="H190">
        <f>(Table2[[#This Row],[1Y Return vs Nifty]]-AVERAGE(Table2[1Y Return vs Nifty]))/_xlfn.STDEV.P(Table2[1Y Return vs Nifty])</f>
        <v>-5.8829151508627775E-2</v>
      </c>
      <c r="I190">
        <v>4.8320340893531499</v>
      </c>
      <c r="J190">
        <f>(Table2[[#This Row],[1M Return vs Nifty]]-AVERAGE(Table2[1M Return vs Nifty]))/_xlfn.STDEV.P(Table2[1M Return vs Nifty])</f>
        <v>0.41086185068689585</v>
      </c>
      <c r="K190">
        <v>21.800295909245101</v>
      </c>
      <c r="L190">
        <f>(Table2[[#This Row],[6M Return vs Nifty]]-AVERAGE(Table2[6M Return vs Nifty]))/_xlfn.STDEV.P(Table2[6M Return vs Nifty])</f>
        <v>0.53076708772353409</v>
      </c>
      <c r="M190">
        <v>9.5208953476189695</v>
      </c>
      <c r="N190">
        <f>(Table2[[#This Row],[1W Return vs Nifty]]-AVERAGE(Table2[1W Return vs Nifty]))/_xlfn.STDEV.P(Table2[1W Return vs Nifty])</f>
        <v>0.5391668798477024</v>
      </c>
      <c r="O190">
        <v>227.47</v>
      </c>
      <c r="P190">
        <v>222.327394847645</v>
      </c>
      <c r="Q190">
        <v>195.27277371808401</v>
      </c>
      <c r="R190">
        <v>47.614192157865801</v>
      </c>
      <c r="S190" s="1">
        <f>(Table2[[#This Row],[Close Price]]-Table2[[#This Row],[20D EMA]])/Table2[[#This Row],[20D EMA]]</f>
        <v>-4.4401459533124849E-3</v>
      </c>
      <c r="T190" s="1">
        <f>(Table2[[#This Row],[Close Price]]-Table2[[#This Row],[50D EMA]])/Table2[[#This Row],[50D EMA]]</f>
        <v>1.8587925951217013E-2</v>
      </c>
      <c r="U190" s="1">
        <f>(Table2[[#This Row],[Close Price]]-Table2[[#This Row],[200D EMA]])/Table2[[#This Row],[200D EMA]]</f>
        <v>0.15971108356836836</v>
      </c>
      <c r="V190">
        <v>0.985390129899681</v>
      </c>
      <c r="W190">
        <v>225.43</v>
      </c>
      <c r="X190">
        <v>234.9</v>
      </c>
      <c r="Y190">
        <v>225.43</v>
      </c>
      <c r="Z190">
        <v>234.9</v>
      </c>
      <c r="AA190">
        <v>225.43</v>
      </c>
      <c r="AB190">
        <v>237.7</v>
      </c>
      <c r="AC190" s="1">
        <f>(Table2[[#This Row],[Close Price]]/Table2[[#This Row],[Day Low]])-1</f>
        <v>4.5690458235372322E-3</v>
      </c>
      <c r="AD190" s="1">
        <f>(Table2[[#This Row],[Day High]]/Table2[[#This Row],[Close Price]])-1</f>
        <v>3.7269274927139495E-2</v>
      </c>
      <c r="AE190" s="1">
        <f>(Table2[[#This Row],[Close Price]]/Table2[[#This Row],[Current Week Low]])-1</f>
        <v>4.5690458235372322E-3</v>
      </c>
      <c r="AF190" s="1">
        <f>(Table2[[#This Row],[Current Week High]]/Table2[[#This Row],[Close Price]])-1</f>
        <v>3.7269274927139495E-2</v>
      </c>
      <c r="AG190" s="1">
        <f>(Table2[[#This Row],[Close Price]]/Table2[[#This Row],[Current Month Low]])-1</f>
        <v>4.5690458235372322E-3</v>
      </c>
      <c r="AH190" s="1">
        <f>(Table2[[#This Row],[Current Month High]]/Table2[[#This Row],[Close Price]])-1</f>
        <v>4.9633489357943983E-2</v>
      </c>
      <c r="AI190">
        <v>13.220877859224499</v>
      </c>
      <c r="AJ190">
        <v>68.873974645786703</v>
      </c>
      <c r="AK190" t="str">
        <f>IF(AND(Table2[[#This Row],[20D EMA]]&gt;Table2[[#This Row],[50D EMA]],Table2[[#This Row],[50D EMA]]&gt;Table2[[#This Row],[200D EMA]]),"Uptrend","Downtrend/NoTrend")</f>
        <v>Uptrend</v>
      </c>
      <c r="AL190">
        <v>0.1</v>
      </c>
      <c r="AM190" t="s">
        <v>3169</v>
      </c>
      <c r="AN190">
        <v>-6</v>
      </c>
      <c r="AO190" t="s">
        <v>3168</v>
      </c>
      <c r="AP190">
        <v>9.9114487726580006E-2</v>
      </c>
      <c r="AQ190">
        <f>(Table2[[#This Row],[Sharpe Ratio]]-AVERAGE(Table2[Sharpe Ratio]))/_xlfn.STDEV.P(Table2[Sharpe Ratio])</f>
        <v>0.44123305505130284</v>
      </c>
      <c r="AR1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1.8631997218008074</v>
      </c>
      <c r="AS190">
        <f>_xlfn.RANK.AVG(Table2[[#This Row],[1Y Return vs Nifty Z-Score]],Table2[1Y Return vs Nifty Z-Score])</f>
        <v>311</v>
      </c>
      <c r="AT190">
        <f>_xlfn.RANK.AVG(Table2[[#This Row],[6M Return vs Nifty Z-Score]],Table2[6M Return vs Nifty Z-Score])</f>
        <v>155</v>
      </c>
      <c r="AU190">
        <f>_xlfn.RANK.AVG(Table2[[#This Row],[Sharpe Ratio Z-Score]],Table2[Sharpe Ratio Z-Score])</f>
        <v>230</v>
      </c>
      <c r="AV190">
        <f>(Table2[[#This Row],[Rank 1Y]]+Table2[[#This Row],[Rank 6M]]+Table2[[#This Row],[Rank Sharpe]])/3</f>
        <v>232</v>
      </c>
    </row>
    <row r="191" spans="1:48" x14ac:dyDescent="0.3">
      <c r="A191" t="s">
        <v>212</v>
      </c>
      <c r="B191" t="s">
        <v>213</v>
      </c>
      <c r="C191" t="s">
        <v>3123</v>
      </c>
      <c r="D191" t="s">
        <v>54</v>
      </c>
      <c r="E191">
        <v>118363.88507202</v>
      </c>
      <c r="F191">
        <v>3147.9</v>
      </c>
      <c r="G191">
        <v>33.2898657944042</v>
      </c>
      <c r="H191">
        <f>(Table2[[#This Row],[1Y Return vs Nifty]]-AVERAGE(Table2[1Y Return vs Nifty]))/_xlfn.STDEV.P(Table2[1Y Return vs Nifty])</f>
        <v>0.21683715135715739</v>
      </c>
      <c r="I191">
        <v>-3.4231411119326101</v>
      </c>
      <c r="J191">
        <f>(Table2[[#This Row],[1M Return vs Nifty]]-AVERAGE(Table2[1M Return vs Nifty]))/_xlfn.STDEV.P(Table2[1M Return vs Nifty])</f>
        <v>-0.49953631961800632</v>
      </c>
      <c r="K191">
        <v>16.805189185985</v>
      </c>
      <c r="L191">
        <f>(Table2[[#This Row],[6M Return vs Nifty]]-AVERAGE(Table2[6M Return vs Nifty]))/_xlfn.STDEV.P(Table2[6M Return vs Nifty])</f>
        <v>0.35850107476422766</v>
      </c>
      <c r="M191">
        <v>1.1261466523812</v>
      </c>
      <c r="N191">
        <f>(Table2[[#This Row],[1W Return vs Nifty]]-AVERAGE(Table2[1W Return vs Nifty]))/_xlfn.STDEV.P(Table2[1W Return vs Nifty])</f>
        <v>-0.94533130480752592</v>
      </c>
      <c r="O191">
        <v>3255.45</v>
      </c>
      <c r="P191">
        <v>3250.9552394982102</v>
      </c>
      <c r="Q191">
        <v>2806.3213168272</v>
      </c>
      <c r="R191">
        <v>38.395106061514198</v>
      </c>
      <c r="S191" s="1">
        <f>(Table2[[#This Row],[Close Price]]-Table2[[#This Row],[20D EMA]])/Table2[[#This Row],[20D EMA]]</f>
        <v>-3.3036907339998998E-2</v>
      </c>
      <c r="T191" s="1">
        <f>(Table2[[#This Row],[Close Price]]-Table2[[#This Row],[50D EMA]])/Table2[[#This Row],[50D EMA]]</f>
        <v>-3.1699987205642613E-2</v>
      </c>
      <c r="U191" s="1">
        <f>(Table2[[#This Row],[Close Price]]-Table2[[#This Row],[200D EMA]])/Table2[[#This Row],[200D EMA]]</f>
        <v>0.12171759560269658</v>
      </c>
      <c r="V191">
        <v>1.5263355221847399</v>
      </c>
      <c r="W191">
        <v>3108.95</v>
      </c>
      <c r="X191">
        <v>3169.65</v>
      </c>
      <c r="Y191">
        <v>3108.95</v>
      </c>
      <c r="Z191">
        <v>3169.65</v>
      </c>
      <c r="AA191">
        <v>3108.95</v>
      </c>
      <c r="AB191">
        <v>3169.65</v>
      </c>
      <c r="AC191" s="1">
        <f>(Table2[[#This Row],[Close Price]]/Table2[[#This Row],[Day Low]])-1</f>
        <v>1.2528345582913936E-2</v>
      </c>
      <c r="AD191" s="1">
        <f>(Table2[[#This Row],[Day High]]/Table2[[#This Row],[Close Price]])-1</f>
        <v>6.909368150195272E-3</v>
      </c>
      <c r="AE191" s="1">
        <f>(Table2[[#This Row],[Close Price]]/Table2[[#This Row],[Current Week Low]])-1</f>
        <v>1.2528345582913936E-2</v>
      </c>
      <c r="AF191" s="1">
        <f>(Table2[[#This Row],[Current Week High]]/Table2[[#This Row],[Close Price]])-1</f>
        <v>6.909368150195272E-3</v>
      </c>
      <c r="AG191" s="1">
        <f>(Table2[[#This Row],[Close Price]]/Table2[[#This Row],[Current Month Low]])-1</f>
        <v>1.2528345582913936E-2</v>
      </c>
      <c r="AH191" s="1">
        <f>(Table2[[#This Row],[Current Month High]]/Table2[[#This Row],[Close Price]])-1</f>
        <v>6.909368150195272E-3</v>
      </c>
      <c r="AI191">
        <v>16.021792305981698</v>
      </c>
      <c r="AJ191">
        <v>63.366028335668602</v>
      </c>
      <c r="AK191" t="str">
        <f>IF(AND(Table2[[#This Row],[20D EMA]]&gt;Table2[[#This Row],[50D EMA]],Table2[[#This Row],[50D EMA]]&gt;Table2[[#This Row],[200D EMA]]),"Uptrend","Downtrend/NoTrend")</f>
        <v>Uptrend</v>
      </c>
      <c r="AL191">
        <v>0.03</v>
      </c>
      <c r="AM191" t="s">
        <v>3169</v>
      </c>
      <c r="AN191">
        <v>-3.4</v>
      </c>
      <c r="AO191" t="s">
        <v>3168</v>
      </c>
      <c r="AP191">
        <v>8.8398776300021006E-2</v>
      </c>
      <c r="AQ191">
        <f>(Table2[[#This Row],[Sharpe Ratio]]-AVERAGE(Table2[Sharpe Ratio]))/_xlfn.STDEV.P(Table2[Sharpe Ratio])</f>
        <v>0.31423770854740912</v>
      </c>
      <c r="AR1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-0.55529168975673815</v>
      </c>
      <c r="AS191">
        <f>_xlfn.RANK.AVG(Table2[[#This Row],[1Y Return vs Nifty Z-Score]],Table2[1Y Return vs Nifty Z-Score])</f>
        <v>231</v>
      </c>
      <c r="AT191">
        <f>_xlfn.RANK.AVG(Table2[[#This Row],[6M Return vs Nifty Z-Score]],Table2[6M Return vs Nifty Z-Score])</f>
        <v>204</v>
      </c>
      <c r="AU191">
        <f>_xlfn.RANK.AVG(Table2[[#This Row],[Sharpe Ratio Z-Score]],Table2[Sharpe Ratio Z-Score])</f>
        <v>262</v>
      </c>
      <c r="AV191">
        <f>(Table2[[#This Row],[Rank 1Y]]+Table2[[#This Row],[Rank 6M]]+Table2[[#This Row],[Rank Sharpe]])/3</f>
        <v>232.33333333333334</v>
      </c>
    </row>
    <row r="192" spans="1:48" x14ac:dyDescent="0.3">
      <c r="A192" t="s">
        <v>1034</v>
      </c>
      <c r="B192" t="s">
        <v>1035</v>
      </c>
      <c r="C192" t="s">
        <v>3127</v>
      </c>
      <c r="D192" t="s">
        <v>51</v>
      </c>
      <c r="E192">
        <v>13152.67740708</v>
      </c>
      <c r="F192">
        <v>1073.4000000000001</v>
      </c>
      <c r="G192">
        <v>48.771990613080803</v>
      </c>
      <c r="H192">
        <f>(Table2[[#This Row],[1Y Return vs Nifty]]-AVERAGE(Table2[1Y Return vs Nifty]))/_xlfn.STDEV.P(Table2[1Y Return vs Nifty])</f>
        <v>0.49130940617449448</v>
      </c>
      <c r="I192">
        <v>-2.3242752456014801</v>
      </c>
      <c r="J192">
        <f>(Table2[[#This Row],[1M Return vs Nifty]]-AVERAGE(Table2[1M Return vs Nifty]))/_xlfn.STDEV.P(Table2[1M Return vs Nifty])</f>
        <v>-0.37835106918715461</v>
      </c>
      <c r="K192">
        <v>22.416857800238599</v>
      </c>
      <c r="L192">
        <f>(Table2[[#This Row],[6M Return vs Nifty]]-AVERAGE(Table2[6M Return vs Nifty]))/_xlfn.STDEV.P(Table2[6M Return vs Nifty])</f>
        <v>0.55203042894695842</v>
      </c>
      <c r="M192">
        <v>11.9568461833976</v>
      </c>
      <c r="N192">
        <f>(Table2[[#This Row],[1W Return vs Nifty]]-AVERAGE(Table2[1W Return vs Nifty]))/_xlfn.STDEV.P(Table2[1W Return vs Nifty])</f>
        <v>0.96993195988805725</v>
      </c>
      <c r="O192">
        <v>1075.57</v>
      </c>
      <c r="P192">
        <v>1078.78824105581</v>
      </c>
      <c r="Q192">
        <v>927.670138175749</v>
      </c>
      <c r="R192">
        <v>52.710256684894802</v>
      </c>
      <c r="S192" s="1">
        <f>(Table2[[#This Row],[Close Price]]-Table2[[#This Row],[20D EMA]])/Table2[[#This Row],[20D EMA]]</f>
        <v>-2.0175348884775937E-3</v>
      </c>
      <c r="T192" s="1">
        <f>(Table2[[#This Row],[Close Price]]-Table2[[#This Row],[50D EMA]])/Table2[[#This Row],[50D EMA]]</f>
        <v>-4.994716155356323E-3</v>
      </c>
      <c r="U192" s="1">
        <f>(Table2[[#This Row],[Close Price]]-Table2[[#This Row],[200D EMA]])/Table2[[#This Row],[200D EMA]]</f>
        <v>0.15709232821790181</v>
      </c>
      <c r="V192">
        <v>0.55561895067008304</v>
      </c>
      <c r="W192">
        <v>1044.6500000000001</v>
      </c>
      <c r="X192">
        <v>1083.3</v>
      </c>
      <c r="Y192">
        <v>1044.6500000000001</v>
      </c>
      <c r="Z192">
        <v>1083.3</v>
      </c>
      <c r="AA192">
        <v>1012.05</v>
      </c>
      <c r="AB192">
        <v>1084</v>
      </c>
      <c r="AC192" s="1">
        <f>(Table2[[#This Row],[Close Price]]/Table2[[#This Row],[Day Low]])-1</f>
        <v>2.7521179342363533E-2</v>
      </c>
      <c r="AD192" s="1">
        <f>(Table2[[#This Row],[Day High]]/Table2[[#This Row],[Close Price]])-1</f>
        <v>9.2230296254889321E-3</v>
      </c>
      <c r="AE192" s="1">
        <f>(Table2[[#This Row],[Close Price]]/Table2[[#This Row],[Current Week Low]])-1</f>
        <v>2.7521179342363533E-2</v>
      </c>
      <c r="AF192" s="1">
        <f>(Table2[[#This Row],[Current Week High]]/Table2[[#This Row],[Close Price]])-1</f>
        <v>9.2230296254889321E-3</v>
      </c>
      <c r="AG192" s="1">
        <f>(Table2[[#This Row],[Close Price]]/Table2[[#This Row],[Current Month Low]])-1</f>
        <v>6.061953460797409E-2</v>
      </c>
      <c r="AH192" s="1">
        <f>(Table2[[#This Row],[Current Month High]]/Table2[[#This Row],[Close Price]])-1</f>
        <v>9.8751630333517859E-3</v>
      </c>
      <c r="AI192">
        <v>24.380473262530199</v>
      </c>
      <c r="AJ192">
        <v>74.224963479954496</v>
      </c>
      <c r="AK192" t="str">
        <f>IF(AND(Table2[[#This Row],[20D EMA]]&gt;Table2[[#This Row],[50D EMA]],Table2[[#This Row],[50D EMA]]&gt;Table2[[#This Row],[200D EMA]]),"Uptrend","Downtrend/NoTrend")</f>
        <v>Downtrend/NoTrend</v>
      </c>
      <c r="AL192">
        <v>7.0000000000000007E-2</v>
      </c>
      <c r="AM192" t="s">
        <v>3169</v>
      </c>
      <c r="AN192">
        <v>-4.6399999999999997</v>
      </c>
      <c r="AO192" t="s">
        <v>3168</v>
      </c>
      <c r="AP192">
        <v>4.8898096291074999E-2</v>
      </c>
      <c r="AQ192">
        <f>(Table2[[#This Row],[Sharpe Ratio]]-AVERAGE(Table2[Sharpe Ratio]))/_xlfn.STDEV.P(Table2[Sharpe Ratio])</f>
        <v>-0.15389756919461003</v>
      </c>
      <c r="AR1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2">
        <f>_xlfn.RANK.AVG(Table2[[#This Row],[1Y Return vs Nifty Z-Score]],Table2[1Y Return vs Nifty Z-Score])</f>
        <v>165</v>
      </c>
      <c r="AT192">
        <f>_xlfn.RANK.AVG(Table2[[#This Row],[6M Return vs Nifty Z-Score]],Table2[6M Return vs Nifty Z-Score])</f>
        <v>149</v>
      </c>
      <c r="AU192">
        <f>_xlfn.RANK.AVG(Table2[[#This Row],[Sharpe Ratio Z-Score]],Table2[Sharpe Ratio Z-Score])</f>
        <v>383</v>
      </c>
      <c r="AV192">
        <f>(Table2[[#This Row],[Rank 1Y]]+Table2[[#This Row],[Rank 6M]]+Table2[[#This Row],[Rank Sharpe]])/3</f>
        <v>232.33333333333334</v>
      </c>
    </row>
    <row r="193" spans="1:48" x14ac:dyDescent="0.3">
      <c r="A193" t="s">
        <v>1324</v>
      </c>
      <c r="B193" t="s">
        <v>1325</v>
      </c>
      <c r="C193" t="s">
        <v>3141</v>
      </c>
      <c r="D193" t="s">
        <v>1326</v>
      </c>
      <c r="E193">
        <v>8440.4046969999999</v>
      </c>
      <c r="F193">
        <v>686.6</v>
      </c>
      <c r="G193">
        <v>4.4167972702997398</v>
      </c>
      <c r="H193">
        <f>(Table2[[#This Row],[1Y Return vs Nifty]]-AVERAGE(Table2[1Y Return vs Nifty]))/_xlfn.STDEV.P(Table2[1Y Return vs Nifty])</f>
        <v>-0.29503420442382794</v>
      </c>
      <c r="I193">
        <v>15.315706873079799</v>
      </c>
      <c r="J193">
        <f>(Table2[[#This Row],[1M Return vs Nifty]]-AVERAGE(Table2[1M Return vs Nifty]))/_xlfn.STDEV.P(Table2[1M Return vs Nifty])</f>
        <v>1.5670234447973994</v>
      </c>
      <c r="K193">
        <v>19.197950017872099</v>
      </c>
      <c r="L193">
        <f>(Table2[[#This Row],[6M Return vs Nifty]]-AVERAGE(Table2[6M Return vs Nifty]))/_xlfn.STDEV.P(Table2[6M Return vs Nifty])</f>
        <v>0.44102010615048071</v>
      </c>
      <c r="M193">
        <v>10.3237408145828</v>
      </c>
      <c r="N193">
        <f>(Table2[[#This Row],[1W Return vs Nifty]]-AVERAGE(Table2[1W Return vs Nifty]))/_xlfn.STDEV.P(Table2[1W Return vs Nifty])</f>
        <v>0.68113928206417262</v>
      </c>
      <c r="O193">
        <v>660.7</v>
      </c>
      <c r="P193">
        <v>655.33282590427996</v>
      </c>
      <c r="Q193">
        <v>599.25075527955096</v>
      </c>
      <c r="R193">
        <v>63.633086570914301</v>
      </c>
      <c r="S193" s="1">
        <f>(Table2[[#This Row],[Close Price]]-Table2[[#This Row],[20D EMA]])/Table2[[#This Row],[20D EMA]]</f>
        <v>3.9200847585893712E-2</v>
      </c>
      <c r="T193" s="1">
        <f>(Table2[[#This Row],[Close Price]]-Table2[[#This Row],[50D EMA]])/Table2[[#This Row],[50D EMA]]</f>
        <v>4.7711899755021658E-2</v>
      </c>
      <c r="U193" s="1">
        <f>(Table2[[#This Row],[Close Price]]-Table2[[#This Row],[200D EMA]])/Table2[[#This Row],[200D EMA]]</f>
        <v>0.14576409616655481</v>
      </c>
      <c r="V193">
        <v>0.64769042416786105</v>
      </c>
      <c r="W193">
        <v>675</v>
      </c>
      <c r="X193">
        <v>702.5</v>
      </c>
      <c r="Y193">
        <v>675</v>
      </c>
      <c r="Z193">
        <v>702.5</v>
      </c>
      <c r="AA193">
        <v>675</v>
      </c>
      <c r="AB193">
        <v>710.05</v>
      </c>
      <c r="AC193" s="1">
        <f>(Table2[[#This Row],[Close Price]]/Table2[[#This Row],[Day Low]])-1</f>
        <v>1.7185185185185192E-2</v>
      </c>
      <c r="AD193" s="1">
        <f>(Table2[[#This Row],[Day High]]/Table2[[#This Row],[Close Price]])-1</f>
        <v>2.3157588115350958E-2</v>
      </c>
      <c r="AE193" s="1">
        <f>(Table2[[#This Row],[Close Price]]/Table2[[#This Row],[Current Week Low]])-1</f>
        <v>1.7185185185185192E-2</v>
      </c>
      <c r="AF193" s="1">
        <f>(Table2[[#This Row],[Current Week High]]/Table2[[#This Row],[Close Price]])-1</f>
        <v>2.3157588115350958E-2</v>
      </c>
      <c r="AG193" s="1">
        <f>(Table2[[#This Row],[Close Price]]/Table2[[#This Row],[Current Month Low]])-1</f>
        <v>1.7185185185185192E-2</v>
      </c>
      <c r="AH193" s="1">
        <f>(Table2[[#This Row],[Current Month High]]/Table2[[#This Row],[Close Price]])-1</f>
        <v>3.4153801339935841E-2</v>
      </c>
      <c r="AI193">
        <v>11.913778036702499</v>
      </c>
      <c r="AJ193">
        <v>68.718515788180298</v>
      </c>
      <c r="AK193" t="str">
        <f>IF(AND(Table2[[#This Row],[20D EMA]]&gt;Table2[[#This Row],[50D EMA]],Table2[[#This Row],[50D EMA]]&gt;Table2[[#This Row],[200D EMA]]),"Uptrend","Downtrend/NoTrend")</f>
        <v>Uptrend</v>
      </c>
      <c r="AL193">
        <v>0.09</v>
      </c>
      <c r="AM193" t="s">
        <v>3169</v>
      </c>
      <c r="AN193">
        <v>3.89</v>
      </c>
      <c r="AO193" t="s">
        <v>3169</v>
      </c>
      <c r="AP193">
        <v>0.14188349417621801</v>
      </c>
      <c r="AQ193">
        <f>(Table2[[#This Row],[Sharpe Ratio]]-AVERAGE(Table2[Sharpe Ratio]))/_xlfn.STDEV.P(Table2[Sharpe Ratio])</f>
        <v>0.94810232182131893</v>
      </c>
      <c r="AR1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3.3422509504095439</v>
      </c>
      <c r="AS193">
        <f>_xlfn.RANK.AVG(Table2[[#This Row],[1Y Return vs Nifty Z-Score]],Table2[1Y Return vs Nifty Z-Score])</f>
        <v>401</v>
      </c>
      <c r="AT193">
        <f>_xlfn.RANK.AVG(Table2[[#This Row],[6M Return vs Nifty Z-Score]],Table2[6M Return vs Nifty Z-Score])</f>
        <v>177</v>
      </c>
      <c r="AU193">
        <f>_xlfn.RANK.AVG(Table2[[#This Row],[Sharpe Ratio Z-Score]],Table2[Sharpe Ratio Z-Score])</f>
        <v>123</v>
      </c>
      <c r="AV193">
        <f>(Table2[[#This Row],[Rank 1Y]]+Table2[[#This Row],[Rank 6M]]+Table2[[#This Row],[Rank Sharpe]])/3</f>
        <v>233.66666666666666</v>
      </c>
    </row>
    <row r="194" spans="1:48" x14ac:dyDescent="0.3">
      <c r="A194" t="s">
        <v>394</v>
      </c>
      <c r="B194" t="s">
        <v>395</v>
      </c>
      <c r="C194" t="s">
        <v>3134</v>
      </c>
      <c r="D194" t="s">
        <v>263</v>
      </c>
      <c r="E194">
        <v>55778.080975049998</v>
      </c>
      <c r="F194">
        <v>4952.1499999999996</v>
      </c>
      <c r="G194">
        <v>46.261125722943</v>
      </c>
      <c r="H194">
        <f>(Table2[[#This Row],[1Y Return vs Nifty]]-AVERAGE(Table2[1Y Return vs Nifty]))/_xlfn.STDEV.P(Table2[1Y Return vs Nifty])</f>
        <v>0.44679595882736756</v>
      </c>
      <c r="I194">
        <v>5.8454961854211902</v>
      </c>
      <c r="J194">
        <f>(Table2[[#This Row],[1M Return vs Nifty]]-AVERAGE(Table2[1M Return vs Nifty]))/_xlfn.STDEV.P(Table2[1M Return vs Nifty])</f>
        <v>0.52262859281370244</v>
      </c>
      <c r="K194">
        <v>-0.31424653232627697</v>
      </c>
      <c r="L194">
        <f>(Table2[[#This Row],[6M Return vs Nifty]]-AVERAGE(Table2[6M Return vs Nifty]))/_xlfn.STDEV.P(Table2[6M Return vs Nifty])</f>
        <v>-0.23189610765710608</v>
      </c>
      <c r="M194">
        <v>-6.2539705464802298</v>
      </c>
      <c r="N194">
        <f>(Table2[[#This Row],[1W Return vs Nifty]]-AVERAGE(Table2[1W Return vs Nifty]))/_xlfn.STDEV.P(Table2[1W Return vs Nifty])</f>
        <v>-2.2504055818335535</v>
      </c>
      <c r="O194">
        <v>5085.83</v>
      </c>
      <c r="P194">
        <v>5004.3671972462398</v>
      </c>
      <c r="Q194">
        <v>4499.1407070176701</v>
      </c>
      <c r="R194">
        <v>39.7440419992068</v>
      </c>
      <c r="S194" s="1">
        <f>(Table2[[#This Row],[Close Price]]-Table2[[#This Row],[20D EMA]])/Table2[[#This Row],[20D EMA]]</f>
        <v>-2.6284795205502403E-2</v>
      </c>
      <c r="T194" s="1">
        <f>(Table2[[#This Row],[Close Price]]-Table2[[#This Row],[50D EMA]])/Table2[[#This Row],[50D EMA]]</f>
        <v>-1.0434325697557487E-2</v>
      </c>
      <c r="U194" s="1">
        <f>(Table2[[#This Row],[Close Price]]-Table2[[#This Row],[200D EMA]])/Table2[[#This Row],[200D EMA]]</f>
        <v>0.10068795854189104</v>
      </c>
      <c r="V194">
        <v>0.84625656582215802</v>
      </c>
      <c r="W194">
        <v>4915.55</v>
      </c>
      <c r="X194">
        <v>5049.95</v>
      </c>
      <c r="Y194">
        <v>4915.55</v>
      </c>
      <c r="Z194">
        <v>5049.95</v>
      </c>
      <c r="AA194">
        <v>4915.55</v>
      </c>
      <c r="AB194">
        <v>5049.95</v>
      </c>
      <c r="AC194" s="1">
        <f>(Table2[[#This Row],[Close Price]]/Table2[[#This Row],[Day Low]])-1</f>
        <v>7.4457588672680597E-3</v>
      </c>
      <c r="AD194" s="1">
        <f>(Table2[[#This Row],[Day High]]/Table2[[#This Row],[Close Price]])-1</f>
        <v>1.9748997909998733E-2</v>
      </c>
      <c r="AE194" s="1">
        <f>(Table2[[#This Row],[Close Price]]/Table2[[#This Row],[Current Week Low]])-1</f>
        <v>7.4457588672680597E-3</v>
      </c>
      <c r="AF194" s="1">
        <f>(Table2[[#This Row],[Current Week High]]/Table2[[#This Row],[Close Price]])-1</f>
        <v>1.9748997909998733E-2</v>
      </c>
      <c r="AG194" s="1">
        <f>(Table2[[#This Row],[Close Price]]/Table2[[#This Row],[Current Month Low]])-1</f>
        <v>7.4457588672680597E-3</v>
      </c>
      <c r="AH194" s="1">
        <f>(Table2[[#This Row],[Current Month High]]/Table2[[#This Row],[Close Price]])-1</f>
        <v>1.9748997909998733E-2</v>
      </c>
      <c r="AI194">
        <v>17.9275668144139</v>
      </c>
      <c r="AJ194">
        <v>98.0661933806619</v>
      </c>
      <c r="AK194" t="str">
        <f>IF(AND(Table2[[#This Row],[20D EMA]]&gt;Table2[[#This Row],[50D EMA]],Table2[[#This Row],[50D EMA]]&gt;Table2[[#This Row],[200D EMA]]),"Uptrend","Downtrend/NoTrend")</f>
        <v>Uptrend</v>
      </c>
      <c r="AL194">
        <v>0.19</v>
      </c>
      <c r="AM194" t="s">
        <v>3169</v>
      </c>
      <c r="AN194">
        <v>-3.06</v>
      </c>
      <c r="AO194" t="s">
        <v>3168</v>
      </c>
      <c r="AP194">
        <v>0.138240777599376</v>
      </c>
      <c r="AQ194">
        <f>(Table2[[#This Row],[Sharpe Ratio]]-AVERAGE(Table2[Sharpe Ratio]))/_xlfn.STDEV.P(Table2[Sharpe Ratio])</f>
        <v>0.90493131473867672</v>
      </c>
      <c r="AR1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-0.60794582311091272</v>
      </c>
      <c r="AS194">
        <f>_xlfn.RANK.AVG(Table2[[#This Row],[1Y Return vs Nifty Z-Score]],Table2[1Y Return vs Nifty Z-Score])</f>
        <v>177</v>
      </c>
      <c r="AT194">
        <f>_xlfn.RANK.AVG(Table2[[#This Row],[6M Return vs Nifty Z-Score]],Table2[6M Return vs Nifty Z-Score])</f>
        <v>399</v>
      </c>
      <c r="AU194">
        <f>_xlfn.RANK.AVG(Table2[[#This Row],[Sharpe Ratio Z-Score]],Table2[Sharpe Ratio Z-Score])</f>
        <v>131</v>
      </c>
      <c r="AV194">
        <f>(Table2[[#This Row],[Rank 1Y]]+Table2[[#This Row],[Rank 6M]]+Table2[[#This Row],[Rank Sharpe]])/3</f>
        <v>235.66666666666666</v>
      </c>
    </row>
    <row r="195" spans="1:48" x14ac:dyDescent="0.3">
      <c r="A195" t="s">
        <v>1061</v>
      </c>
      <c r="B195" t="s">
        <v>1062</v>
      </c>
      <c r="C195" t="s">
        <v>3134</v>
      </c>
      <c r="D195" t="s">
        <v>117</v>
      </c>
      <c r="E195">
        <v>12587.36872305</v>
      </c>
      <c r="F195">
        <v>413.05</v>
      </c>
      <c r="G195">
        <v>15.3350222616287</v>
      </c>
      <c r="H195">
        <f>(Table2[[#This Row],[1Y Return vs Nifty]]-AVERAGE(Table2[1Y Return vs Nifty]))/_xlfn.STDEV.P(Table2[1Y Return vs Nifty])</f>
        <v>-0.10147228271925794</v>
      </c>
      <c r="I195">
        <v>24.0886358386323</v>
      </c>
      <c r="J195">
        <f>(Table2[[#This Row],[1M Return vs Nifty]]-AVERAGE(Table2[1M Return vs Nifty]))/_xlfn.STDEV.P(Table2[1M Return vs Nifty])</f>
        <v>2.5345205946107559</v>
      </c>
      <c r="K195">
        <v>6.5590262125975904</v>
      </c>
      <c r="L195">
        <f>(Table2[[#This Row],[6M Return vs Nifty]]-AVERAGE(Table2[6M Return vs Nifty]))/_xlfn.STDEV.P(Table2[6M Return vs Nifty])</f>
        <v>5.1421294312767605E-3</v>
      </c>
      <c r="M195">
        <v>12.779426819182</v>
      </c>
      <c r="N195">
        <f>(Table2[[#This Row],[1W Return vs Nifty]]-AVERAGE(Table2[1W Return vs Nifty]))/_xlfn.STDEV.P(Table2[1W Return vs Nifty])</f>
        <v>1.1153942607723244</v>
      </c>
      <c r="O195">
        <v>402.83</v>
      </c>
      <c r="P195">
        <v>383.43711122501298</v>
      </c>
      <c r="Q195">
        <v>353.612150839582</v>
      </c>
      <c r="R195">
        <v>53.209113641065002</v>
      </c>
      <c r="S195" s="1">
        <f>(Table2[[#This Row],[Close Price]]-Table2[[#This Row],[20D EMA]])/Table2[[#This Row],[20D EMA]]</f>
        <v>2.5370503686418657E-2</v>
      </c>
      <c r="T195" s="1">
        <f>(Table2[[#This Row],[Close Price]]-Table2[[#This Row],[50D EMA]])/Table2[[#This Row],[50D EMA]]</f>
        <v>7.7230106080183908E-2</v>
      </c>
      <c r="U195" s="1">
        <f>(Table2[[#This Row],[Close Price]]-Table2[[#This Row],[200D EMA]])/Table2[[#This Row],[200D EMA]]</f>
        <v>0.16808768878358568</v>
      </c>
      <c r="V195">
        <v>0.60065710800863803</v>
      </c>
      <c r="W195">
        <v>409.1</v>
      </c>
      <c r="X195">
        <v>429.7</v>
      </c>
      <c r="Y195">
        <v>409.1</v>
      </c>
      <c r="Z195">
        <v>429.7</v>
      </c>
      <c r="AA195">
        <v>409.1</v>
      </c>
      <c r="AB195">
        <v>432.4</v>
      </c>
      <c r="AC195" s="1">
        <f>(Table2[[#This Row],[Close Price]]/Table2[[#This Row],[Day Low]])-1</f>
        <v>9.6553409924222677E-3</v>
      </c>
      <c r="AD195" s="1">
        <f>(Table2[[#This Row],[Day High]]/Table2[[#This Row],[Close Price]])-1</f>
        <v>4.0309889843844537E-2</v>
      </c>
      <c r="AE195" s="1">
        <f>(Table2[[#This Row],[Close Price]]/Table2[[#This Row],[Current Week Low]])-1</f>
        <v>9.6553409924222677E-3</v>
      </c>
      <c r="AF195" s="1">
        <f>(Table2[[#This Row],[Current Week High]]/Table2[[#This Row],[Close Price]])-1</f>
        <v>4.0309889843844537E-2</v>
      </c>
      <c r="AG195" s="1">
        <f>(Table2[[#This Row],[Close Price]]/Table2[[#This Row],[Current Month Low]])-1</f>
        <v>9.6553409924222677E-3</v>
      </c>
      <c r="AH195" s="1">
        <f>(Table2[[#This Row],[Current Month High]]/Table2[[#This Row],[Close Price]])-1</f>
        <v>4.6846628737440943E-2</v>
      </c>
      <c r="AI195">
        <v>9.1877496671105092</v>
      </c>
      <c r="AJ195">
        <v>51.272660684856199</v>
      </c>
      <c r="AK195" t="str">
        <f>IF(AND(Table2[[#This Row],[20D EMA]]&gt;Table2[[#This Row],[50D EMA]],Table2[[#This Row],[50D EMA]]&gt;Table2[[#This Row],[200D EMA]]),"Uptrend","Downtrend/NoTrend")</f>
        <v>Uptrend</v>
      </c>
      <c r="AL195">
        <v>0.23</v>
      </c>
      <c r="AM195" t="s">
        <v>3169</v>
      </c>
      <c r="AN195">
        <v>-1.41</v>
      </c>
      <c r="AO195" t="s">
        <v>3168</v>
      </c>
      <c r="AP195">
        <v>0.16744003635851601</v>
      </c>
      <c r="AQ195">
        <f>(Table2[[#This Row],[Sharpe Ratio]]-AVERAGE(Table2[Sharpe Ratio]))/_xlfn.STDEV.P(Table2[Sharpe Ratio])</f>
        <v>1.2509811322601809</v>
      </c>
      <c r="AR1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4.8045658343552802</v>
      </c>
      <c r="AS195">
        <f>_xlfn.RANK.AVG(Table2[[#This Row],[1Y Return vs Nifty Z-Score]],Table2[1Y Return vs Nifty Z-Score])</f>
        <v>323</v>
      </c>
      <c r="AT195">
        <f>_xlfn.RANK.AVG(Table2[[#This Row],[6M Return vs Nifty Z-Score]],Table2[6M Return vs Nifty Z-Score])</f>
        <v>308</v>
      </c>
      <c r="AU195">
        <f>_xlfn.RANK.AVG(Table2[[#This Row],[Sharpe Ratio Z-Score]],Table2[Sharpe Ratio Z-Score])</f>
        <v>76</v>
      </c>
      <c r="AV195">
        <f>(Table2[[#This Row],[Rank 1Y]]+Table2[[#This Row],[Rank 6M]]+Table2[[#This Row],[Rank Sharpe]])/3</f>
        <v>235.66666666666666</v>
      </c>
    </row>
    <row r="196" spans="1:48" x14ac:dyDescent="0.3">
      <c r="A196" t="s">
        <v>743</v>
      </c>
      <c r="B196" t="s">
        <v>744</v>
      </c>
      <c r="C196" t="s">
        <v>3123</v>
      </c>
      <c r="D196" t="s">
        <v>211</v>
      </c>
      <c r="E196">
        <v>22765.646592749999</v>
      </c>
      <c r="F196">
        <v>789.5</v>
      </c>
      <c r="G196">
        <v>52.4595843764112</v>
      </c>
      <c r="H196">
        <f>(Table2[[#This Row],[1Y Return vs Nifty]]-AVERAGE(Table2[1Y Return vs Nifty]))/_xlfn.STDEV.P(Table2[1Y Return vs Nifty])</f>
        <v>0.55668429411304565</v>
      </c>
      <c r="I196">
        <v>14.7642047536603</v>
      </c>
      <c r="J196">
        <f>(Table2[[#This Row],[1M Return vs Nifty]]-AVERAGE(Table2[1M Return vs Nifty]))/_xlfn.STDEV.P(Table2[1M Return vs Nifty])</f>
        <v>1.5062026253482148</v>
      </c>
      <c r="K196">
        <v>41.210547026094197</v>
      </c>
      <c r="L196">
        <f>(Table2[[#This Row],[6M Return vs Nifty]]-AVERAGE(Table2[6M Return vs Nifty]))/_xlfn.STDEV.P(Table2[6M Return vs Nifty])</f>
        <v>1.2001675141184696</v>
      </c>
      <c r="M196">
        <v>10.606621338063301</v>
      </c>
      <c r="N196">
        <f>(Table2[[#This Row],[1W Return vs Nifty]]-AVERAGE(Table2[1W Return vs Nifty]))/_xlfn.STDEV.P(Table2[1W Return vs Nifty])</f>
        <v>0.73116289073030782</v>
      </c>
      <c r="O196">
        <v>756.61</v>
      </c>
      <c r="P196">
        <v>735.43372915887801</v>
      </c>
      <c r="Q196">
        <v>632.69547361132197</v>
      </c>
      <c r="R196">
        <v>60.991811866608202</v>
      </c>
      <c r="S196" s="1">
        <f>(Table2[[#This Row],[Close Price]]-Table2[[#This Row],[20D EMA]])/Table2[[#This Row],[20D EMA]]</f>
        <v>4.3470215831141523E-2</v>
      </c>
      <c r="T196" s="1">
        <f>(Table2[[#This Row],[Close Price]]-Table2[[#This Row],[50D EMA]])/Table2[[#This Row],[50D EMA]]</f>
        <v>7.3516169707035409E-2</v>
      </c>
      <c r="U196" s="1">
        <f>(Table2[[#This Row],[Close Price]]-Table2[[#This Row],[200D EMA]])/Table2[[#This Row],[200D EMA]]</f>
        <v>0.24783570126345858</v>
      </c>
      <c r="V196">
        <v>0.78339540935049201</v>
      </c>
      <c r="W196">
        <v>784.05</v>
      </c>
      <c r="X196">
        <v>828.9</v>
      </c>
      <c r="Y196">
        <v>784.05</v>
      </c>
      <c r="Z196">
        <v>828.9</v>
      </c>
      <c r="AA196">
        <v>784.05</v>
      </c>
      <c r="AB196">
        <v>828.9</v>
      </c>
      <c r="AC196" s="1">
        <f>(Table2[[#This Row],[Close Price]]/Table2[[#This Row],[Day Low]])-1</f>
        <v>6.9510873031057852E-3</v>
      </c>
      <c r="AD196" s="1">
        <f>(Table2[[#This Row],[Day High]]/Table2[[#This Row],[Close Price]])-1</f>
        <v>4.9905003166561102E-2</v>
      </c>
      <c r="AE196" s="1">
        <f>(Table2[[#This Row],[Close Price]]/Table2[[#This Row],[Current Week Low]])-1</f>
        <v>6.9510873031057852E-3</v>
      </c>
      <c r="AF196" s="1">
        <f>(Table2[[#This Row],[Current Week High]]/Table2[[#This Row],[Close Price]])-1</f>
        <v>4.9905003166561102E-2</v>
      </c>
      <c r="AG196" s="1">
        <f>(Table2[[#This Row],[Close Price]]/Table2[[#This Row],[Current Month Low]])-1</f>
        <v>6.9510873031057852E-3</v>
      </c>
      <c r="AH196" s="1">
        <f>(Table2[[#This Row],[Current Month High]]/Table2[[#This Row],[Close Price]])-1</f>
        <v>4.9905003166561102E-2</v>
      </c>
      <c r="AI196">
        <v>4.9905003166561102</v>
      </c>
      <c r="AJ196">
        <v>79.799590070598896</v>
      </c>
      <c r="AK196" t="str">
        <f>IF(AND(Table2[[#This Row],[20D EMA]]&gt;Table2[[#This Row],[50D EMA]],Table2[[#This Row],[50D EMA]]&gt;Table2[[#This Row],[200D EMA]]),"Uptrend","Downtrend/NoTrend")</f>
        <v>Uptrend</v>
      </c>
      <c r="AL196">
        <v>0.08</v>
      </c>
      <c r="AM196" t="s">
        <v>3169</v>
      </c>
      <c r="AN196">
        <v>3.16</v>
      </c>
      <c r="AO196" t="s">
        <v>3169</v>
      </c>
      <c r="AP196">
        <v>1.4299039031543E-2</v>
      </c>
      <c r="AQ196">
        <f>(Table2[[#This Row],[Sharpe Ratio]]-AVERAGE(Table2[Sharpe Ratio]))/_xlfn.STDEV.P(Table2[Sharpe Ratio])</f>
        <v>-0.56394213744342947</v>
      </c>
      <c r="AR1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3.4302751868666084</v>
      </c>
      <c r="AS196">
        <f>_xlfn.RANK.AVG(Table2[[#This Row],[1Y Return vs Nifty Z-Score]],Table2[1Y Return vs Nifty Z-Score])</f>
        <v>152</v>
      </c>
      <c r="AT196">
        <f>_xlfn.RANK.AVG(Table2[[#This Row],[6M Return vs Nifty Z-Score]],Table2[6M Return vs Nifty Z-Score])</f>
        <v>75</v>
      </c>
      <c r="AU196">
        <f>_xlfn.RANK.AVG(Table2[[#This Row],[Sharpe Ratio Z-Score]],Table2[Sharpe Ratio Z-Score])</f>
        <v>481</v>
      </c>
      <c r="AV196">
        <f>(Table2[[#This Row],[Rank 1Y]]+Table2[[#This Row],[Rank 6M]]+Table2[[#This Row],[Rank Sharpe]])/3</f>
        <v>236</v>
      </c>
    </row>
    <row r="197" spans="1:48" x14ac:dyDescent="0.3">
      <c r="A197" t="s">
        <v>320</v>
      </c>
      <c r="B197" t="s">
        <v>321</v>
      </c>
      <c r="C197" t="s">
        <v>3127</v>
      </c>
      <c r="D197" t="s">
        <v>51</v>
      </c>
      <c r="E197">
        <v>81730.404388559997</v>
      </c>
      <c r="F197">
        <v>1407.2</v>
      </c>
      <c r="G197">
        <v>36.266799060855298</v>
      </c>
      <c r="H197">
        <f>(Table2[[#This Row],[1Y Return vs Nifty]]-AVERAGE(Table2[1Y Return vs Nifty]))/_xlfn.STDEV.P(Table2[1Y Return vs Nifty])</f>
        <v>0.2696132137938777</v>
      </c>
      <c r="I197">
        <v>-0.24588232773709701</v>
      </c>
      <c r="J197">
        <f>(Table2[[#This Row],[1M Return vs Nifty]]-AVERAGE(Table2[1M Return vs Nifty]))/_xlfn.STDEV.P(Table2[1M Return vs Nifty])</f>
        <v>-0.14914150506988513</v>
      </c>
      <c r="K197">
        <v>14.2160265314757</v>
      </c>
      <c r="L197">
        <f>(Table2[[#This Row],[6M Return vs Nifty]]-AVERAGE(Table2[6M Return vs Nifty]))/_xlfn.STDEV.P(Table2[6M Return vs Nifty])</f>
        <v>0.26920874286699259</v>
      </c>
      <c r="M197">
        <v>-1.16440408287891</v>
      </c>
      <c r="N197">
        <f>(Table2[[#This Row],[1W Return vs Nifty]]-AVERAGE(Table2[1W Return vs Nifty]))/_xlfn.STDEV.P(Table2[1W Return vs Nifty])</f>
        <v>-1.3503843363870522</v>
      </c>
      <c r="O197">
        <v>1441.71</v>
      </c>
      <c r="P197">
        <v>1456.6872113463301</v>
      </c>
      <c r="Q197">
        <v>1289.57529063273</v>
      </c>
      <c r="R197">
        <v>33.070760671165402</v>
      </c>
      <c r="S197" s="1">
        <f>(Table2[[#This Row],[Close Price]]-Table2[[#This Row],[20D EMA]])/Table2[[#This Row],[20D EMA]]</f>
        <v>-2.3936852765119192E-2</v>
      </c>
      <c r="T197" s="1">
        <f>(Table2[[#This Row],[Close Price]]-Table2[[#This Row],[50D EMA]])/Table2[[#This Row],[50D EMA]]</f>
        <v>-3.3972434823939933E-2</v>
      </c>
      <c r="U197" s="1">
        <f>(Table2[[#This Row],[Close Price]]-Table2[[#This Row],[200D EMA]])/Table2[[#This Row],[200D EMA]]</f>
        <v>9.1211975153119976E-2</v>
      </c>
      <c r="V197">
        <v>0.52695633022447996</v>
      </c>
      <c r="W197">
        <v>1382.4</v>
      </c>
      <c r="X197">
        <v>1410.6</v>
      </c>
      <c r="Y197">
        <v>1382.4</v>
      </c>
      <c r="Z197">
        <v>1410.6</v>
      </c>
      <c r="AA197">
        <v>1382.4</v>
      </c>
      <c r="AB197">
        <v>1410.6</v>
      </c>
      <c r="AC197" s="1">
        <f>(Table2[[#This Row],[Close Price]]/Table2[[#This Row],[Day Low]])-1</f>
        <v>1.7939814814814881E-2</v>
      </c>
      <c r="AD197" s="1">
        <f>(Table2[[#This Row],[Day High]]/Table2[[#This Row],[Close Price]])-1</f>
        <v>2.4161455372369023E-3</v>
      </c>
      <c r="AE197" s="1">
        <f>(Table2[[#This Row],[Close Price]]/Table2[[#This Row],[Current Week Low]])-1</f>
        <v>1.7939814814814881E-2</v>
      </c>
      <c r="AF197" s="1">
        <f>(Table2[[#This Row],[Current Week High]]/Table2[[#This Row],[Close Price]])-1</f>
        <v>2.4161455372369023E-3</v>
      </c>
      <c r="AG197" s="1">
        <f>(Table2[[#This Row],[Close Price]]/Table2[[#This Row],[Current Month Low]])-1</f>
        <v>1.7939814814814881E-2</v>
      </c>
      <c r="AH197" s="1">
        <f>(Table2[[#This Row],[Current Month High]]/Table2[[#This Row],[Close Price]])-1</f>
        <v>2.4161455372369023E-3</v>
      </c>
      <c r="AI197">
        <v>13.132461625923799</v>
      </c>
      <c r="AJ197">
        <v>64.325334267530707</v>
      </c>
      <c r="AK197" t="str">
        <f>IF(AND(Table2[[#This Row],[20D EMA]]&gt;Table2[[#This Row],[50D EMA]],Table2[[#This Row],[50D EMA]]&gt;Table2[[#This Row],[200D EMA]]),"Uptrend","Downtrend/NoTrend")</f>
        <v>Downtrend/NoTrend</v>
      </c>
      <c r="AL197">
        <v>-0.09</v>
      </c>
      <c r="AM197" t="s">
        <v>3168</v>
      </c>
      <c r="AN197">
        <v>-4.18</v>
      </c>
      <c r="AO197" t="s">
        <v>3168</v>
      </c>
      <c r="AP197">
        <v>8.7353630739695001E-2</v>
      </c>
      <c r="AQ197">
        <f>(Table2[[#This Row],[Sharpe Ratio]]-AVERAGE(Table2[Sharpe Ratio]))/_xlfn.STDEV.P(Table2[Sharpe Ratio])</f>
        <v>0.30185135198207297</v>
      </c>
      <c r="AR1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7">
        <f>_xlfn.RANK.AVG(Table2[[#This Row],[1Y Return vs Nifty Z-Score]],Table2[1Y Return vs Nifty Z-Score])</f>
        <v>218</v>
      </c>
      <c r="AT197">
        <f>_xlfn.RANK.AVG(Table2[[#This Row],[6M Return vs Nifty Z-Score]],Table2[6M Return vs Nifty Z-Score])</f>
        <v>225</v>
      </c>
      <c r="AU197">
        <f>_xlfn.RANK.AVG(Table2[[#This Row],[Sharpe Ratio Z-Score]],Table2[Sharpe Ratio Z-Score])</f>
        <v>268</v>
      </c>
      <c r="AV197">
        <f>(Table2[[#This Row],[Rank 1Y]]+Table2[[#This Row],[Rank 6M]]+Table2[[#This Row],[Rank Sharpe]])/3</f>
        <v>237</v>
      </c>
    </row>
    <row r="198" spans="1:48" x14ac:dyDescent="0.3">
      <c r="A198" t="s">
        <v>758</v>
      </c>
      <c r="B198" t="s">
        <v>759</v>
      </c>
      <c r="C198" t="s">
        <v>3127</v>
      </c>
      <c r="D198" t="s">
        <v>247</v>
      </c>
      <c r="E198">
        <v>21858.159684900002</v>
      </c>
      <c r="F198">
        <v>438.9</v>
      </c>
      <c r="G198">
        <v>6.0622532256044996</v>
      </c>
      <c r="H198">
        <f>(Table2[[#This Row],[1Y Return vs Nifty]]-AVERAGE(Table2[1Y Return vs Nifty]))/_xlfn.STDEV.P(Table2[1Y Return vs Nifty])</f>
        <v>-0.26586301432269305</v>
      </c>
      <c r="I198">
        <v>9.8646572781711708</v>
      </c>
      <c r="J198">
        <f>(Table2[[#This Row],[1M Return vs Nifty]]-AVERAGE(Table2[1M Return vs Nifty]))/_xlfn.STDEV.P(Table2[1M Return vs Nifty])</f>
        <v>0.96587017349273296</v>
      </c>
      <c r="K198">
        <v>20.789541076326302</v>
      </c>
      <c r="L198">
        <f>(Table2[[#This Row],[6M Return vs Nifty]]-AVERAGE(Table2[6M Return vs Nifty]))/_xlfn.STDEV.P(Table2[6M Return vs Nifty])</f>
        <v>0.49590923286820654</v>
      </c>
      <c r="M198">
        <v>-0.16914438465262099</v>
      </c>
      <c r="N198">
        <f>(Table2[[#This Row],[1W Return vs Nifty]]-AVERAGE(Table2[1W Return vs Nifty]))/_xlfn.STDEV.P(Table2[1W Return vs Nifty])</f>
        <v>-1.1743860702191107</v>
      </c>
      <c r="O198">
        <v>429.9</v>
      </c>
      <c r="P198">
        <v>416.61808246783499</v>
      </c>
      <c r="Q198">
        <v>390.325911863209</v>
      </c>
      <c r="R198">
        <v>55.599530437577897</v>
      </c>
      <c r="S198" s="1">
        <f>(Table2[[#This Row],[Close Price]]-Table2[[#This Row],[20D EMA]])/Table2[[#This Row],[20D EMA]]</f>
        <v>2.0935101186322403E-2</v>
      </c>
      <c r="T198" s="1">
        <f>(Table2[[#This Row],[Close Price]]-Table2[[#This Row],[50D EMA]])/Table2[[#This Row],[50D EMA]]</f>
        <v>5.3482838287234588E-2</v>
      </c>
      <c r="U198" s="1">
        <f>(Table2[[#This Row],[Close Price]]-Table2[[#This Row],[200D EMA]])/Table2[[#This Row],[200D EMA]]</f>
        <v>0.12444494885036975</v>
      </c>
      <c r="V198">
        <v>2.0795121681742401</v>
      </c>
      <c r="W198">
        <v>434.8</v>
      </c>
      <c r="X198">
        <v>443.75</v>
      </c>
      <c r="Y198">
        <v>434.8</v>
      </c>
      <c r="Z198">
        <v>443.75</v>
      </c>
      <c r="AA198">
        <v>434.8</v>
      </c>
      <c r="AB198">
        <v>450.6</v>
      </c>
      <c r="AC198" s="1">
        <f>(Table2[[#This Row],[Close Price]]/Table2[[#This Row],[Day Low]])-1</f>
        <v>9.4296228150874128E-3</v>
      </c>
      <c r="AD198" s="1">
        <f>(Table2[[#This Row],[Day High]]/Table2[[#This Row],[Close Price]])-1</f>
        <v>1.105035315561631E-2</v>
      </c>
      <c r="AE198" s="1">
        <f>(Table2[[#This Row],[Close Price]]/Table2[[#This Row],[Current Week Low]])-1</f>
        <v>9.4296228150874128E-3</v>
      </c>
      <c r="AF198" s="1">
        <f>(Table2[[#This Row],[Current Week High]]/Table2[[#This Row],[Close Price]])-1</f>
        <v>1.105035315561631E-2</v>
      </c>
      <c r="AG198" s="1">
        <f>(Table2[[#This Row],[Close Price]]/Table2[[#This Row],[Current Month Low]])-1</f>
        <v>9.4296228150874128E-3</v>
      </c>
      <c r="AH198" s="1">
        <f>(Table2[[#This Row],[Current Month High]]/Table2[[#This Row],[Close Price]])-1</f>
        <v>2.6657552973342602E-2</v>
      </c>
      <c r="AI198">
        <v>27.1360218728639</v>
      </c>
      <c r="AJ198">
        <v>41.080038572806103</v>
      </c>
      <c r="AK198" t="str">
        <f>IF(AND(Table2[[#This Row],[20D EMA]]&gt;Table2[[#This Row],[50D EMA]],Table2[[#This Row],[50D EMA]]&gt;Table2[[#This Row],[200D EMA]]),"Uptrend","Downtrend/NoTrend")</f>
        <v>Uptrend</v>
      </c>
      <c r="AL198">
        <v>0.1</v>
      </c>
      <c r="AM198" t="s">
        <v>3169</v>
      </c>
      <c r="AN198">
        <v>4.59</v>
      </c>
      <c r="AO198" t="s">
        <v>3169</v>
      </c>
      <c r="AP198">
        <v>0.121518904552586</v>
      </c>
      <c r="AQ198">
        <f>(Table2[[#This Row],[Sharpe Ratio]]-AVERAGE(Table2[Sharpe Ratio]))/_xlfn.STDEV.P(Table2[Sharpe Ratio])</f>
        <v>0.70675501292936782</v>
      </c>
      <c r="AR1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0.72828533474850365</v>
      </c>
      <c r="AS198">
        <f>_xlfn.RANK.AVG(Table2[[#This Row],[1Y Return vs Nifty Z-Score]],Table2[1Y Return vs Nifty Z-Score])</f>
        <v>389</v>
      </c>
      <c r="AT198">
        <f>_xlfn.RANK.AVG(Table2[[#This Row],[6M Return vs Nifty Z-Score]],Table2[6M Return vs Nifty Z-Score])</f>
        <v>162</v>
      </c>
      <c r="AU198">
        <f>_xlfn.RANK.AVG(Table2[[#This Row],[Sharpe Ratio Z-Score]],Table2[Sharpe Ratio Z-Score])</f>
        <v>165</v>
      </c>
      <c r="AV198">
        <f>(Table2[[#This Row],[Rank 1Y]]+Table2[[#This Row],[Rank 6M]]+Table2[[#This Row],[Rank Sharpe]])/3</f>
        <v>238.66666666666666</v>
      </c>
    </row>
    <row r="199" spans="1:48" x14ac:dyDescent="0.3">
      <c r="A199" t="s">
        <v>1528</v>
      </c>
      <c r="B199" t="s">
        <v>1529</v>
      </c>
      <c r="C199" t="s">
        <v>3129</v>
      </c>
      <c r="D199" t="s">
        <v>196</v>
      </c>
      <c r="E199">
        <v>6488.3967697999997</v>
      </c>
      <c r="F199">
        <v>451.7</v>
      </c>
      <c r="G199">
        <v>9.6176074019787396</v>
      </c>
      <c r="H199">
        <f>(Table2[[#This Row],[1Y Return vs Nifty]]-AVERAGE(Table2[1Y Return vs Nifty]))/_xlfn.STDEV.P(Table2[1Y Return vs Nifty])</f>
        <v>-0.2028325137362052</v>
      </c>
      <c r="I199">
        <v>-4.8631520713900702</v>
      </c>
      <c r="J199">
        <f>(Table2[[#This Row],[1M Return vs Nifty]]-AVERAGE(Table2[1M Return vs Nifty]))/_xlfn.STDEV.P(Table2[1M Return vs Nifty])</f>
        <v>-0.65834377200313443</v>
      </c>
      <c r="K199">
        <v>13.6445815652164</v>
      </c>
      <c r="L199">
        <f>(Table2[[#This Row],[6M Return vs Nifty]]-AVERAGE(Table2[6M Return vs Nifty]))/_xlfn.STDEV.P(Table2[6M Return vs Nifty])</f>
        <v>0.24950134692592912</v>
      </c>
      <c r="M199">
        <v>7.4469223503947601</v>
      </c>
      <c r="N199">
        <f>(Table2[[#This Row],[1W Return vs Nifty]]-AVERAGE(Table2[1W Return vs Nifty]))/_xlfn.STDEV.P(Table2[1W Return vs Nifty])</f>
        <v>0.17241270278104764</v>
      </c>
      <c r="O199">
        <v>454.11</v>
      </c>
      <c r="P199">
        <v>472.815479024166</v>
      </c>
      <c r="Q199">
        <v>432.446224543928</v>
      </c>
      <c r="R199">
        <v>52.2175233515473</v>
      </c>
      <c r="S199" s="1">
        <f>(Table2[[#This Row],[Close Price]]-Table2[[#This Row],[20D EMA]])/Table2[[#This Row],[20D EMA]]</f>
        <v>-5.3070841866508667E-3</v>
      </c>
      <c r="T199" s="1">
        <f>(Table2[[#This Row],[Close Price]]-Table2[[#This Row],[50D EMA]])/Table2[[#This Row],[50D EMA]]</f>
        <v>-4.4659026535564791E-2</v>
      </c>
      <c r="U199" s="1">
        <f>(Table2[[#This Row],[Close Price]]-Table2[[#This Row],[200D EMA]])/Table2[[#This Row],[200D EMA]]</f>
        <v>4.4522935716175244E-2</v>
      </c>
      <c r="V199">
        <v>0.56914839033414499</v>
      </c>
      <c r="W199">
        <v>447.6</v>
      </c>
      <c r="X199">
        <v>463.2</v>
      </c>
      <c r="Y199">
        <v>447.6</v>
      </c>
      <c r="Z199">
        <v>463.2</v>
      </c>
      <c r="AA199">
        <v>447.6</v>
      </c>
      <c r="AB199">
        <v>466.95</v>
      </c>
      <c r="AC199" s="1">
        <f>(Table2[[#This Row],[Close Price]]/Table2[[#This Row],[Day Low]])-1</f>
        <v>9.1599642537980586E-3</v>
      </c>
      <c r="AD199" s="1">
        <f>(Table2[[#This Row],[Day High]]/Table2[[#This Row],[Close Price]])-1</f>
        <v>2.5459375691830877E-2</v>
      </c>
      <c r="AE199" s="1">
        <f>(Table2[[#This Row],[Close Price]]/Table2[[#This Row],[Current Week Low]])-1</f>
        <v>9.1599642537980586E-3</v>
      </c>
      <c r="AF199" s="1">
        <f>(Table2[[#This Row],[Current Week High]]/Table2[[#This Row],[Close Price]])-1</f>
        <v>2.5459375691830877E-2</v>
      </c>
      <c r="AG199" s="1">
        <f>(Table2[[#This Row],[Close Price]]/Table2[[#This Row],[Current Month Low]])-1</f>
        <v>9.1599642537980586E-3</v>
      </c>
      <c r="AH199" s="1">
        <f>(Table2[[#This Row],[Current Month High]]/Table2[[#This Row],[Close Price]])-1</f>
        <v>3.3761346026123462E-2</v>
      </c>
      <c r="AI199">
        <v>23.876466681425701</v>
      </c>
      <c r="AJ199">
        <v>66.341373596022805</v>
      </c>
      <c r="AK199" t="str">
        <f>IF(AND(Table2[[#This Row],[20D EMA]]&gt;Table2[[#This Row],[50D EMA]],Table2[[#This Row],[50D EMA]]&gt;Table2[[#This Row],[200D EMA]]),"Uptrend","Downtrend/NoTrend")</f>
        <v>Downtrend/NoTrend</v>
      </c>
      <c r="AL199">
        <v>0</v>
      </c>
      <c r="AM199" t="s">
        <v>3170</v>
      </c>
      <c r="AN199">
        <v>3.99</v>
      </c>
      <c r="AO199" t="s">
        <v>3169</v>
      </c>
      <c r="AP199">
        <v>0.13503428572116</v>
      </c>
      <c r="AQ199">
        <f>(Table2[[#This Row],[Sharpe Ratio]]-AVERAGE(Table2[Sharpe Ratio]))/_xlfn.STDEV.P(Table2[Sharpe Ratio])</f>
        <v>0.86693014702090021</v>
      </c>
      <c r="AR1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9">
        <f>_xlfn.RANK.AVG(Table2[[#This Row],[1Y Return vs Nifty Z-Score]],Table2[1Y Return vs Nifty Z-Score])</f>
        <v>357</v>
      </c>
      <c r="AT199">
        <f>_xlfn.RANK.AVG(Table2[[#This Row],[6M Return vs Nifty Z-Score]],Table2[6M Return vs Nifty Z-Score])</f>
        <v>229</v>
      </c>
      <c r="AU199">
        <f>_xlfn.RANK.AVG(Table2[[#This Row],[Sharpe Ratio Z-Score]],Table2[Sharpe Ratio Z-Score])</f>
        <v>134</v>
      </c>
      <c r="AV199">
        <f>(Table2[[#This Row],[Rank 1Y]]+Table2[[#This Row],[Rank 6M]]+Table2[[#This Row],[Rank Sharpe]])/3</f>
        <v>240</v>
      </c>
    </row>
    <row r="200" spans="1:48" x14ac:dyDescent="0.3">
      <c r="A200" t="s">
        <v>797</v>
      </c>
      <c r="B200" t="s">
        <v>798</v>
      </c>
      <c r="C200" t="s">
        <v>3133</v>
      </c>
      <c r="D200" t="s">
        <v>242</v>
      </c>
      <c r="E200">
        <v>19598.79810815</v>
      </c>
      <c r="F200">
        <v>450.5</v>
      </c>
      <c r="G200">
        <v>28.532593618727802</v>
      </c>
      <c r="H200">
        <f>(Table2[[#This Row],[1Y Return vs Nifty]]-AVERAGE(Table2[1Y Return vs Nifty]))/_xlfn.STDEV.P(Table2[1Y Return vs Nifty])</f>
        <v>0.13249864897907793</v>
      </c>
      <c r="I200">
        <v>4.6147261444960703</v>
      </c>
      <c r="J200">
        <f>(Table2[[#This Row],[1M Return vs Nifty]]-AVERAGE(Table2[1M Return vs Nifty]))/_xlfn.STDEV.P(Table2[1M Return vs Nifty])</f>
        <v>0.38689667120048221</v>
      </c>
      <c r="K200">
        <v>23.366504465611499</v>
      </c>
      <c r="L200">
        <f>(Table2[[#This Row],[6M Return vs Nifty]]-AVERAGE(Table2[6M Return vs Nifty]))/_xlfn.STDEV.P(Table2[6M Return vs Nifty])</f>
        <v>0.58478084927373786</v>
      </c>
      <c r="M200">
        <v>7.5897235234639098</v>
      </c>
      <c r="N200">
        <f>(Table2[[#This Row],[1W Return vs Nifty]]-AVERAGE(Table2[1W Return vs Nifty]))/_xlfn.STDEV.P(Table2[1W Return vs Nifty])</f>
        <v>0.1976651659438875</v>
      </c>
      <c r="O200">
        <v>434.03</v>
      </c>
      <c r="P200">
        <v>441.66530479856499</v>
      </c>
      <c r="Q200">
        <v>402.60280442142499</v>
      </c>
      <c r="R200">
        <v>68.742477645208993</v>
      </c>
      <c r="S200" s="1">
        <f>(Table2[[#This Row],[Close Price]]-Table2[[#This Row],[20D EMA]])/Table2[[#This Row],[20D EMA]]</f>
        <v>3.7946685712969212E-2</v>
      </c>
      <c r="T200" s="1">
        <f>(Table2[[#This Row],[Close Price]]-Table2[[#This Row],[50D EMA]])/Table2[[#This Row],[50D EMA]]</f>
        <v>2.0003145154144142E-2</v>
      </c>
      <c r="U200" s="1">
        <f>(Table2[[#This Row],[Close Price]]-Table2[[#This Row],[200D EMA]])/Table2[[#This Row],[200D EMA]]</f>
        <v>0.1189688572771057</v>
      </c>
      <c r="V200">
        <v>0.59105460127324205</v>
      </c>
      <c r="W200">
        <v>437.1</v>
      </c>
      <c r="X200">
        <v>454.55</v>
      </c>
      <c r="Y200">
        <v>437.1</v>
      </c>
      <c r="Z200">
        <v>454.55</v>
      </c>
      <c r="AA200">
        <v>433</v>
      </c>
      <c r="AB200">
        <v>454.55</v>
      </c>
      <c r="AC200" s="1">
        <f>(Table2[[#This Row],[Close Price]]/Table2[[#This Row],[Day Low]])-1</f>
        <v>3.0656600320292826E-2</v>
      </c>
      <c r="AD200" s="1">
        <f>(Table2[[#This Row],[Day High]]/Table2[[#This Row],[Close Price]])-1</f>
        <v>8.9900110987790605E-3</v>
      </c>
      <c r="AE200" s="1">
        <f>(Table2[[#This Row],[Close Price]]/Table2[[#This Row],[Current Week Low]])-1</f>
        <v>3.0656600320292826E-2</v>
      </c>
      <c r="AF200" s="1">
        <f>(Table2[[#This Row],[Current Week High]]/Table2[[#This Row],[Close Price]])-1</f>
        <v>8.9900110987790605E-3</v>
      </c>
      <c r="AG200" s="1">
        <f>(Table2[[#This Row],[Close Price]]/Table2[[#This Row],[Current Month Low]])-1</f>
        <v>4.0415704387990692E-2</v>
      </c>
      <c r="AH200" s="1">
        <f>(Table2[[#This Row],[Current Month High]]/Table2[[#This Row],[Close Price]])-1</f>
        <v>8.9900110987790605E-3</v>
      </c>
      <c r="AI200">
        <v>28.179800221975501</v>
      </c>
      <c r="AJ200">
        <v>59.131049099258099</v>
      </c>
      <c r="AK200" t="str">
        <f>IF(AND(Table2[[#This Row],[20D EMA]]&gt;Table2[[#This Row],[50D EMA]],Table2[[#This Row],[50D EMA]]&gt;Table2[[#This Row],[200D EMA]]),"Uptrend","Downtrend/NoTrend")</f>
        <v>Downtrend/NoTrend</v>
      </c>
      <c r="AL200">
        <v>-0.09</v>
      </c>
      <c r="AM200" t="s">
        <v>3168</v>
      </c>
      <c r="AN200">
        <v>2.75</v>
      </c>
      <c r="AO200" t="s">
        <v>3169</v>
      </c>
      <c r="AP200">
        <v>6.7631060472471999E-2</v>
      </c>
      <c r="AQ200">
        <f>(Table2[[#This Row],[Sharpe Ratio]]-AVERAGE(Table2[Sharpe Ratio]))/_xlfn.STDEV.P(Table2[Sharpe Ratio])</f>
        <v>6.811282120888365E-2</v>
      </c>
      <c r="AR2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0">
        <f>_xlfn.RANK.AVG(Table2[[#This Row],[1Y Return vs Nifty Z-Score]],Table2[1Y Return vs Nifty Z-Score])</f>
        <v>258</v>
      </c>
      <c r="AT200">
        <f>_xlfn.RANK.AVG(Table2[[#This Row],[6M Return vs Nifty Z-Score]],Table2[6M Return vs Nifty Z-Score])</f>
        <v>139</v>
      </c>
      <c r="AU200">
        <f>_xlfn.RANK.AVG(Table2[[#This Row],[Sharpe Ratio Z-Score]],Table2[Sharpe Ratio Z-Score])</f>
        <v>324</v>
      </c>
      <c r="AV200">
        <f>(Table2[[#This Row],[Rank 1Y]]+Table2[[#This Row],[Rank 6M]]+Table2[[#This Row],[Rank Sharpe]])/3</f>
        <v>240.33333333333334</v>
      </c>
    </row>
    <row r="201" spans="1:48" x14ac:dyDescent="0.3">
      <c r="A201" t="s">
        <v>642</v>
      </c>
      <c r="B201" t="s">
        <v>643</v>
      </c>
      <c r="C201" t="s">
        <v>3136</v>
      </c>
      <c r="D201" t="s">
        <v>141</v>
      </c>
      <c r="E201">
        <v>28886.8632148</v>
      </c>
      <c r="F201">
        <v>1182.8</v>
      </c>
      <c r="G201">
        <v>48.6287409574036</v>
      </c>
      <c r="H201">
        <f>(Table2[[#This Row],[1Y Return vs Nifty]]-AVERAGE(Table2[1Y Return vs Nifty]))/_xlfn.STDEV.P(Table2[1Y Return vs Nifty])</f>
        <v>0.48876982866455876</v>
      </c>
      <c r="I201">
        <v>-4.9032349290407797</v>
      </c>
      <c r="J201">
        <f>(Table2[[#This Row],[1M Return vs Nifty]]-AVERAGE(Table2[1M Return vs Nifty]))/_xlfn.STDEV.P(Table2[1M Return vs Nifty])</f>
        <v>-0.6627641942686866</v>
      </c>
      <c r="K201">
        <v>-0.20683085991900901</v>
      </c>
      <c r="L201">
        <f>(Table2[[#This Row],[6M Return vs Nifty]]-AVERAGE(Table2[6M Return vs Nifty]))/_xlfn.STDEV.P(Table2[6M Return vs Nifty])</f>
        <v>-0.22819166836479277</v>
      </c>
      <c r="M201">
        <v>8.3914697809796799</v>
      </c>
      <c r="N201">
        <f>(Table2[[#This Row],[1W Return vs Nifty]]-AVERAGE(Table2[1W Return vs Nifty]))/_xlfn.STDEV.P(Table2[1W Return vs Nifty])</f>
        <v>0.33944318778168991</v>
      </c>
      <c r="O201">
        <v>1239.6300000000001</v>
      </c>
      <c r="P201">
        <v>1263.31168160334</v>
      </c>
      <c r="Q201">
        <v>1141.5856611335801</v>
      </c>
      <c r="R201">
        <v>39.842399249722597</v>
      </c>
      <c r="S201" s="1">
        <f>(Table2[[#This Row],[Close Price]]-Table2[[#This Row],[20D EMA]])/Table2[[#This Row],[20D EMA]]</f>
        <v>-4.5844324516186405E-2</v>
      </c>
      <c r="T201" s="1">
        <f>(Table2[[#This Row],[Close Price]]-Table2[[#This Row],[50D EMA]])/Table2[[#This Row],[50D EMA]]</f>
        <v>-6.3730655526875346E-2</v>
      </c>
      <c r="U201" s="1">
        <f>(Table2[[#This Row],[Close Price]]-Table2[[#This Row],[200D EMA]])/Table2[[#This Row],[200D EMA]]</f>
        <v>3.6102712454792553E-2</v>
      </c>
      <c r="V201">
        <v>0.69678375397540804</v>
      </c>
      <c r="W201">
        <v>1173.8</v>
      </c>
      <c r="X201">
        <v>1239.75</v>
      </c>
      <c r="Y201">
        <v>1173.8</v>
      </c>
      <c r="Z201">
        <v>1239.75</v>
      </c>
      <c r="AA201">
        <v>1173.8</v>
      </c>
      <c r="AB201">
        <v>1284.7</v>
      </c>
      <c r="AC201" s="1">
        <f>(Table2[[#This Row],[Close Price]]/Table2[[#This Row],[Day Low]])-1</f>
        <v>7.667405009371242E-3</v>
      </c>
      <c r="AD201" s="1">
        <f>(Table2[[#This Row],[Day High]]/Table2[[#This Row],[Close Price]])-1</f>
        <v>4.8148461278322729E-2</v>
      </c>
      <c r="AE201" s="1">
        <f>(Table2[[#This Row],[Close Price]]/Table2[[#This Row],[Current Week Low]])-1</f>
        <v>7.667405009371242E-3</v>
      </c>
      <c r="AF201" s="1">
        <f>(Table2[[#This Row],[Current Week High]]/Table2[[#This Row],[Close Price]])-1</f>
        <v>4.8148461278322729E-2</v>
      </c>
      <c r="AG201" s="1">
        <f>(Table2[[#This Row],[Close Price]]/Table2[[#This Row],[Current Month Low]])-1</f>
        <v>7.667405009371242E-3</v>
      </c>
      <c r="AH201" s="1">
        <f>(Table2[[#This Row],[Current Month High]]/Table2[[#This Row],[Close Price]])-1</f>
        <v>8.6151504903618559E-2</v>
      </c>
      <c r="AI201">
        <v>22.852553263442601</v>
      </c>
      <c r="AJ201">
        <v>77.864661654135304</v>
      </c>
      <c r="AK201" t="str">
        <f>IF(AND(Table2[[#This Row],[20D EMA]]&gt;Table2[[#This Row],[50D EMA]],Table2[[#This Row],[50D EMA]]&gt;Table2[[#This Row],[200D EMA]]),"Uptrend","Downtrend/NoTrend")</f>
        <v>Downtrend/NoTrend</v>
      </c>
      <c r="AL201">
        <v>0.1</v>
      </c>
      <c r="AM201" t="s">
        <v>3169</v>
      </c>
      <c r="AN201">
        <v>-7.78</v>
      </c>
      <c r="AO201" t="s">
        <v>3168</v>
      </c>
      <c r="AP201">
        <v>0.123389403339107</v>
      </c>
      <c r="AQ201">
        <f>(Table2[[#This Row],[Sharpe Ratio]]-AVERAGE(Table2[Sharpe Ratio]))/_xlfn.STDEV.P(Table2[Sharpe Ratio])</f>
        <v>0.72892289633658525</v>
      </c>
      <c r="AR2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1">
        <f>_xlfn.RANK.AVG(Table2[[#This Row],[1Y Return vs Nifty Z-Score]],Table2[1Y Return vs Nifty Z-Score])</f>
        <v>166</v>
      </c>
      <c r="AT201">
        <f>_xlfn.RANK.AVG(Table2[[#This Row],[6M Return vs Nifty Z-Score]],Table2[6M Return vs Nifty Z-Score])</f>
        <v>397</v>
      </c>
      <c r="AU201">
        <f>_xlfn.RANK.AVG(Table2[[#This Row],[Sharpe Ratio Z-Score]],Table2[Sharpe Ratio Z-Score])</f>
        <v>160</v>
      </c>
      <c r="AV201">
        <f>(Table2[[#This Row],[Rank 1Y]]+Table2[[#This Row],[Rank 6M]]+Table2[[#This Row],[Rank Sharpe]])/3</f>
        <v>241</v>
      </c>
    </row>
    <row r="202" spans="1:48" x14ac:dyDescent="0.3">
      <c r="A202" t="s">
        <v>705</v>
      </c>
      <c r="B202" t="s">
        <v>706</v>
      </c>
      <c r="C202" t="s">
        <v>3123</v>
      </c>
      <c r="D202" t="s">
        <v>391</v>
      </c>
      <c r="E202">
        <v>25033.804763249998</v>
      </c>
      <c r="F202">
        <v>6996.75</v>
      </c>
      <c r="G202">
        <v>124.19116366258299</v>
      </c>
      <c r="H202">
        <f>(Table2[[#This Row],[1Y Return vs Nifty]]-AVERAGE(Table2[1Y Return vs Nifty]))/_xlfn.STDEV.P(Table2[1Y Return vs Nifty])</f>
        <v>1.8283655742260618</v>
      </c>
      <c r="I202">
        <v>20.122882180364901</v>
      </c>
      <c r="J202">
        <f>(Table2[[#This Row],[1M Return vs Nifty]]-AVERAGE(Table2[1M Return vs Nifty]))/_xlfn.STDEV.P(Table2[1M Return vs Nifty])</f>
        <v>2.0971688986946857</v>
      </c>
      <c r="K202">
        <v>22.560988386834499</v>
      </c>
      <c r="L202">
        <f>(Table2[[#This Row],[6M Return vs Nifty]]-AVERAGE(Table2[6M Return vs Nifty]))/_xlfn.STDEV.P(Table2[6M Return vs Nifty])</f>
        <v>0.5570010537752017</v>
      </c>
      <c r="M202">
        <v>5.7279802339150798</v>
      </c>
      <c r="N202">
        <f>(Table2[[#This Row],[1W Return vs Nifty]]-AVERAGE(Table2[1W Return vs Nifty]))/_xlfn.STDEV.P(Table2[1W Return vs Nifty])</f>
        <v>-0.13155904718796391</v>
      </c>
      <c r="O202">
        <v>6801.05</v>
      </c>
      <c r="P202">
        <v>6592.9976740378897</v>
      </c>
      <c r="Q202">
        <v>5325.0332349853697</v>
      </c>
      <c r="R202">
        <v>58.085016720723701</v>
      </c>
      <c r="S202" s="1">
        <f>(Table2[[#This Row],[Close Price]]-Table2[[#This Row],[20D EMA]])/Table2[[#This Row],[20D EMA]]</f>
        <v>2.8774968571029447E-2</v>
      </c>
      <c r="T202" s="1">
        <f>(Table2[[#This Row],[Close Price]]-Table2[[#This Row],[50D EMA]])/Table2[[#This Row],[50D EMA]]</f>
        <v>6.1239567481119958E-2</v>
      </c>
      <c r="U202" s="1">
        <f>(Table2[[#This Row],[Close Price]]-Table2[[#This Row],[200D EMA]])/Table2[[#This Row],[200D EMA]]</f>
        <v>0.31393546129092342</v>
      </c>
      <c r="V202">
        <v>1.0166412484910601</v>
      </c>
      <c r="W202">
        <v>6932.5</v>
      </c>
      <c r="X202">
        <v>7174.9</v>
      </c>
      <c r="Y202">
        <v>6932.5</v>
      </c>
      <c r="Z202">
        <v>7174.9</v>
      </c>
      <c r="AA202">
        <v>6932.5</v>
      </c>
      <c r="AB202">
        <v>7174.9</v>
      </c>
      <c r="AC202" s="1">
        <f>(Table2[[#This Row],[Close Price]]/Table2[[#This Row],[Day Low]])-1</f>
        <v>9.2679408582763134E-3</v>
      </c>
      <c r="AD202" s="1">
        <f>(Table2[[#This Row],[Day High]]/Table2[[#This Row],[Close Price]])-1</f>
        <v>2.5461821560009978E-2</v>
      </c>
      <c r="AE202" s="1">
        <f>(Table2[[#This Row],[Close Price]]/Table2[[#This Row],[Current Week Low]])-1</f>
        <v>9.2679408582763134E-3</v>
      </c>
      <c r="AF202" s="1">
        <f>(Table2[[#This Row],[Current Week High]]/Table2[[#This Row],[Close Price]])-1</f>
        <v>2.5461821560009978E-2</v>
      </c>
      <c r="AG202" s="1">
        <f>(Table2[[#This Row],[Close Price]]/Table2[[#This Row],[Current Month Low]])-1</f>
        <v>9.2679408582763134E-3</v>
      </c>
      <c r="AH202" s="1">
        <f>(Table2[[#This Row],[Current Month High]]/Table2[[#This Row],[Close Price]])-1</f>
        <v>2.5461821560009978E-2</v>
      </c>
      <c r="AI202">
        <v>5.6990745703362196</v>
      </c>
      <c r="AJ202">
        <v>167.18920054226399</v>
      </c>
      <c r="AK202" t="str">
        <f>IF(AND(Table2[[#This Row],[20D EMA]]&gt;Table2[[#This Row],[50D EMA]],Table2[[#This Row],[50D EMA]]&gt;Table2[[#This Row],[200D EMA]]),"Uptrend","Downtrend/NoTrend")</f>
        <v>Uptrend</v>
      </c>
      <c r="AL202">
        <v>0.11</v>
      </c>
      <c r="AM202" t="s">
        <v>3169</v>
      </c>
      <c r="AN202">
        <v>-2.62</v>
      </c>
      <c r="AO202" t="s">
        <v>3168</v>
      </c>
      <c r="AQ202">
        <f>(Table2[[#This Row],[Sharpe Ratio]]-AVERAGE(Table2[Sharpe Ratio]))/_xlfn.STDEV.P(Table2[Sharpe Ratio])</f>
        <v>-0.73340465320162251</v>
      </c>
      <c r="AR2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3.6175718263063628</v>
      </c>
      <c r="AS202">
        <f>_xlfn.RANK.AVG(Table2[[#This Row],[1Y Return vs Nifty Z-Score]],Table2[1Y Return vs Nifty Z-Score])</f>
        <v>38</v>
      </c>
      <c r="AT202">
        <f>_xlfn.RANK.AVG(Table2[[#This Row],[6M Return vs Nifty Z-Score]],Table2[6M Return vs Nifty Z-Score])</f>
        <v>146</v>
      </c>
      <c r="AU202">
        <f>_xlfn.RANK.AVG(Table2[[#This Row],[Sharpe Ratio Z-Score]],Table2[Sharpe Ratio Z-Score])</f>
        <v>539</v>
      </c>
      <c r="AV202">
        <f>(Table2[[#This Row],[Rank 1Y]]+Table2[[#This Row],[Rank 6M]]+Table2[[#This Row],[Rank Sharpe]])/3</f>
        <v>241</v>
      </c>
    </row>
    <row r="203" spans="1:48" x14ac:dyDescent="0.3">
      <c r="A203" t="s">
        <v>1030</v>
      </c>
      <c r="B203" t="s">
        <v>1031</v>
      </c>
      <c r="C203" t="s">
        <v>3134</v>
      </c>
      <c r="D203" t="s">
        <v>117</v>
      </c>
      <c r="E203">
        <v>13189.509917039901</v>
      </c>
      <c r="F203">
        <v>197.16</v>
      </c>
      <c r="G203">
        <v>37.294598609237099</v>
      </c>
      <c r="H203">
        <f>(Table2[[#This Row],[1Y Return vs Nifty]]-AVERAGE(Table2[1Y Return vs Nifty]))/_xlfn.STDEV.P(Table2[1Y Return vs Nifty])</f>
        <v>0.28783438581312693</v>
      </c>
      <c r="I203">
        <v>0.29608715309676198</v>
      </c>
      <c r="J203">
        <f>(Table2[[#This Row],[1M Return vs Nifty]]-AVERAGE(Table2[1M Return vs Nifty]))/_xlfn.STDEV.P(Table2[1M Return vs Nifty])</f>
        <v>-8.9371965153228553E-2</v>
      </c>
      <c r="K203">
        <v>2.5844272157015902</v>
      </c>
      <c r="L203">
        <f>(Table2[[#This Row],[6M Return vs Nifty]]-AVERAGE(Table2[6M Return vs Nifty]))/_xlfn.STDEV.P(Table2[6M Return vs Nifty])</f>
        <v>-0.13192968109061434</v>
      </c>
      <c r="M203">
        <v>22.512783556222001</v>
      </c>
      <c r="N203">
        <f>(Table2[[#This Row],[1W Return vs Nifty]]-AVERAGE(Table2[1W Return vs Nifty]))/_xlfn.STDEV.P(Table2[1W Return vs Nifty])</f>
        <v>2.8366072394210393</v>
      </c>
      <c r="O203">
        <v>189.53</v>
      </c>
      <c r="P203">
        <v>193.23525123940999</v>
      </c>
      <c r="Q203">
        <v>181.24481272190101</v>
      </c>
      <c r="R203">
        <v>64.889942844723507</v>
      </c>
      <c r="S203" s="1">
        <f>(Table2[[#This Row],[Close Price]]-Table2[[#This Row],[20D EMA]])/Table2[[#This Row],[20D EMA]]</f>
        <v>4.0257479027066931E-2</v>
      </c>
      <c r="T203" s="1">
        <f>(Table2[[#This Row],[Close Price]]-Table2[[#This Row],[50D EMA]])/Table2[[#This Row],[50D EMA]]</f>
        <v>2.0310728686493206E-2</v>
      </c>
      <c r="U203" s="1">
        <f>(Table2[[#This Row],[Close Price]]-Table2[[#This Row],[200D EMA]])/Table2[[#This Row],[200D EMA]]</f>
        <v>8.7810442898131266E-2</v>
      </c>
      <c r="V203">
        <v>0.77648136864474104</v>
      </c>
      <c r="W203">
        <v>192.35</v>
      </c>
      <c r="X203">
        <v>201.73</v>
      </c>
      <c r="Y203">
        <v>192.35</v>
      </c>
      <c r="Z203">
        <v>201.73</v>
      </c>
      <c r="AA203">
        <v>192.35</v>
      </c>
      <c r="AB203">
        <v>201.73</v>
      </c>
      <c r="AC203" s="1">
        <f>(Table2[[#This Row],[Close Price]]/Table2[[#This Row],[Day Low]])-1</f>
        <v>2.500649857031445E-2</v>
      </c>
      <c r="AD203" s="1">
        <f>(Table2[[#This Row],[Day High]]/Table2[[#This Row],[Close Price]])-1</f>
        <v>2.3179143842564365E-2</v>
      </c>
      <c r="AE203" s="1">
        <f>(Table2[[#This Row],[Close Price]]/Table2[[#This Row],[Current Week Low]])-1</f>
        <v>2.500649857031445E-2</v>
      </c>
      <c r="AF203" s="1">
        <f>(Table2[[#This Row],[Current Week High]]/Table2[[#This Row],[Close Price]])-1</f>
        <v>2.3179143842564365E-2</v>
      </c>
      <c r="AG203" s="1">
        <f>(Table2[[#This Row],[Close Price]]/Table2[[#This Row],[Current Month Low]])-1</f>
        <v>2.500649857031445E-2</v>
      </c>
      <c r="AH203" s="1">
        <f>(Table2[[#This Row],[Current Month High]]/Table2[[#This Row],[Close Price]])-1</f>
        <v>2.3179143842564365E-2</v>
      </c>
      <c r="AI203">
        <v>24.158044228038101</v>
      </c>
      <c r="AJ203">
        <v>62.9152206246901</v>
      </c>
      <c r="AK203" t="str">
        <f>IF(AND(Table2[[#This Row],[20D EMA]]&gt;Table2[[#This Row],[50D EMA]],Table2[[#This Row],[50D EMA]]&gt;Table2[[#This Row],[200D EMA]]),"Uptrend","Downtrend/NoTrend")</f>
        <v>Downtrend/NoTrend</v>
      </c>
      <c r="AL203">
        <v>-0.03</v>
      </c>
      <c r="AM203" t="s">
        <v>3168</v>
      </c>
      <c r="AN203">
        <v>5.04</v>
      </c>
      <c r="AO203" t="s">
        <v>3169</v>
      </c>
      <c r="AP203">
        <v>0.13144612259369601</v>
      </c>
      <c r="AQ203">
        <f>(Table2[[#This Row],[Sharpe Ratio]]-AVERAGE(Table2[Sharpe Ratio]))/_xlfn.STDEV.P(Table2[Sharpe Ratio])</f>
        <v>0.82440567043268442</v>
      </c>
      <c r="AR2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3">
        <f>_xlfn.RANK.AVG(Table2[[#This Row],[1Y Return vs Nifty Z-Score]],Table2[1Y Return vs Nifty Z-Score])</f>
        <v>215</v>
      </c>
      <c r="AT203">
        <f>_xlfn.RANK.AVG(Table2[[#This Row],[6M Return vs Nifty Z-Score]],Table2[6M Return vs Nifty Z-Score])</f>
        <v>365</v>
      </c>
      <c r="AU203">
        <f>_xlfn.RANK.AVG(Table2[[#This Row],[Sharpe Ratio Z-Score]],Table2[Sharpe Ratio Z-Score])</f>
        <v>143</v>
      </c>
      <c r="AV203">
        <f>(Table2[[#This Row],[Rank 1Y]]+Table2[[#This Row],[Rank 6M]]+Table2[[#This Row],[Rank Sharpe]])/3</f>
        <v>241</v>
      </c>
    </row>
    <row r="204" spans="1:48" x14ac:dyDescent="0.3">
      <c r="A204" t="s">
        <v>443</v>
      </c>
      <c r="B204" t="s">
        <v>444</v>
      </c>
      <c r="C204" t="s">
        <v>3123</v>
      </c>
      <c r="D204" t="s">
        <v>24</v>
      </c>
      <c r="E204">
        <v>50106.315981259002</v>
      </c>
      <c r="F204">
        <v>204.29</v>
      </c>
      <c r="G204">
        <v>16.9926864044814</v>
      </c>
      <c r="H204">
        <f>(Table2[[#This Row],[1Y Return vs Nifty]]-AVERAGE(Table2[1Y Return vs Nifty]))/_xlfn.STDEV.P(Table2[1Y Return vs Nifty])</f>
        <v>-7.2084661811450235E-2</v>
      </c>
      <c r="I204">
        <v>9.64338981153929</v>
      </c>
      <c r="J204">
        <f>(Table2[[#This Row],[1M Return vs Nifty]]-AVERAGE(Table2[1M Return vs Nifty]))/_xlfn.STDEV.P(Table2[1M Return vs Nifty])</f>
        <v>0.94146832957568438</v>
      </c>
      <c r="K204">
        <v>18.034767661415302</v>
      </c>
      <c r="L204">
        <f>(Table2[[#This Row],[6M Return vs Nifty]]-AVERAGE(Table2[6M Return vs Nifty]))/_xlfn.STDEV.P(Table2[6M Return vs Nifty])</f>
        <v>0.40090549038894885</v>
      </c>
      <c r="M204">
        <v>10.7463721944263</v>
      </c>
      <c r="N204">
        <f>(Table2[[#This Row],[1W Return vs Nifty]]-AVERAGE(Table2[1W Return vs Nifty]))/_xlfn.STDEV.P(Table2[1W Return vs Nifty])</f>
        <v>0.7558759464877215</v>
      </c>
      <c r="O204">
        <v>195.41</v>
      </c>
      <c r="P204">
        <v>192.66499115617401</v>
      </c>
      <c r="Q204">
        <v>176.73770245781</v>
      </c>
      <c r="R204">
        <v>72.5725675084594</v>
      </c>
      <c r="S204" s="1">
        <f>(Table2[[#This Row],[Close Price]]-Table2[[#This Row],[20D EMA]])/Table2[[#This Row],[20D EMA]]</f>
        <v>4.544291489688345E-2</v>
      </c>
      <c r="T204" s="1">
        <f>(Table2[[#This Row],[Close Price]]-Table2[[#This Row],[50D EMA]])/Table2[[#This Row],[50D EMA]]</f>
        <v>6.0337940868576183E-2</v>
      </c>
      <c r="U204" s="1">
        <f>(Table2[[#This Row],[Close Price]]-Table2[[#This Row],[200D EMA]])/Table2[[#This Row],[200D EMA]]</f>
        <v>0.15589371797320464</v>
      </c>
      <c r="V204">
        <v>1.4797362575101201</v>
      </c>
      <c r="W204">
        <v>202.61</v>
      </c>
      <c r="X204">
        <v>207.6</v>
      </c>
      <c r="Y204">
        <v>202.61</v>
      </c>
      <c r="Z204">
        <v>207.6</v>
      </c>
      <c r="AA204">
        <v>202.61</v>
      </c>
      <c r="AB204">
        <v>207.6</v>
      </c>
      <c r="AC204" s="1">
        <f>(Table2[[#This Row],[Close Price]]/Table2[[#This Row],[Day Low]])-1</f>
        <v>8.2917921129261885E-3</v>
      </c>
      <c r="AD204" s="1">
        <f>(Table2[[#This Row],[Day High]]/Table2[[#This Row],[Close Price]])-1</f>
        <v>1.6202457291105699E-2</v>
      </c>
      <c r="AE204" s="1">
        <f>(Table2[[#This Row],[Close Price]]/Table2[[#This Row],[Current Week Low]])-1</f>
        <v>8.2917921129261885E-3</v>
      </c>
      <c r="AF204" s="1">
        <f>(Table2[[#This Row],[Current Week High]]/Table2[[#This Row],[Close Price]])-1</f>
        <v>1.6202457291105699E-2</v>
      </c>
      <c r="AG204" s="1">
        <f>(Table2[[#This Row],[Close Price]]/Table2[[#This Row],[Current Month Low]])-1</f>
        <v>8.2917921129261885E-3</v>
      </c>
      <c r="AH204" s="1">
        <f>(Table2[[#This Row],[Current Month High]]/Table2[[#This Row],[Close Price]])-1</f>
        <v>1.6202457291105699E-2</v>
      </c>
      <c r="AI204">
        <v>1.6202457291105601</v>
      </c>
      <c r="AJ204">
        <v>46.549497847919604</v>
      </c>
      <c r="AK204" t="str">
        <f>IF(AND(Table2[[#This Row],[20D EMA]]&gt;Table2[[#This Row],[50D EMA]],Table2[[#This Row],[50D EMA]]&gt;Table2[[#This Row],[200D EMA]]),"Uptrend","Downtrend/NoTrend")</f>
        <v>Uptrend</v>
      </c>
      <c r="AL204">
        <v>-0.01</v>
      </c>
      <c r="AM204" t="s">
        <v>3168</v>
      </c>
      <c r="AN204">
        <v>5.52</v>
      </c>
      <c r="AO204" t="s">
        <v>3169</v>
      </c>
      <c r="AP204">
        <v>0.10292291298426499</v>
      </c>
      <c r="AQ204">
        <f>(Table2[[#This Row],[Sharpe Ratio]]-AVERAGE(Table2[Sharpe Ratio]))/_xlfn.STDEV.P(Table2[Sharpe Ratio])</f>
        <v>0.48636792906770732</v>
      </c>
      <c r="AR2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2.5125330337086118</v>
      </c>
      <c r="AS204">
        <f>_xlfn.RANK.AVG(Table2[[#This Row],[1Y Return vs Nifty Z-Score]],Table2[1Y Return vs Nifty Z-Score])</f>
        <v>313</v>
      </c>
      <c r="AT204">
        <f>_xlfn.RANK.AVG(Table2[[#This Row],[6M Return vs Nifty Z-Score]],Table2[6M Return vs Nifty Z-Score])</f>
        <v>191</v>
      </c>
      <c r="AU204">
        <f>_xlfn.RANK.AVG(Table2[[#This Row],[Sharpe Ratio Z-Score]],Table2[Sharpe Ratio Z-Score])</f>
        <v>222</v>
      </c>
      <c r="AV204">
        <f>(Table2[[#This Row],[Rank 1Y]]+Table2[[#This Row],[Rank 6M]]+Table2[[#This Row],[Rank Sharpe]])/3</f>
        <v>242</v>
      </c>
    </row>
    <row r="205" spans="1:48" x14ac:dyDescent="0.3">
      <c r="A205" t="s">
        <v>892</v>
      </c>
      <c r="B205" t="s">
        <v>893</v>
      </c>
      <c r="C205" t="s">
        <v>3123</v>
      </c>
      <c r="D205" t="s">
        <v>211</v>
      </c>
      <c r="E205">
        <v>16985.366047250001</v>
      </c>
      <c r="F205">
        <v>1331.95</v>
      </c>
      <c r="G205">
        <v>47.254079702869397</v>
      </c>
      <c r="H205">
        <f>(Table2[[#This Row],[1Y Return vs Nifty]]-AVERAGE(Table2[1Y Return vs Nifty]))/_xlfn.STDEV.P(Table2[1Y Return vs Nifty])</f>
        <v>0.46439937702688205</v>
      </c>
      <c r="I205">
        <v>16.230933542577301</v>
      </c>
      <c r="J205">
        <f>(Table2[[#This Row],[1M Return vs Nifty]]-AVERAGE(Table2[1M Return vs Nifty]))/_xlfn.STDEV.P(Table2[1M Return vs Nifty])</f>
        <v>1.6679565764400808</v>
      </c>
      <c r="K205">
        <v>37.460080540224503</v>
      </c>
      <c r="L205">
        <f>(Table2[[#This Row],[6M Return vs Nifty]]-AVERAGE(Table2[6M Return vs Nifty]))/_xlfn.STDEV.P(Table2[6M Return vs Nifty])</f>
        <v>1.0708253510672252</v>
      </c>
      <c r="M205">
        <v>14.9969091000261</v>
      </c>
      <c r="N205">
        <f>(Table2[[#This Row],[1W Return vs Nifty]]-AVERAGE(Table2[1W Return vs Nifty]))/_xlfn.STDEV.P(Table2[1W Return vs Nifty])</f>
        <v>1.5075261208106869</v>
      </c>
      <c r="O205">
        <v>1262.27</v>
      </c>
      <c r="P205">
        <v>1221.6596837413499</v>
      </c>
      <c r="Q205">
        <v>1053.1876727633</v>
      </c>
      <c r="R205">
        <v>63.478745072180502</v>
      </c>
      <c r="S205" s="1">
        <f>(Table2[[#This Row],[Close Price]]-Table2[[#This Row],[20D EMA]])/Table2[[#This Row],[20D EMA]]</f>
        <v>5.5202135834647156E-2</v>
      </c>
      <c r="T205" s="1">
        <f>(Table2[[#This Row],[Close Price]]-Table2[[#This Row],[50D EMA]])/Table2[[#This Row],[50D EMA]]</f>
        <v>9.0279083222984405E-2</v>
      </c>
      <c r="U205" s="1">
        <f>(Table2[[#This Row],[Close Price]]-Table2[[#This Row],[200D EMA]])/Table2[[#This Row],[200D EMA]]</f>
        <v>0.26468438099479236</v>
      </c>
      <c r="V205">
        <v>1.2057316707621799</v>
      </c>
      <c r="W205">
        <v>1320</v>
      </c>
      <c r="X205">
        <v>1400</v>
      </c>
      <c r="Y205">
        <v>1320</v>
      </c>
      <c r="Z205">
        <v>1400</v>
      </c>
      <c r="AA205">
        <v>1320</v>
      </c>
      <c r="AB205">
        <v>1400</v>
      </c>
      <c r="AC205" s="1">
        <f>(Table2[[#This Row],[Close Price]]/Table2[[#This Row],[Day Low]])-1</f>
        <v>9.053030303030285E-3</v>
      </c>
      <c r="AD205" s="1">
        <f>(Table2[[#This Row],[Day High]]/Table2[[#This Row],[Close Price]])-1</f>
        <v>5.1090506400390368E-2</v>
      </c>
      <c r="AE205" s="1">
        <f>(Table2[[#This Row],[Close Price]]/Table2[[#This Row],[Current Week Low]])-1</f>
        <v>9.053030303030285E-3</v>
      </c>
      <c r="AF205" s="1">
        <f>(Table2[[#This Row],[Current Week High]]/Table2[[#This Row],[Close Price]])-1</f>
        <v>5.1090506400390368E-2</v>
      </c>
      <c r="AG205" s="1">
        <f>(Table2[[#This Row],[Close Price]]/Table2[[#This Row],[Current Month Low]])-1</f>
        <v>9.053030303030285E-3</v>
      </c>
      <c r="AH205" s="1">
        <f>(Table2[[#This Row],[Current Month High]]/Table2[[#This Row],[Close Price]])-1</f>
        <v>5.1090506400390368E-2</v>
      </c>
      <c r="AI205">
        <v>5.1090506400390296</v>
      </c>
      <c r="AJ205">
        <v>74.1111111111111</v>
      </c>
      <c r="AK205" t="str">
        <f>IF(AND(Table2[[#This Row],[20D EMA]]&gt;Table2[[#This Row],[50D EMA]],Table2[[#This Row],[50D EMA]]&gt;Table2[[#This Row],[200D EMA]]),"Uptrend","Downtrend/NoTrend")</f>
        <v>Uptrend</v>
      </c>
      <c r="AL205">
        <v>0.24</v>
      </c>
      <c r="AM205" t="s">
        <v>3169</v>
      </c>
      <c r="AN205">
        <v>2.1</v>
      </c>
      <c r="AO205" t="s">
        <v>3169</v>
      </c>
      <c r="AP205">
        <v>1.8167207214672E-2</v>
      </c>
      <c r="AQ205">
        <f>(Table2[[#This Row],[Sharpe Ratio]]-AVERAGE(Table2[Sharpe Ratio]))/_xlfn.STDEV.P(Table2[Sharpe Ratio])</f>
        <v>-0.51809923078076381</v>
      </c>
      <c r="AR2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4.1926081945641114</v>
      </c>
      <c r="AS205">
        <f>_xlfn.RANK.AVG(Table2[[#This Row],[1Y Return vs Nifty Z-Score]],Table2[1Y Return vs Nifty Z-Score])</f>
        <v>169</v>
      </c>
      <c r="AT205">
        <f>_xlfn.RANK.AVG(Table2[[#This Row],[6M Return vs Nifty Z-Score]],Table2[6M Return vs Nifty Z-Score])</f>
        <v>86</v>
      </c>
      <c r="AU205">
        <f>_xlfn.RANK.AVG(Table2[[#This Row],[Sharpe Ratio Z-Score]],Table2[Sharpe Ratio Z-Score])</f>
        <v>473</v>
      </c>
      <c r="AV205">
        <f>(Table2[[#This Row],[Rank 1Y]]+Table2[[#This Row],[Rank 6M]]+Table2[[#This Row],[Rank Sharpe]])/3</f>
        <v>242.66666666666666</v>
      </c>
    </row>
    <row r="206" spans="1:48" x14ac:dyDescent="0.3">
      <c r="A206" t="s">
        <v>879</v>
      </c>
      <c r="B206" t="s">
        <v>880</v>
      </c>
      <c r="C206" t="s">
        <v>3124</v>
      </c>
      <c r="D206" t="s">
        <v>737</v>
      </c>
      <c r="E206">
        <v>17211.256188031999</v>
      </c>
      <c r="F206">
        <v>119.36</v>
      </c>
      <c r="G206">
        <v>56.483522357958002</v>
      </c>
      <c r="H206">
        <f>(Table2[[#This Row],[1Y Return vs Nifty]]-AVERAGE(Table2[1Y Return vs Nifty]))/_xlfn.STDEV.P(Table2[1Y Return vs Nifty])</f>
        <v>0.62802200414803566</v>
      </c>
      <c r="I206">
        <v>-10.0510664882882</v>
      </c>
      <c r="J206">
        <f>(Table2[[#This Row],[1M Return vs Nifty]]-AVERAGE(Table2[1M Return vs Nifty]))/_xlfn.STDEV.P(Table2[1M Return vs Nifty])</f>
        <v>-1.23047793968341</v>
      </c>
      <c r="K206">
        <v>15.035328667736</v>
      </c>
      <c r="L206">
        <f>(Table2[[#This Row],[6M Return vs Nifty]]-AVERAGE(Table2[6M Return vs Nifty]))/_xlfn.STDEV.P(Table2[6M Return vs Nifty])</f>
        <v>0.29746397748798364</v>
      </c>
      <c r="M206">
        <v>8.1369940088498094</v>
      </c>
      <c r="N206">
        <f>(Table2[[#This Row],[1W Return vs Nifty]]-AVERAGE(Table2[1W Return vs Nifty]))/_xlfn.STDEV.P(Table2[1W Return vs Nifty])</f>
        <v>0.29444257662821566</v>
      </c>
      <c r="O206">
        <v>126.29</v>
      </c>
      <c r="P206">
        <v>133.10305278755399</v>
      </c>
      <c r="Q206">
        <v>117.823447012041</v>
      </c>
      <c r="R206">
        <v>40.114435425212498</v>
      </c>
      <c r="S206" s="1">
        <f>(Table2[[#This Row],[Close Price]]-Table2[[#This Row],[20D EMA]])/Table2[[#This Row],[20D EMA]]</f>
        <v>-5.4873703381107031E-2</v>
      </c>
      <c r="T206" s="1">
        <f>(Table2[[#This Row],[Close Price]]-Table2[[#This Row],[50D EMA]])/Table2[[#This Row],[50D EMA]]</f>
        <v>-0.1032512215139746</v>
      </c>
      <c r="U206" s="1">
        <f>(Table2[[#This Row],[Close Price]]-Table2[[#This Row],[200D EMA]])/Table2[[#This Row],[200D EMA]]</f>
        <v>1.3041147809925897E-2</v>
      </c>
      <c r="V206">
        <v>0.519809339775539</v>
      </c>
      <c r="W206">
        <v>117.35</v>
      </c>
      <c r="X206">
        <v>121.8</v>
      </c>
      <c r="Y206">
        <v>117.35</v>
      </c>
      <c r="Z206">
        <v>121.8</v>
      </c>
      <c r="AA206">
        <v>117.35</v>
      </c>
      <c r="AB206">
        <v>122.8</v>
      </c>
      <c r="AC206" s="1">
        <f>(Table2[[#This Row],[Close Price]]/Table2[[#This Row],[Day Low]])-1</f>
        <v>1.7128248828291559E-2</v>
      </c>
      <c r="AD206" s="1">
        <f>(Table2[[#This Row],[Day High]]/Table2[[#This Row],[Close Price]])-1</f>
        <v>2.0442359249329689E-2</v>
      </c>
      <c r="AE206" s="1">
        <f>(Table2[[#This Row],[Close Price]]/Table2[[#This Row],[Current Week Low]])-1</f>
        <v>1.7128248828291559E-2</v>
      </c>
      <c r="AF206" s="1">
        <f>(Table2[[#This Row],[Current Week High]]/Table2[[#This Row],[Close Price]])-1</f>
        <v>2.0442359249329689E-2</v>
      </c>
      <c r="AG206" s="1">
        <f>(Table2[[#This Row],[Close Price]]/Table2[[#This Row],[Current Month Low]])-1</f>
        <v>1.7128248828291559E-2</v>
      </c>
      <c r="AH206" s="1">
        <f>(Table2[[#This Row],[Current Month High]]/Table2[[#This Row],[Close Price]])-1</f>
        <v>2.8820375335120607E-2</v>
      </c>
      <c r="AI206">
        <v>43.264075067024102</v>
      </c>
      <c r="AJ206">
        <v>83.489623366640998</v>
      </c>
      <c r="AK206" t="str">
        <f>IF(AND(Table2[[#This Row],[20D EMA]]&gt;Table2[[#This Row],[50D EMA]],Table2[[#This Row],[50D EMA]]&gt;Table2[[#This Row],[200D EMA]]),"Uptrend","Downtrend/NoTrend")</f>
        <v>Downtrend/NoTrend</v>
      </c>
      <c r="AL206">
        <v>-0.1</v>
      </c>
      <c r="AM206" t="s">
        <v>3168</v>
      </c>
      <c r="AN206">
        <v>-9.93</v>
      </c>
      <c r="AO206" t="s">
        <v>3168</v>
      </c>
      <c r="AP206">
        <v>5.2661772999592002E-2</v>
      </c>
      <c r="AQ206">
        <f>(Table2[[#This Row],[Sharpe Ratio]]-AVERAGE(Table2[Sharpe Ratio]))/_xlfn.STDEV.P(Table2[Sharpe Ratio])</f>
        <v>-0.10929302464313034</v>
      </c>
      <c r="AR2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6">
        <f>_xlfn.RANK.AVG(Table2[[#This Row],[1Y Return vs Nifty Z-Score]],Table2[1Y Return vs Nifty Z-Score])</f>
        <v>134</v>
      </c>
      <c r="AT206">
        <f>_xlfn.RANK.AVG(Table2[[#This Row],[6M Return vs Nifty Z-Score]],Table2[6M Return vs Nifty Z-Score])</f>
        <v>220</v>
      </c>
      <c r="AU206">
        <f>_xlfn.RANK.AVG(Table2[[#This Row],[Sharpe Ratio Z-Score]],Table2[Sharpe Ratio Z-Score])</f>
        <v>375</v>
      </c>
      <c r="AV206">
        <f>(Table2[[#This Row],[Rank 1Y]]+Table2[[#This Row],[Rank 6M]]+Table2[[#This Row],[Rank Sharpe]])/3</f>
        <v>243</v>
      </c>
    </row>
    <row r="207" spans="1:48" x14ac:dyDescent="0.3">
      <c r="A207" t="s">
        <v>756</v>
      </c>
      <c r="B207" t="s">
        <v>757</v>
      </c>
      <c r="C207" t="s">
        <v>3125</v>
      </c>
      <c r="D207" t="s">
        <v>125</v>
      </c>
      <c r="E207">
        <v>21909.6926609</v>
      </c>
      <c r="F207">
        <v>875.05</v>
      </c>
      <c r="G207">
        <v>50.531105603309598</v>
      </c>
      <c r="H207">
        <f>(Table2[[#This Row],[1Y Return vs Nifty]]-AVERAGE(Table2[1Y Return vs Nifty]))/_xlfn.STDEV.P(Table2[1Y Return vs Nifty])</f>
        <v>0.52249558142536334</v>
      </c>
      <c r="I207">
        <v>-3.8392032499536102</v>
      </c>
      <c r="J207">
        <f>(Table2[[#This Row],[1M Return vs Nifty]]-AVERAGE(Table2[1M Return vs Nifty]))/_xlfn.STDEV.P(Table2[1M Return vs Nifty])</f>
        <v>-0.54542053163672499</v>
      </c>
      <c r="K207">
        <v>59.662004442648403</v>
      </c>
      <c r="L207">
        <f>(Table2[[#This Row],[6M Return vs Nifty]]-AVERAGE(Table2[6M Return vs Nifty]))/_xlfn.STDEV.P(Table2[6M Return vs Nifty])</f>
        <v>1.836502066819218</v>
      </c>
      <c r="M207">
        <v>-8.1713816118718904E-2</v>
      </c>
      <c r="N207">
        <f>(Table2[[#This Row],[1W Return vs Nifty]]-AVERAGE(Table2[1W Return vs Nifty]))/_xlfn.STDEV.P(Table2[1W Return vs Nifty])</f>
        <v>-1.1589251523305764</v>
      </c>
      <c r="O207">
        <v>867.71</v>
      </c>
      <c r="P207">
        <v>859.10676835720903</v>
      </c>
      <c r="Q207">
        <v>716.55741031234095</v>
      </c>
      <c r="R207">
        <v>55.707755810868697</v>
      </c>
      <c r="S207" s="1">
        <f>(Table2[[#This Row],[Close Price]]-Table2[[#This Row],[20D EMA]])/Table2[[#This Row],[20D EMA]]</f>
        <v>8.4590473775799715E-3</v>
      </c>
      <c r="T207" s="1">
        <f>(Table2[[#This Row],[Close Price]]-Table2[[#This Row],[50D EMA]])/Table2[[#This Row],[50D EMA]]</f>
        <v>1.8557916466282413E-2</v>
      </c>
      <c r="U207" s="1">
        <f>(Table2[[#This Row],[Close Price]]-Table2[[#This Row],[200D EMA]])/Table2[[#This Row],[200D EMA]]</f>
        <v>0.2211861707194871</v>
      </c>
      <c r="V207">
        <v>0.64392978792981903</v>
      </c>
      <c r="W207">
        <v>838</v>
      </c>
      <c r="X207">
        <v>880.2</v>
      </c>
      <c r="Y207">
        <v>838</v>
      </c>
      <c r="Z207">
        <v>880.2</v>
      </c>
      <c r="AA207">
        <v>838</v>
      </c>
      <c r="AB207">
        <v>880.2</v>
      </c>
      <c r="AC207" s="1">
        <f>(Table2[[#This Row],[Close Price]]/Table2[[#This Row],[Day Low]])-1</f>
        <v>4.4212410501193178E-2</v>
      </c>
      <c r="AD207" s="1">
        <f>(Table2[[#This Row],[Day High]]/Table2[[#This Row],[Close Price]])-1</f>
        <v>5.8853779784013849E-3</v>
      </c>
      <c r="AE207" s="1">
        <f>(Table2[[#This Row],[Close Price]]/Table2[[#This Row],[Current Week Low]])-1</f>
        <v>4.4212410501193178E-2</v>
      </c>
      <c r="AF207" s="1">
        <f>(Table2[[#This Row],[Current Week High]]/Table2[[#This Row],[Close Price]])-1</f>
        <v>5.8853779784013849E-3</v>
      </c>
      <c r="AG207" s="1">
        <f>(Table2[[#This Row],[Close Price]]/Table2[[#This Row],[Current Month Low]])-1</f>
        <v>4.4212410501193178E-2</v>
      </c>
      <c r="AH207" s="1">
        <f>(Table2[[#This Row],[Current Month High]]/Table2[[#This Row],[Close Price]])-1</f>
        <v>5.8853779784013849E-3</v>
      </c>
      <c r="AI207">
        <v>15.1877035597965</v>
      </c>
      <c r="AJ207">
        <v>83.795421130014603</v>
      </c>
      <c r="AK207" t="str">
        <f>IF(AND(Table2[[#This Row],[20D EMA]]&gt;Table2[[#This Row],[50D EMA]],Table2[[#This Row],[50D EMA]]&gt;Table2[[#This Row],[200D EMA]]),"Uptrend","Downtrend/NoTrend")</f>
        <v>Uptrend</v>
      </c>
      <c r="AL207">
        <v>0.09</v>
      </c>
      <c r="AM207" t="s">
        <v>3169</v>
      </c>
      <c r="AN207">
        <v>-3.51</v>
      </c>
      <c r="AO207" t="s">
        <v>3168</v>
      </c>
      <c r="AQ207">
        <f>(Table2[[#This Row],[Sharpe Ratio]]-AVERAGE(Table2[Sharpe Ratio]))/_xlfn.STDEV.P(Table2[Sharpe Ratio])</f>
        <v>-0.73340465320162251</v>
      </c>
      <c r="AR2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-7.8752688924342396E-2</v>
      </c>
      <c r="AS207">
        <f>_xlfn.RANK.AVG(Table2[[#This Row],[1Y Return vs Nifty Z-Score]],Table2[1Y Return vs Nifty Z-Score])</f>
        <v>157</v>
      </c>
      <c r="AT207">
        <f>_xlfn.RANK.AVG(Table2[[#This Row],[6M Return vs Nifty Z-Score]],Table2[6M Return vs Nifty Z-Score])</f>
        <v>34</v>
      </c>
      <c r="AU207">
        <f>_xlfn.RANK.AVG(Table2[[#This Row],[Sharpe Ratio Z-Score]],Table2[Sharpe Ratio Z-Score])</f>
        <v>539</v>
      </c>
      <c r="AV207">
        <f>(Table2[[#This Row],[Rank 1Y]]+Table2[[#This Row],[Rank 6M]]+Table2[[#This Row],[Rank Sharpe]])/3</f>
        <v>243.33333333333334</v>
      </c>
    </row>
    <row r="208" spans="1:48" x14ac:dyDescent="0.3">
      <c r="A208" t="s">
        <v>722</v>
      </c>
      <c r="B208" t="s">
        <v>723</v>
      </c>
      <c r="C208" t="s">
        <v>3134</v>
      </c>
      <c r="D208" t="s">
        <v>724</v>
      </c>
      <c r="E208">
        <v>23956.748932639999</v>
      </c>
      <c r="F208">
        <v>1053.4000000000001</v>
      </c>
      <c r="G208">
        <v>117.83017546841801</v>
      </c>
      <c r="H208">
        <f>(Table2[[#This Row],[1Y Return vs Nifty]]-AVERAGE(Table2[1Y Return vs Nifty]))/_xlfn.STDEV.P(Table2[1Y Return vs Nifty])</f>
        <v>1.7155958612204694</v>
      </c>
      <c r="I208">
        <v>-1.72140491136839</v>
      </c>
      <c r="J208">
        <f>(Table2[[#This Row],[1M Return vs Nifty]]-AVERAGE(Table2[1M Return vs Nifty]))/_xlfn.STDEV.P(Table2[1M Return vs Nifty])</f>
        <v>-0.31186525443043989</v>
      </c>
      <c r="K208">
        <v>22.546474683866599</v>
      </c>
      <c r="L208">
        <f>(Table2[[#This Row],[6M Return vs Nifty]]-AVERAGE(Table2[6M Return vs Nifty]))/_xlfn.STDEV.P(Table2[6M Return vs Nifty])</f>
        <v>0.55650052037680342</v>
      </c>
      <c r="M208">
        <v>8.3913595524596403</v>
      </c>
      <c r="N208">
        <f>(Table2[[#This Row],[1W Return vs Nifty]]-AVERAGE(Table2[1W Return vs Nifty]))/_xlfn.STDEV.P(Table2[1W Return vs Nifty])</f>
        <v>0.33942369535328776</v>
      </c>
      <c r="O208">
        <v>1072.51</v>
      </c>
      <c r="P208">
        <v>1108.81719394074</v>
      </c>
      <c r="Q208">
        <v>945.68100000000004</v>
      </c>
      <c r="R208">
        <v>47.495668951937802</v>
      </c>
      <c r="S208" s="1">
        <f>(Table2[[#This Row],[Close Price]]-Table2[[#This Row],[20D EMA]])/Table2[[#This Row],[20D EMA]]</f>
        <v>-1.7818015682837363E-2</v>
      </c>
      <c r="T208" s="1">
        <f>(Table2[[#This Row],[Close Price]]-Table2[[#This Row],[50D EMA]])/Table2[[#This Row],[50D EMA]]</f>
        <v>-4.9978656755661446E-2</v>
      </c>
      <c r="U208" s="1">
        <f>(Table2[[#This Row],[Close Price]]-Table2[[#This Row],[200D EMA]])/Table2[[#This Row],[200D EMA]]</f>
        <v>0.11390627494895218</v>
      </c>
      <c r="V208">
        <v>0.42241656771778402</v>
      </c>
      <c r="W208">
        <v>1038.05</v>
      </c>
      <c r="X208">
        <v>1078.4000000000001</v>
      </c>
      <c r="Y208">
        <v>1038.05</v>
      </c>
      <c r="Z208">
        <v>1078.4000000000001</v>
      </c>
      <c r="AA208">
        <v>1038.05</v>
      </c>
      <c r="AB208">
        <v>1088</v>
      </c>
      <c r="AC208" s="1">
        <f>(Table2[[#This Row],[Close Price]]/Table2[[#This Row],[Day Low]])-1</f>
        <v>1.4787341650209562E-2</v>
      </c>
      <c r="AD208" s="1">
        <f>(Table2[[#This Row],[Day High]]/Table2[[#This Row],[Close Price]])-1</f>
        <v>2.3732675147142501E-2</v>
      </c>
      <c r="AE208" s="1">
        <f>(Table2[[#This Row],[Close Price]]/Table2[[#This Row],[Current Week Low]])-1</f>
        <v>1.4787341650209562E-2</v>
      </c>
      <c r="AF208" s="1">
        <f>(Table2[[#This Row],[Current Week High]]/Table2[[#This Row],[Close Price]])-1</f>
        <v>2.3732675147142501E-2</v>
      </c>
      <c r="AG208" s="1">
        <f>(Table2[[#This Row],[Close Price]]/Table2[[#This Row],[Current Month Low]])-1</f>
        <v>1.4787341650209562E-2</v>
      </c>
      <c r="AH208" s="1">
        <f>(Table2[[#This Row],[Current Month High]]/Table2[[#This Row],[Close Price]])-1</f>
        <v>3.2846022403645314E-2</v>
      </c>
      <c r="AI208">
        <v>37.644769318397501</v>
      </c>
      <c r="AJ208">
        <v>186.25</v>
      </c>
      <c r="AK208" t="str">
        <f>IF(AND(Table2[[#This Row],[20D EMA]]&gt;Table2[[#This Row],[50D EMA]],Table2[[#This Row],[50D EMA]]&gt;Table2[[#This Row],[200D EMA]]),"Uptrend","Downtrend/NoTrend")</f>
        <v>Downtrend/NoTrend</v>
      </c>
      <c r="AL208">
        <v>-0.02</v>
      </c>
      <c r="AM208" t="s">
        <v>3168</v>
      </c>
      <c r="AN208">
        <v>-7.56</v>
      </c>
      <c r="AO208" t="s">
        <v>3168</v>
      </c>
      <c r="AQ208">
        <f>(Table2[[#This Row],[Sharpe Ratio]]-AVERAGE(Table2[Sharpe Ratio]))/_xlfn.STDEV.P(Table2[Sharpe Ratio])</f>
        <v>-0.73340465320162251</v>
      </c>
      <c r="AR2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8">
        <f>_xlfn.RANK.AVG(Table2[[#This Row],[1Y Return vs Nifty Z-Score]],Table2[1Y Return vs Nifty Z-Score])</f>
        <v>45</v>
      </c>
      <c r="AT208">
        <f>_xlfn.RANK.AVG(Table2[[#This Row],[6M Return vs Nifty Z-Score]],Table2[6M Return vs Nifty Z-Score])</f>
        <v>147</v>
      </c>
      <c r="AU208">
        <f>_xlfn.RANK.AVG(Table2[[#This Row],[Sharpe Ratio Z-Score]],Table2[Sharpe Ratio Z-Score])</f>
        <v>539</v>
      </c>
      <c r="AV208">
        <f>(Table2[[#This Row],[Rank 1Y]]+Table2[[#This Row],[Rank 6M]]+Table2[[#This Row],[Rank Sharpe]])/3</f>
        <v>243.66666666666666</v>
      </c>
    </row>
    <row r="209" spans="1:48" x14ac:dyDescent="0.3">
      <c r="A209" t="s">
        <v>1038</v>
      </c>
      <c r="B209" t="s">
        <v>1039</v>
      </c>
      <c r="C209" t="s">
        <v>3124</v>
      </c>
      <c r="D209" t="s">
        <v>1040</v>
      </c>
      <c r="E209">
        <v>13084.658853389999</v>
      </c>
      <c r="F209">
        <v>407.7</v>
      </c>
      <c r="G209">
        <v>44.709675186983198</v>
      </c>
      <c r="H209">
        <f>(Table2[[#This Row],[1Y Return vs Nifty]]-AVERAGE(Table2[1Y Return vs Nifty]))/_xlfn.STDEV.P(Table2[1Y Return vs Nifty])</f>
        <v>0.41929132804640651</v>
      </c>
      <c r="I209">
        <v>-0.37914204432806498</v>
      </c>
      <c r="J209">
        <f>(Table2[[#This Row],[1M Return vs Nifty]]-AVERAGE(Table2[1M Return vs Nifty]))/_xlfn.STDEV.P(Table2[1M Return vs Nifty])</f>
        <v>-0.16383766828891305</v>
      </c>
      <c r="K209">
        <v>2.0319386526239001</v>
      </c>
      <c r="L209">
        <f>(Table2[[#This Row],[6M Return vs Nifty]]-AVERAGE(Table2[6M Return vs Nifty]))/_xlfn.STDEV.P(Table2[6M Return vs Nifty])</f>
        <v>-0.15098332843789128</v>
      </c>
      <c r="M209">
        <v>7.1569263646061696</v>
      </c>
      <c r="N209">
        <f>(Table2[[#This Row],[1W Return vs Nifty]]-AVERAGE(Table2[1W Return vs Nifty]))/_xlfn.STDEV.P(Table2[1W Return vs Nifty])</f>
        <v>0.12113082048900452</v>
      </c>
      <c r="O209">
        <v>417.82</v>
      </c>
      <c r="P209">
        <v>436.89478630309901</v>
      </c>
      <c r="Q209">
        <v>411.90001482656697</v>
      </c>
      <c r="R209">
        <v>44.840582108381597</v>
      </c>
      <c r="S209" s="1">
        <f>(Table2[[#This Row],[Close Price]]-Table2[[#This Row],[20D EMA]])/Table2[[#This Row],[20D EMA]]</f>
        <v>-2.4220956392705002E-2</v>
      </c>
      <c r="T209" s="1">
        <f>(Table2[[#This Row],[Close Price]]-Table2[[#This Row],[50D EMA]])/Table2[[#This Row],[50D EMA]]</f>
        <v>-6.6823379949526154E-2</v>
      </c>
      <c r="U209" s="1">
        <f>(Table2[[#This Row],[Close Price]]-Table2[[#This Row],[200D EMA]])/Table2[[#This Row],[200D EMA]]</f>
        <v>-1.0196685300765106E-2</v>
      </c>
      <c r="V209">
        <v>0.73827282853662102</v>
      </c>
      <c r="W209">
        <v>406.3</v>
      </c>
      <c r="X209">
        <v>422</v>
      </c>
      <c r="Y209">
        <v>406.3</v>
      </c>
      <c r="Z209">
        <v>422</v>
      </c>
      <c r="AA209">
        <v>406.3</v>
      </c>
      <c r="AB209">
        <v>424.5</v>
      </c>
      <c r="AC209" s="1">
        <f>(Table2[[#This Row],[Close Price]]/Table2[[#This Row],[Day Low]])-1</f>
        <v>3.4457297563377232E-3</v>
      </c>
      <c r="AD209" s="1">
        <f>(Table2[[#This Row],[Day High]]/Table2[[#This Row],[Close Price]])-1</f>
        <v>3.5074809909247051E-2</v>
      </c>
      <c r="AE209" s="1">
        <f>(Table2[[#This Row],[Close Price]]/Table2[[#This Row],[Current Week Low]])-1</f>
        <v>3.4457297563377232E-3</v>
      </c>
      <c r="AF209" s="1">
        <f>(Table2[[#This Row],[Current Week High]]/Table2[[#This Row],[Close Price]])-1</f>
        <v>3.5074809909247051E-2</v>
      </c>
      <c r="AG209" s="1">
        <f>(Table2[[#This Row],[Close Price]]/Table2[[#This Row],[Current Month Low]])-1</f>
        <v>3.4457297563377232E-3</v>
      </c>
      <c r="AH209" s="1">
        <f>(Table2[[#This Row],[Current Month High]]/Table2[[#This Row],[Close Price]])-1</f>
        <v>4.1206769683590938E-2</v>
      </c>
      <c r="AI209">
        <v>51.532989943585903</v>
      </c>
      <c r="AJ209">
        <v>76.684723726977197</v>
      </c>
      <c r="AK209" t="str">
        <f>IF(AND(Table2[[#This Row],[20D EMA]]&gt;Table2[[#This Row],[50D EMA]],Table2[[#This Row],[50D EMA]]&gt;Table2[[#This Row],[200D EMA]]),"Uptrend","Downtrend/NoTrend")</f>
        <v>Downtrend/NoTrend</v>
      </c>
      <c r="AL209">
        <v>-0.15</v>
      </c>
      <c r="AM209" t="s">
        <v>3168</v>
      </c>
      <c r="AN209">
        <v>-5.36</v>
      </c>
      <c r="AO209" t="s">
        <v>3168</v>
      </c>
      <c r="AP209">
        <v>0.118176269247244</v>
      </c>
      <c r="AQ209">
        <f>(Table2[[#This Row],[Sharpe Ratio]]-AVERAGE(Table2[Sharpe Ratio]))/_xlfn.STDEV.P(Table2[Sharpe Ratio])</f>
        <v>0.66714036561944401</v>
      </c>
      <c r="AR2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9">
        <f>_xlfn.RANK.AVG(Table2[[#This Row],[1Y Return vs Nifty Z-Score]],Table2[1Y Return vs Nifty Z-Score])</f>
        <v>181</v>
      </c>
      <c r="AT209">
        <f>_xlfn.RANK.AVG(Table2[[#This Row],[6M Return vs Nifty Z-Score]],Table2[6M Return vs Nifty Z-Score])</f>
        <v>372</v>
      </c>
      <c r="AU209">
        <f>_xlfn.RANK.AVG(Table2[[#This Row],[Sharpe Ratio Z-Score]],Table2[Sharpe Ratio Z-Score])</f>
        <v>178</v>
      </c>
      <c r="AV209">
        <f>(Table2[[#This Row],[Rank 1Y]]+Table2[[#This Row],[Rank 6M]]+Table2[[#This Row],[Rank Sharpe]])/3</f>
        <v>243.66666666666666</v>
      </c>
    </row>
    <row r="210" spans="1:48" x14ac:dyDescent="0.3">
      <c r="A210" t="s">
        <v>1883</v>
      </c>
      <c r="B210" t="s">
        <v>1884</v>
      </c>
      <c r="C210" t="s">
        <v>3133</v>
      </c>
      <c r="D210" t="s">
        <v>46</v>
      </c>
      <c r="E210">
        <v>3896.4437343</v>
      </c>
      <c r="F210">
        <v>2299.0500000000002</v>
      </c>
      <c r="G210">
        <v>6.9171962406524301</v>
      </c>
      <c r="H210">
        <f>(Table2[[#This Row],[1Y Return vs Nifty]]-AVERAGE(Table2[1Y Return vs Nifty]))/_xlfn.STDEV.P(Table2[1Y Return vs Nifty])</f>
        <v>-0.2507063003813701</v>
      </c>
      <c r="I210">
        <v>14.709541056594301</v>
      </c>
      <c r="J210">
        <f>(Table2[[#This Row],[1M Return vs Nifty]]-AVERAGE(Table2[1M Return vs Nifty]))/_xlfn.STDEV.P(Table2[1M Return vs Nifty])</f>
        <v>1.5001741972921712</v>
      </c>
      <c r="K210">
        <v>40.167034521510601</v>
      </c>
      <c r="L210">
        <f>(Table2[[#This Row],[6M Return vs Nifty]]-AVERAGE(Table2[6M Return vs Nifty]))/_xlfn.STDEV.P(Table2[6M Return vs Nifty])</f>
        <v>1.1641799469658556</v>
      </c>
      <c r="M210">
        <v>7.5442178829257198</v>
      </c>
      <c r="N210">
        <f>(Table2[[#This Row],[1W Return vs Nifty]]-AVERAGE(Table2[1W Return vs Nifty]))/_xlfn.STDEV.P(Table2[1W Return vs Nifty])</f>
        <v>0.1896181066187122</v>
      </c>
      <c r="O210">
        <v>2256.4699999999998</v>
      </c>
      <c r="P210">
        <v>2159.9243625003601</v>
      </c>
      <c r="Q210">
        <v>1891.69951206873</v>
      </c>
      <c r="R210">
        <v>53.836410930262801</v>
      </c>
      <c r="S210" s="1">
        <f>(Table2[[#This Row],[Close Price]]-Table2[[#This Row],[20D EMA]])/Table2[[#This Row],[20D EMA]]</f>
        <v>1.8870182187221803E-2</v>
      </c>
      <c r="T210" s="1">
        <f>(Table2[[#This Row],[Close Price]]-Table2[[#This Row],[50D EMA]])/Table2[[#This Row],[50D EMA]]</f>
        <v>6.441227290875419E-2</v>
      </c>
      <c r="U210" s="1">
        <f>(Table2[[#This Row],[Close Price]]-Table2[[#This Row],[200D EMA]])/Table2[[#This Row],[200D EMA]]</f>
        <v>0.21533572606666201</v>
      </c>
      <c r="V210">
        <v>1.28769827800489</v>
      </c>
      <c r="W210">
        <v>2260.1999999999998</v>
      </c>
      <c r="X210">
        <v>2358.25</v>
      </c>
      <c r="Y210">
        <v>2260.1999999999998</v>
      </c>
      <c r="Z210">
        <v>2358.25</v>
      </c>
      <c r="AA210">
        <v>2260.1999999999998</v>
      </c>
      <c r="AB210">
        <v>2379.65</v>
      </c>
      <c r="AC210" s="1">
        <f>(Table2[[#This Row],[Close Price]]/Table2[[#This Row],[Day Low]])-1</f>
        <v>1.7188744358906494E-2</v>
      </c>
      <c r="AD210" s="1">
        <f>(Table2[[#This Row],[Day High]]/Table2[[#This Row],[Close Price]])-1</f>
        <v>2.5749766207781466E-2</v>
      </c>
      <c r="AE210" s="1">
        <f>(Table2[[#This Row],[Close Price]]/Table2[[#This Row],[Current Week Low]])-1</f>
        <v>1.7188744358906494E-2</v>
      </c>
      <c r="AF210" s="1">
        <f>(Table2[[#This Row],[Current Week High]]/Table2[[#This Row],[Close Price]])-1</f>
        <v>2.5749766207781466E-2</v>
      </c>
      <c r="AG210" s="1">
        <f>(Table2[[#This Row],[Close Price]]/Table2[[#This Row],[Current Month Low]])-1</f>
        <v>1.7188744358906494E-2</v>
      </c>
      <c r="AH210" s="1">
        <f>(Table2[[#This Row],[Current Month High]]/Table2[[#This Row],[Close Price]])-1</f>
        <v>3.5057958722080729E-2</v>
      </c>
      <c r="AI210">
        <v>18.962180030882301</v>
      </c>
      <c r="AJ210">
        <v>62.591937765205103</v>
      </c>
      <c r="AK210" t="str">
        <f>IF(AND(Table2[[#This Row],[20D EMA]]&gt;Table2[[#This Row],[50D EMA]],Table2[[#This Row],[50D EMA]]&gt;Table2[[#This Row],[200D EMA]]),"Uptrend","Downtrend/NoTrend")</f>
        <v>Uptrend</v>
      </c>
      <c r="AL210">
        <v>0.27</v>
      </c>
      <c r="AM210" t="s">
        <v>3169</v>
      </c>
      <c r="AN210">
        <v>-13.67</v>
      </c>
      <c r="AO210" t="s">
        <v>3168</v>
      </c>
      <c r="AP210">
        <v>8.5087466473034001E-2</v>
      </c>
      <c r="AQ210">
        <f>(Table2[[#This Row],[Sharpe Ratio]]-AVERAGE(Table2[Sharpe Ratio]))/_xlfn.STDEV.P(Table2[Sharpe Ratio])</f>
        <v>0.27499430956806581</v>
      </c>
      <c r="AR2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2.8782602600634348</v>
      </c>
      <c r="AS210">
        <f>_xlfn.RANK.AVG(Table2[[#This Row],[1Y Return vs Nifty Z-Score]],Table2[1Y Return vs Nifty Z-Score])</f>
        <v>380</v>
      </c>
      <c r="AT210">
        <f>_xlfn.RANK.AVG(Table2[[#This Row],[6M Return vs Nifty Z-Score]],Table2[6M Return vs Nifty Z-Score])</f>
        <v>78</v>
      </c>
      <c r="AU210">
        <f>_xlfn.RANK.AVG(Table2[[#This Row],[Sharpe Ratio Z-Score]],Table2[Sharpe Ratio Z-Score])</f>
        <v>274</v>
      </c>
      <c r="AV210">
        <f>(Table2[[#This Row],[Rank 1Y]]+Table2[[#This Row],[Rank 6M]]+Table2[[#This Row],[Rank Sharpe]])/3</f>
        <v>244</v>
      </c>
    </row>
    <row r="211" spans="1:48" x14ac:dyDescent="0.3">
      <c r="A211" t="s">
        <v>1602</v>
      </c>
      <c r="B211" t="s">
        <v>1603</v>
      </c>
      <c r="C211" t="s">
        <v>3127</v>
      </c>
      <c r="D211" t="s">
        <v>247</v>
      </c>
      <c r="E211">
        <v>5888.8967326350003</v>
      </c>
      <c r="F211">
        <v>685.95</v>
      </c>
      <c r="G211">
        <v>59.395454093608599</v>
      </c>
      <c r="H211">
        <f>(Table2[[#This Row],[1Y Return vs Nifty]]-AVERAGE(Table2[1Y Return vs Nifty]))/_xlfn.STDEV.P(Table2[1Y Return vs Nifty])</f>
        <v>0.67964569784116657</v>
      </c>
      <c r="I211">
        <v>26.740201312010299</v>
      </c>
      <c r="J211">
        <f>(Table2[[#This Row],[1M Return vs Nifty]]-AVERAGE(Table2[1M Return vs Nifty]))/_xlfn.STDEV.P(Table2[1M Return vs Nifty])</f>
        <v>2.8269408396748461</v>
      </c>
      <c r="K211">
        <v>45.048639026736303</v>
      </c>
      <c r="L211">
        <f>(Table2[[#This Row],[6M Return vs Nifty]]-AVERAGE(Table2[6M Return vs Nifty]))/_xlfn.STDEV.P(Table2[6M Return vs Nifty])</f>
        <v>1.3325316142172363</v>
      </c>
      <c r="M211">
        <v>4.6174720659706896</v>
      </c>
      <c r="N211">
        <f>(Table2[[#This Row],[1W Return vs Nifty]]-AVERAGE(Table2[1W Return vs Nifty]))/_xlfn.STDEV.P(Table2[1W Return vs Nifty])</f>
        <v>-0.32793745221317327</v>
      </c>
      <c r="O211">
        <v>634.75</v>
      </c>
      <c r="P211">
        <v>585.16438943797402</v>
      </c>
      <c r="Q211">
        <v>484.49760471276898</v>
      </c>
      <c r="R211">
        <v>70.259720539643098</v>
      </c>
      <c r="S211" s="1">
        <f>(Table2[[#This Row],[Close Price]]-Table2[[#This Row],[20D EMA]])/Table2[[#This Row],[20D EMA]]</f>
        <v>8.0661677825915781E-2</v>
      </c>
      <c r="T211" s="1">
        <f>(Table2[[#This Row],[Close Price]]-Table2[[#This Row],[50D EMA]])/Table2[[#This Row],[50D EMA]]</f>
        <v>0.17223469572170377</v>
      </c>
      <c r="U211" s="1">
        <f>(Table2[[#This Row],[Close Price]]-Table2[[#This Row],[200D EMA]])/Table2[[#This Row],[200D EMA]]</f>
        <v>0.41579647314595231</v>
      </c>
      <c r="V211">
        <v>0.88399940584947301</v>
      </c>
      <c r="W211">
        <v>659.05</v>
      </c>
      <c r="X211">
        <v>693</v>
      </c>
      <c r="Y211">
        <v>659.05</v>
      </c>
      <c r="Z211">
        <v>693</v>
      </c>
      <c r="AA211">
        <v>659.05</v>
      </c>
      <c r="AB211">
        <v>693</v>
      </c>
      <c r="AC211" s="1">
        <f>(Table2[[#This Row],[Close Price]]/Table2[[#This Row],[Day Low]])-1</f>
        <v>4.081632653061229E-2</v>
      </c>
      <c r="AD211" s="1">
        <f>(Table2[[#This Row],[Day High]]/Table2[[#This Row],[Close Price]])-1</f>
        <v>1.0277717034769207E-2</v>
      </c>
      <c r="AE211" s="1">
        <f>(Table2[[#This Row],[Close Price]]/Table2[[#This Row],[Current Week Low]])-1</f>
        <v>4.081632653061229E-2</v>
      </c>
      <c r="AF211" s="1">
        <f>(Table2[[#This Row],[Current Week High]]/Table2[[#This Row],[Close Price]])-1</f>
        <v>1.0277717034769207E-2</v>
      </c>
      <c r="AG211" s="1">
        <f>(Table2[[#This Row],[Close Price]]/Table2[[#This Row],[Current Month Low]])-1</f>
        <v>4.081632653061229E-2</v>
      </c>
      <c r="AH211" s="1">
        <f>(Table2[[#This Row],[Current Month High]]/Table2[[#This Row],[Close Price]])-1</f>
        <v>1.0277717034769207E-2</v>
      </c>
      <c r="AI211">
        <v>1.02777170347692</v>
      </c>
      <c r="AJ211">
        <v>90.886322526784397</v>
      </c>
      <c r="AK211" t="str">
        <f>IF(AND(Table2[[#This Row],[20D EMA]]&gt;Table2[[#This Row],[50D EMA]],Table2[[#This Row],[50D EMA]]&gt;Table2[[#This Row],[200D EMA]]),"Uptrend","Downtrend/NoTrend")</f>
        <v>Uptrend</v>
      </c>
      <c r="AL211">
        <v>0.46</v>
      </c>
      <c r="AM211" t="s">
        <v>3169</v>
      </c>
      <c r="AN211">
        <v>9.6199999999999992</v>
      </c>
      <c r="AO211" t="s">
        <v>3169</v>
      </c>
      <c r="AQ211">
        <f>(Table2[[#This Row],[Sharpe Ratio]]-AVERAGE(Table2[Sharpe Ratio]))/_xlfn.STDEV.P(Table2[Sharpe Ratio])</f>
        <v>-0.73340465320162251</v>
      </c>
      <c r="AR2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3.7777760463184533</v>
      </c>
      <c r="AS211">
        <f>_xlfn.RANK.AVG(Table2[[#This Row],[1Y Return vs Nifty Z-Score]],Table2[1Y Return vs Nifty Z-Score])</f>
        <v>128</v>
      </c>
      <c r="AT211">
        <f>_xlfn.RANK.AVG(Table2[[#This Row],[6M Return vs Nifty Z-Score]],Table2[6M Return vs Nifty Z-Score])</f>
        <v>68</v>
      </c>
      <c r="AU211">
        <f>_xlfn.RANK.AVG(Table2[[#This Row],[Sharpe Ratio Z-Score]],Table2[Sharpe Ratio Z-Score])</f>
        <v>539</v>
      </c>
      <c r="AV211">
        <f>(Table2[[#This Row],[Rank 1Y]]+Table2[[#This Row],[Rank 6M]]+Table2[[#This Row],[Rank Sharpe]])/3</f>
        <v>245</v>
      </c>
    </row>
    <row r="212" spans="1:48" x14ac:dyDescent="0.3">
      <c r="A212" t="s">
        <v>482</v>
      </c>
      <c r="B212" t="s">
        <v>483</v>
      </c>
      <c r="C212" t="s">
        <v>3123</v>
      </c>
      <c r="D212" t="s">
        <v>211</v>
      </c>
      <c r="E212">
        <v>44528.590569120002</v>
      </c>
      <c r="F212">
        <v>703.2</v>
      </c>
      <c r="G212">
        <v>49.390264625659903</v>
      </c>
      <c r="H212">
        <f>(Table2[[#This Row],[1Y Return vs Nifty]]-AVERAGE(Table2[1Y Return vs Nifty]))/_xlfn.STDEV.P(Table2[1Y Return vs Nifty])</f>
        <v>0.50227037337473524</v>
      </c>
      <c r="I212">
        <v>11.0386384126782</v>
      </c>
      <c r="J212">
        <f>(Table2[[#This Row],[1M Return vs Nifty]]-AVERAGE(Table2[1M Return vs Nifty]))/_xlfn.STDEV.P(Table2[1M Return vs Nifty])</f>
        <v>1.095339294470469</v>
      </c>
      <c r="K212">
        <v>13.3213775135038</v>
      </c>
      <c r="L212">
        <f>(Table2[[#This Row],[6M Return vs Nifty]]-AVERAGE(Table2[6M Return vs Nifty]))/_xlfn.STDEV.P(Table2[6M Return vs Nifty])</f>
        <v>0.23835502384507107</v>
      </c>
      <c r="M212">
        <v>3.6479764723617398</v>
      </c>
      <c r="N212">
        <f>(Table2[[#This Row],[1W Return vs Nifty]]-AVERAGE(Table2[1W Return vs Nifty]))/_xlfn.STDEV.P(Table2[1W Return vs Nifty])</f>
        <v>-0.49937968365962221</v>
      </c>
      <c r="O212">
        <v>687.81</v>
      </c>
      <c r="P212">
        <v>677.942555280188</v>
      </c>
      <c r="Q212">
        <v>599.02752362617002</v>
      </c>
      <c r="R212">
        <v>57.477336452958603</v>
      </c>
      <c r="S212" s="1">
        <f>(Table2[[#This Row],[Close Price]]-Table2[[#This Row],[20D EMA]])/Table2[[#This Row],[20D EMA]]</f>
        <v>2.2375365289833096E-2</v>
      </c>
      <c r="T212" s="1">
        <f>(Table2[[#This Row],[Close Price]]-Table2[[#This Row],[50D EMA]])/Table2[[#This Row],[50D EMA]]</f>
        <v>3.7256024899297482E-2</v>
      </c>
      <c r="U212" s="1">
        <f>(Table2[[#This Row],[Close Price]]-Table2[[#This Row],[200D EMA]])/Table2[[#This Row],[200D EMA]]</f>
        <v>0.17390265432751642</v>
      </c>
      <c r="V212">
        <v>1.1424996046857401</v>
      </c>
      <c r="W212">
        <v>695.35</v>
      </c>
      <c r="X212">
        <v>715.6</v>
      </c>
      <c r="Y212">
        <v>695.35</v>
      </c>
      <c r="Z212">
        <v>715.6</v>
      </c>
      <c r="AA212">
        <v>695.35</v>
      </c>
      <c r="AB212">
        <v>720</v>
      </c>
      <c r="AC212" s="1">
        <f>(Table2[[#This Row],[Close Price]]/Table2[[#This Row],[Day Low]])-1</f>
        <v>1.1289278780470369E-2</v>
      </c>
      <c r="AD212" s="1">
        <f>(Table2[[#This Row],[Day High]]/Table2[[#This Row],[Close Price]])-1</f>
        <v>1.7633674630261664E-2</v>
      </c>
      <c r="AE212" s="1">
        <f>(Table2[[#This Row],[Close Price]]/Table2[[#This Row],[Current Week Low]])-1</f>
        <v>1.1289278780470369E-2</v>
      </c>
      <c r="AF212" s="1">
        <f>(Table2[[#This Row],[Current Week High]]/Table2[[#This Row],[Close Price]])-1</f>
        <v>1.7633674630261664E-2</v>
      </c>
      <c r="AG212" s="1">
        <f>(Table2[[#This Row],[Close Price]]/Table2[[#This Row],[Current Month Low]])-1</f>
        <v>1.1289278780470369E-2</v>
      </c>
      <c r="AH212" s="1">
        <f>(Table2[[#This Row],[Current Month High]]/Table2[[#This Row],[Close Price]])-1</f>
        <v>2.3890784982935065E-2</v>
      </c>
      <c r="AI212">
        <v>6.45620022753128</v>
      </c>
      <c r="AJ212">
        <v>81.564678543764501</v>
      </c>
      <c r="AK212" t="str">
        <f>IF(AND(Table2[[#This Row],[20D EMA]]&gt;Table2[[#This Row],[50D EMA]],Table2[[#This Row],[50D EMA]]&gt;Table2[[#This Row],[200D EMA]]),"Uptrend","Downtrend/NoTrend")</f>
        <v>Uptrend</v>
      </c>
      <c r="AL212">
        <v>-0.01</v>
      </c>
      <c r="AM212" t="s">
        <v>3168</v>
      </c>
      <c r="AN212">
        <v>-0.62</v>
      </c>
      <c r="AO212" t="s">
        <v>3168</v>
      </c>
      <c r="AP212">
        <v>6.2103910669023002E-2</v>
      </c>
      <c r="AQ212">
        <f>(Table2[[#This Row],[Sharpe Ratio]]-AVERAGE(Table2[Sharpe Ratio]))/_xlfn.STDEV.P(Table2[Sharpe Ratio])</f>
        <v>2.6087891827680596E-3</v>
      </c>
      <c r="AR2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1.3391937972134211</v>
      </c>
      <c r="AS212">
        <f>_xlfn.RANK.AVG(Table2[[#This Row],[1Y Return vs Nifty Z-Score]],Table2[1Y Return vs Nifty Z-Score])</f>
        <v>161</v>
      </c>
      <c r="AT212">
        <f>_xlfn.RANK.AVG(Table2[[#This Row],[6M Return vs Nifty Z-Score]],Table2[6M Return vs Nifty Z-Score])</f>
        <v>231</v>
      </c>
      <c r="AU212">
        <f>_xlfn.RANK.AVG(Table2[[#This Row],[Sharpe Ratio Z-Score]],Table2[Sharpe Ratio Z-Score])</f>
        <v>346</v>
      </c>
      <c r="AV212">
        <f>(Table2[[#This Row],[Rank 1Y]]+Table2[[#This Row],[Rank 6M]]+Table2[[#This Row],[Rank Sharpe]])/3</f>
        <v>246</v>
      </c>
    </row>
    <row r="213" spans="1:48" x14ac:dyDescent="0.3">
      <c r="A213" t="s">
        <v>1416</v>
      </c>
      <c r="B213" t="s">
        <v>1417</v>
      </c>
      <c r="C213" t="s">
        <v>3135</v>
      </c>
      <c r="D213" t="s">
        <v>599</v>
      </c>
      <c r="E213">
        <v>7553.1187223850002</v>
      </c>
      <c r="F213">
        <v>566.85</v>
      </c>
      <c r="G213">
        <v>43.104023766764101</v>
      </c>
      <c r="H213">
        <f>(Table2[[#This Row],[1Y Return vs Nifty]]-AVERAGE(Table2[1Y Return vs Nifty]))/_xlfn.STDEV.P(Table2[1Y Return vs Nifty])</f>
        <v>0.39082580597371558</v>
      </c>
      <c r="I213">
        <v>3.7564776873659098</v>
      </c>
      <c r="J213">
        <f>(Table2[[#This Row],[1M Return vs Nifty]]-AVERAGE(Table2[1M Return vs Nifty]))/_xlfn.STDEV.P(Table2[1M Return vs Nifty])</f>
        <v>0.29224721725350755</v>
      </c>
      <c r="K213">
        <v>15.9474955910049</v>
      </c>
      <c r="L213">
        <f>(Table2[[#This Row],[6M Return vs Nifty]]-AVERAGE(Table2[6M Return vs Nifty]))/_xlfn.STDEV.P(Table2[6M Return vs Nifty])</f>
        <v>0.32892183569413136</v>
      </c>
      <c r="M213">
        <v>5.9953085657890997</v>
      </c>
      <c r="N213">
        <f>(Table2[[#This Row],[1W Return vs Nifty]]-AVERAGE(Table2[1W Return vs Nifty]))/_xlfn.STDEV.P(Table2[1W Return vs Nifty])</f>
        <v>-8.428563403635643E-2</v>
      </c>
      <c r="O213">
        <v>576</v>
      </c>
      <c r="P213">
        <v>567.93065027797604</v>
      </c>
      <c r="Q213">
        <v>502.38312446725598</v>
      </c>
      <c r="R213">
        <v>44.998515927785299</v>
      </c>
      <c r="S213" s="1">
        <f>(Table2[[#This Row],[Close Price]]-Table2[[#This Row],[20D EMA]])/Table2[[#This Row],[20D EMA]]</f>
        <v>-1.5885416666666628E-2</v>
      </c>
      <c r="T213" s="1">
        <f>(Table2[[#This Row],[Close Price]]-Table2[[#This Row],[50D EMA]])/Table2[[#This Row],[50D EMA]]</f>
        <v>-1.902785626109615E-3</v>
      </c>
      <c r="U213" s="1">
        <f>(Table2[[#This Row],[Close Price]]-Table2[[#This Row],[200D EMA]])/Table2[[#This Row],[200D EMA]]</f>
        <v>0.1283221358223505</v>
      </c>
      <c r="V213">
        <v>0.521783210346764</v>
      </c>
      <c r="W213">
        <v>555.1</v>
      </c>
      <c r="X213">
        <v>586.5</v>
      </c>
      <c r="Y213">
        <v>555.1</v>
      </c>
      <c r="Z213">
        <v>586.5</v>
      </c>
      <c r="AA213">
        <v>555.1</v>
      </c>
      <c r="AB213">
        <v>586.5</v>
      </c>
      <c r="AC213" s="1">
        <f>(Table2[[#This Row],[Close Price]]/Table2[[#This Row],[Day Low]])-1</f>
        <v>2.116735723293095E-2</v>
      </c>
      <c r="AD213" s="1">
        <f>(Table2[[#This Row],[Day High]]/Table2[[#This Row],[Close Price]])-1</f>
        <v>3.4665255358560465E-2</v>
      </c>
      <c r="AE213" s="1">
        <f>(Table2[[#This Row],[Close Price]]/Table2[[#This Row],[Current Week Low]])-1</f>
        <v>2.116735723293095E-2</v>
      </c>
      <c r="AF213" s="1">
        <f>(Table2[[#This Row],[Current Week High]]/Table2[[#This Row],[Close Price]])-1</f>
        <v>3.4665255358560465E-2</v>
      </c>
      <c r="AG213" s="1">
        <f>(Table2[[#This Row],[Close Price]]/Table2[[#This Row],[Current Month Low]])-1</f>
        <v>2.116735723293095E-2</v>
      </c>
      <c r="AH213" s="1">
        <f>(Table2[[#This Row],[Current Month High]]/Table2[[#This Row],[Close Price]])-1</f>
        <v>3.4665255358560465E-2</v>
      </c>
      <c r="AI213">
        <v>12.8517244420922</v>
      </c>
      <c r="AJ213">
        <v>69.208955223880594</v>
      </c>
      <c r="AK213" t="str">
        <f>IF(AND(Table2[[#This Row],[20D EMA]]&gt;Table2[[#This Row],[50D EMA]],Table2[[#This Row],[50D EMA]]&gt;Table2[[#This Row],[200D EMA]]),"Uptrend","Downtrend/NoTrend")</f>
        <v>Uptrend</v>
      </c>
      <c r="AL213">
        <v>0.23</v>
      </c>
      <c r="AM213" t="s">
        <v>3169</v>
      </c>
      <c r="AN213">
        <v>-5.82</v>
      </c>
      <c r="AO213" t="s">
        <v>3168</v>
      </c>
      <c r="AP213">
        <v>6.1782340556982999E-2</v>
      </c>
      <c r="AQ213">
        <f>(Table2[[#This Row],[Sharpe Ratio]]-AVERAGE(Table2[Sharpe Ratio]))/_xlfn.STDEV.P(Table2[Sharpe Ratio])</f>
        <v>-1.2022417584533389E-3</v>
      </c>
      <c r="AR2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0.92650698312654467</v>
      </c>
      <c r="AS213">
        <f>_xlfn.RANK.AVG(Table2[[#This Row],[1Y Return vs Nifty Z-Score]],Table2[1Y Return vs Nifty Z-Score])</f>
        <v>187</v>
      </c>
      <c r="AT213">
        <f>_xlfn.RANK.AVG(Table2[[#This Row],[6M Return vs Nifty Z-Score]],Table2[6M Return vs Nifty Z-Score])</f>
        <v>211</v>
      </c>
      <c r="AU213">
        <f>_xlfn.RANK.AVG(Table2[[#This Row],[Sharpe Ratio Z-Score]],Table2[Sharpe Ratio Z-Score])</f>
        <v>348</v>
      </c>
      <c r="AV213">
        <f>(Table2[[#This Row],[Rank 1Y]]+Table2[[#This Row],[Rank 6M]]+Table2[[#This Row],[Rank Sharpe]])/3</f>
        <v>248.66666666666666</v>
      </c>
    </row>
    <row r="214" spans="1:48" x14ac:dyDescent="0.3">
      <c r="A214" t="s">
        <v>996</v>
      </c>
      <c r="B214" t="s">
        <v>997</v>
      </c>
      <c r="C214" t="s">
        <v>3137</v>
      </c>
      <c r="D214" t="s">
        <v>998</v>
      </c>
      <c r="E214">
        <v>13896.40601986</v>
      </c>
      <c r="F214">
        <v>782.6</v>
      </c>
      <c r="G214">
        <v>38.536938390500197</v>
      </c>
      <c r="H214">
        <f>(Table2[[#This Row],[1Y Return vs Nifty]]-AVERAGE(Table2[1Y Return vs Nifty]))/_xlfn.STDEV.P(Table2[1Y Return vs Nifty])</f>
        <v>0.30985899839093112</v>
      </c>
      <c r="I214">
        <v>-1.16705644847959</v>
      </c>
      <c r="J214">
        <f>(Table2[[#This Row],[1M Return vs Nifty]]-AVERAGE(Table2[1M Return vs Nifty]))/_xlfn.STDEV.P(Table2[1M Return vs Nifty])</f>
        <v>-0.25073053420709512</v>
      </c>
      <c r="K214">
        <v>20.771391071186699</v>
      </c>
      <c r="L214">
        <f>(Table2[[#This Row],[6M Return vs Nifty]]-AVERAGE(Table2[6M Return vs Nifty]))/_xlfn.STDEV.P(Table2[6M Return vs Nifty])</f>
        <v>0.49528329448614339</v>
      </c>
      <c r="M214">
        <v>8.1440029045581692</v>
      </c>
      <c r="N214">
        <f>(Table2[[#This Row],[1W Return vs Nifty]]-AVERAGE(Table2[1W Return vs Nifty]))/_xlfn.STDEV.P(Table2[1W Return vs Nifty])</f>
        <v>0.29568200538698247</v>
      </c>
      <c r="O214">
        <v>796.14</v>
      </c>
      <c r="P214">
        <v>801.05121975511304</v>
      </c>
      <c r="Q214">
        <v>720.05533150064605</v>
      </c>
      <c r="R214">
        <v>44.452751362986497</v>
      </c>
      <c r="S214" s="1">
        <f>(Table2[[#This Row],[Close Price]]-Table2[[#This Row],[20D EMA]])/Table2[[#This Row],[20D EMA]]</f>
        <v>-1.7007059059964282E-2</v>
      </c>
      <c r="T214" s="1">
        <f>(Table2[[#This Row],[Close Price]]-Table2[[#This Row],[50D EMA]])/Table2[[#This Row],[50D EMA]]</f>
        <v>-2.3033757767391805E-2</v>
      </c>
      <c r="U214" s="1">
        <f>(Table2[[#This Row],[Close Price]]-Table2[[#This Row],[200D EMA]])/Table2[[#This Row],[200D EMA]]</f>
        <v>8.6860919936536649E-2</v>
      </c>
      <c r="V214">
        <v>0.56340006974561796</v>
      </c>
      <c r="W214">
        <v>779.4</v>
      </c>
      <c r="X214">
        <v>817.95</v>
      </c>
      <c r="Y214">
        <v>779.4</v>
      </c>
      <c r="Z214">
        <v>817.95</v>
      </c>
      <c r="AA214">
        <v>779.4</v>
      </c>
      <c r="AB214">
        <v>823.7</v>
      </c>
      <c r="AC214" s="1">
        <f>(Table2[[#This Row],[Close Price]]/Table2[[#This Row],[Day Low]])-1</f>
        <v>4.1057223505260865E-3</v>
      </c>
      <c r="AD214" s="1">
        <f>(Table2[[#This Row],[Day High]]/Table2[[#This Row],[Close Price]])-1</f>
        <v>4.5169946332737076E-2</v>
      </c>
      <c r="AE214" s="1">
        <f>(Table2[[#This Row],[Close Price]]/Table2[[#This Row],[Current Week Low]])-1</f>
        <v>4.1057223505260865E-3</v>
      </c>
      <c r="AF214" s="1">
        <f>(Table2[[#This Row],[Current Week High]]/Table2[[#This Row],[Close Price]])-1</f>
        <v>4.5169946332737076E-2</v>
      </c>
      <c r="AG214" s="1">
        <f>(Table2[[#This Row],[Close Price]]/Table2[[#This Row],[Current Month Low]])-1</f>
        <v>4.1057223505260865E-3</v>
      </c>
      <c r="AH214" s="1">
        <f>(Table2[[#This Row],[Current Month High]]/Table2[[#This Row],[Close Price]])-1</f>
        <v>5.2517250191668863E-2</v>
      </c>
      <c r="AI214">
        <v>11.8706874520827</v>
      </c>
      <c r="AJ214">
        <v>65.945716709075398</v>
      </c>
      <c r="AK214" t="str">
        <f>IF(AND(Table2[[#This Row],[20D EMA]]&gt;Table2[[#This Row],[50D EMA]],Table2[[#This Row],[50D EMA]]&gt;Table2[[#This Row],[200D EMA]]),"Uptrend","Downtrend/NoTrend")</f>
        <v>Downtrend/NoTrend</v>
      </c>
      <c r="AL214">
        <v>0.09</v>
      </c>
      <c r="AM214" t="s">
        <v>3169</v>
      </c>
      <c r="AN214">
        <v>-2.98</v>
      </c>
      <c r="AO214" t="s">
        <v>3168</v>
      </c>
      <c r="AP214">
        <v>5.2224760678878997E-2</v>
      </c>
      <c r="AQ214">
        <f>(Table2[[#This Row],[Sharpe Ratio]]-AVERAGE(Table2[Sharpe Ratio]))/_xlfn.STDEV.P(Table2[Sharpe Ratio])</f>
        <v>-0.11447219837095816</v>
      </c>
      <c r="AR2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4">
        <f>_xlfn.RANK.AVG(Table2[[#This Row],[1Y Return vs Nifty Z-Score]],Table2[1Y Return vs Nifty Z-Score])</f>
        <v>210</v>
      </c>
      <c r="AT214">
        <f>_xlfn.RANK.AVG(Table2[[#This Row],[6M Return vs Nifty Z-Score]],Table2[6M Return vs Nifty Z-Score])</f>
        <v>163</v>
      </c>
      <c r="AU214">
        <f>_xlfn.RANK.AVG(Table2[[#This Row],[Sharpe Ratio Z-Score]],Table2[Sharpe Ratio Z-Score])</f>
        <v>376</v>
      </c>
      <c r="AV214">
        <f>(Table2[[#This Row],[Rank 1Y]]+Table2[[#This Row],[Rank 6M]]+Table2[[#This Row],[Rank Sharpe]])/3</f>
        <v>249.66666666666666</v>
      </c>
    </row>
    <row r="215" spans="1:48" x14ac:dyDescent="0.3">
      <c r="A215" t="s">
        <v>441</v>
      </c>
      <c r="B215" t="s">
        <v>442</v>
      </c>
      <c r="C215" t="s">
        <v>3122</v>
      </c>
      <c r="D215" t="s">
        <v>21</v>
      </c>
      <c r="E215">
        <v>50331.256185924998</v>
      </c>
      <c r="F215">
        <v>7543.25</v>
      </c>
      <c r="G215">
        <v>22.687551300208</v>
      </c>
      <c r="H215">
        <f>(Table2[[#This Row],[1Y Return vs Nifty]]-AVERAGE(Table2[1Y Return vs Nifty]))/_xlfn.STDEV.P(Table2[1Y Return vs Nifty])</f>
        <v>2.8875795949785531E-2</v>
      </c>
      <c r="I215">
        <v>11.132985353102899</v>
      </c>
      <c r="J215">
        <f>(Table2[[#This Row],[1M Return vs Nifty]]-AVERAGE(Table2[1M Return vs Nifty]))/_xlfn.STDEV.P(Table2[1M Return vs Nifty])</f>
        <v>1.1057440744832703</v>
      </c>
      <c r="K215">
        <v>64.169945871026101</v>
      </c>
      <c r="L215">
        <f>(Table2[[#This Row],[6M Return vs Nifty]]-AVERAGE(Table2[6M Return vs Nifty]))/_xlfn.STDEV.P(Table2[6M Return vs Nifty])</f>
        <v>1.9919672329396079</v>
      </c>
      <c r="M215">
        <v>-0.90070990298387898</v>
      </c>
      <c r="N215">
        <f>(Table2[[#This Row],[1W Return vs Nifty]]-AVERAGE(Table2[1W Return vs Nifty]))/_xlfn.STDEV.P(Table2[1W Return vs Nifty])</f>
        <v>-1.3037535740414934</v>
      </c>
      <c r="O215">
        <v>7419.53</v>
      </c>
      <c r="P215">
        <v>7042.4954655167703</v>
      </c>
      <c r="Q215">
        <v>6164.9592582603</v>
      </c>
      <c r="R215">
        <v>53.436885356429698</v>
      </c>
      <c r="S215" s="1">
        <f>(Table2[[#This Row],[Close Price]]-Table2[[#This Row],[20D EMA]])/Table2[[#This Row],[20D EMA]]</f>
        <v>1.667491067493497E-2</v>
      </c>
      <c r="T215" s="1">
        <f>(Table2[[#This Row],[Close Price]]-Table2[[#This Row],[50D EMA]])/Table2[[#This Row],[50D EMA]]</f>
        <v>7.1104701016159608E-2</v>
      </c>
      <c r="U215" s="1">
        <f>(Table2[[#This Row],[Close Price]]-Table2[[#This Row],[200D EMA]])/Table2[[#This Row],[200D EMA]]</f>
        <v>0.22356850775501186</v>
      </c>
      <c r="V215">
        <v>1.78355103935222</v>
      </c>
      <c r="W215">
        <v>7518.7</v>
      </c>
      <c r="X215">
        <v>7646.55</v>
      </c>
      <c r="Y215">
        <v>7518.7</v>
      </c>
      <c r="Z215">
        <v>7646.55</v>
      </c>
      <c r="AA215">
        <v>7468.9</v>
      </c>
      <c r="AB215">
        <v>7646.55</v>
      </c>
      <c r="AC215" s="1">
        <f>(Table2[[#This Row],[Close Price]]/Table2[[#This Row],[Day Low]])-1</f>
        <v>3.2651921209783108E-3</v>
      </c>
      <c r="AD215" s="1">
        <f>(Table2[[#This Row],[Day High]]/Table2[[#This Row],[Close Price]])-1</f>
        <v>1.369436250952849E-2</v>
      </c>
      <c r="AE215" s="1">
        <f>(Table2[[#This Row],[Close Price]]/Table2[[#This Row],[Current Week Low]])-1</f>
        <v>3.2651921209783108E-3</v>
      </c>
      <c r="AF215" s="1">
        <f>(Table2[[#This Row],[Current Week High]]/Table2[[#This Row],[Close Price]])-1</f>
        <v>1.369436250952849E-2</v>
      </c>
      <c r="AG215" s="1">
        <f>(Table2[[#This Row],[Close Price]]/Table2[[#This Row],[Current Month Low]])-1</f>
        <v>9.9546117902236109E-3</v>
      </c>
      <c r="AH215" s="1">
        <f>(Table2[[#This Row],[Current Month High]]/Table2[[#This Row],[Close Price]])-1</f>
        <v>1.369436250952849E-2</v>
      </c>
      <c r="AI215">
        <v>4.6578066483279699</v>
      </c>
      <c r="AJ215">
        <v>75.946119307248196</v>
      </c>
      <c r="AK215" t="str">
        <f>IF(AND(Table2[[#This Row],[20D EMA]]&gt;Table2[[#This Row],[50D EMA]],Table2[[#This Row],[50D EMA]]&gt;Table2[[#This Row],[200D EMA]]),"Uptrend","Downtrend/NoTrend")</f>
        <v>Uptrend</v>
      </c>
      <c r="AL215">
        <v>0.26</v>
      </c>
      <c r="AM215" t="s">
        <v>3169</v>
      </c>
      <c r="AN215">
        <v>3.94</v>
      </c>
      <c r="AO215" t="s">
        <v>3169</v>
      </c>
      <c r="AP215">
        <v>3.0882986417357001E-2</v>
      </c>
      <c r="AQ215">
        <f>(Table2[[#This Row],[Sharpe Ratio]]-AVERAGE(Table2[Sharpe Ratio]))/_xlfn.STDEV.P(Table2[Sharpe Ratio])</f>
        <v>-0.36740043705349168</v>
      </c>
      <c r="AR2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1.4554330922776786</v>
      </c>
      <c r="AS215">
        <f>_xlfn.RANK.AVG(Table2[[#This Row],[1Y Return vs Nifty Z-Score]],Table2[1Y Return vs Nifty Z-Score])</f>
        <v>289</v>
      </c>
      <c r="AT215">
        <f>_xlfn.RANK.AVG(Table2[[#This Row],[6M Return vs Nifty Z-Score]],Table2[6M Return vs Nifty Z-Score])</f>
        <v>31</v>
      </c>
      <c r="AU215">
        <f>_xlfn.RANK.AVG(Table2[[#This Row],[Sharpe Ratio Z-Score]],Table2[Sharpe Ratio Z-Score])</f>
        <v>435</v>
      </c>
      <c r="AV215">
        <f>(Table2[[#This Row],[Rank 1Y]]+Table2[[#This Row],[Rank 6M]]+Table2[[#This Row],[Rank Sharpe]])/3</f>
        <v>251.66666666666666</v>
      </c>
    </row>
    <row r="216" spans="1:48" x14ac:dyDescent="0.3">
      <c r="A216" t="s">
        <v>877</v>
      </c>
      <c r="B216" t="s">
        <v>878</v>
      </c>
      <c r="C216" t="s">
        <v>3123</v>
      </c>
      <c r="D216" t="s">
        <v>469</v>
      </c>
      <c r="E216">
        <v>17311.2169512</v>
      </c>
      <c r="F216">
        <v>1009.6</v>
      </c>
      <c r="G216">
        <v>86.657636936943206</v>
      </c>
      <c r="H216">
        <f>(Table2[[#This Row],[1Y Return vs Nifty]]-AVERAGE(Table2[1Y Return vs Nifty]))/_xlfn.STDEV.P(Table2[1Y Return vs Nifty])</f>
        <v>1.1629587368386256</v>
      </c>
      <c r="I216">
        <v>-1.0307659951880801</v>
      </c>
      <c r="J216">
        <f>(Table2[[#This Row],[1M Return vs Nifty]]-AVERAGE(Table2[1M Return vs Nifty]))/_xlfn.STDEV.P(Table2[1M Return vs Nifty])</f>
        <v>-0.23570013493861069</v>
      </c>
      <c r="K216">
        <v>22.608964375222499</v>
      </c>
      <c r="L216">
        <f>(Table2[[#This Row],[6M Return vs Nifty]]-AVERAGE(Table2[6M Return vs Nifty]))/_xlfn.STDEV.P(Table2[6M Return vs Nifty])</f>
        <v>0.55865559945265397</v>
      </c>
      <c r="M216">
        <v>6.9388685537724202</v>
      </c>
      <c r="N216">
        <f>(Table2[[#This Row],[1W Return vs Nifty]]-AVERAGE(Table2[1W Return vs Nifty]))/_xlfn.STDEV.P(Table2[1W Return vs Nifty])</f>
        <v>8.2570235046318358E-2</v>
      </c>
      <c r="O216">
        <v>1009.67</v>
      </c>
      <c r="P216">
        <v>999.35406460508</v>
      </c>
      <c r="Q216">
        <v>815.88029807829798</v>
      </c>
      <c r="R216">
        <v>52.370364034837301</v>
      </c>
      <c r="S216" s="1">
        <f>(Table2[[#This Row],[Close Price]]-Table2[[#This Row],[20D EMA]])/Table2[[#This Row],[20D EMA]]</f>
        <v>-6.9329582932974474E-5</v>
      </c>
      <c r="T216" s="1">
        <f>(Table2[[#This Row],[Close Price]]-Table2[[#This Row],[50D EMA]])/Table2[[#This Row],[50D EMA]]</f>
        <v>1.0252557884946377E-2</v>
      </c>
      <c r="U216" s="1">
        <f>(Table2[[#This Row],[Close Price]]-Table2[[#This Row],[200D EMA]])/Table2[[#This Row],[200D EMA]]</f>
        <v>0.23743642588010042</v>
      </c>
      <c r="V216">
        <v>0.526709737396856</v>
      </c>
      <c r="W216">
        <v>990.85</v>
      </c>
      <c r="X216">
        <v>1023.95</v>
      </c>
      <c r="Y216">
        <v>990.85</v>
      </c>
      <c r="Z216">
        <v>1023.95</v>
      </c>
      <c r="AA216">
        <v>990.85</v>
      </c>
      <c r="AB216">
        <v>1023.95</v>
      </c>
      <c r="AC216" s="1">
        <f>(Table2[[#This Row],[Close Price]]/Table2[[#This Row],[Day Low]])-1</f>
        <v>1.892314679315743E-2</v>
      </c>
      <c r="AD216" s="1">
        <f>(Table2[[#This Row],[Day High]]/Table2[[#This Row],[Close Price]])-1</f>
        <v>1.4213549920760737E-2</v>
      </c>
      <c r="AE216" s="1">
        <f>(Table2[[#This Row],[Close Price]]/Table2[[#This Row],[Current Week Low]])-1</f>
        <v>1.892314679315743E-2</v>
      </c>
      <c r="AF216" s="1">
        <f>(Table2[[#This Row],[Current Week High]]/Table2[[#This Row],[Close Price]])-1</f>
        <v>1.4213549920760737E-2</v>
      </c>
      <c r="AG216" s="1">
        <f>(Table2[[#This Row],[Close Price]]/Table2[[#This Row],[Current Month Low]])-1</f>
        <v>1.892314679315743E-2</v>
      </c>
      <c r="AH216" s="1">
        <f>(Table2[[#This Row],[Current Month High]]/Table2[[#This Row],[Close Price]])-1</f>
        <v>1.4213549920760737E-2</v>
      </c>
      <c r="AI216">
        <v>17.769413629159999</v>
      </c>
      <c r="AJ216">
        <v>121.28219178082099</v>
      </c>
      <c r="AK216" t="str">
        <f>IF(AND(Table2[[#This Row],[20D EMA]]&gt;Table2[[#This Row],[50D EMA]],Table2[[#This Row],[50D EMA]]&gt;Table2[[#This Row],[200D EMA]]),"Uptrend","Downtrend/NoTrend")</f>
        <v>Uptrend</v>
      </c>
      <c r="AL216">
        <v>-0.02</v>
      </c>
      <c r="AM216" t="s">
        <v>3168</v>
      </c>
      <c r="AN216">
        <v>-5.58</v>
      </c>
      <c r="AO216" t="s">
        <v>3168</v>
      </c>
      <c r="AQ216">
        <f>(Table2[[#This Row],[Sharpe Ratio]]-AVERAGE(Table2[Sharpe Ratio]))/_xlfn.STDEV.P(Table2[Sharpe Ratio])</f>
        <v>-0.73340465320162251</v>
      </c>
      <c r="AR2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0.83507978319736476</v>
      </c>
      <c r="AS216">
        <f>_xlfn.RANK.AVG(Table2[[#This Row],[1Y Return vs Nifty Z-Score]],Table2[1Y Return vs Nifty Z-Score])</f>
        <v>72</v>
      </c>
      <c r="AT216">
        <f>_xlfn.RANK.AVG(Table2[[#This Row],[6M Return vs Nifty Z-Score]],Table2[6M Return vs Nifty Z-Score])</f>
        <v>145</v>
      </c>
      <c r="AU216">
        <f>_xlfn.RANK.AVG(Table2[[#This Row],[Sharpe Ratio Z-Score]],Table2[Sharpe Ratio Z-Score])</f>
        <v>539</v>
      </c>
      <c r="AV216">
        <f>(Table2[[#This Row],[Rank 1Y]]+Table2[[#This Row],[Rank 6M]]+Table2[[#This Row],[Rank Sharpe]])/3</f>
        <v>252</v>
      </c>
    </row>
    <row r="217" spans="1:48" x14ac:dyDescent="0.3">
      <c r="A217" t="s">
        <v>161</v>
      </c>
      <c r="B217" t="s">
        <v>162</v>
      </c>
      <c r="C217" t="s">
        <v>3127</v>
      </c>
      <c r="D217" t="s">
        <v>163</v>
      </c>
      <c r="E217">
        <v>156672.91920149999</v>
      </c>
      <c r="F217">
        <v>5901.75</v>
      </c>
      <c r="G217">
        <v>43.522337673618303</v>
      </c>
      <c r="H217">
        <f>(Table2[[#This Row],[1Y Return vs Nifty]]-AVERAGE(Table2[1Y Return vs Nifty]))/_xlfn.STDEV.P(Table2[1Y Return vs Nifty])</f>
        <v>0.39824181395585101</v>
      </c>
      <c r="I217">
        <v>13.176365923933</v>
      </c>
      <c r="J217">
        <f>(Table2[[#This Row],[1M Return vs Nifty]]-AVERAGE(Table2[1M Return vs Nifty]))/_xlfn.STDEV.P(Table2[1M Return vs Nifty])</f>
        <v>1.3310924029633935</v>
      </c>
      <c r="K217">
        <v>42.160682064204302</v>
      </c>
      <c r="L217">
        <f>(Table2[[#This Row],[6M Return vs Nifty]]-AVERAGE(Table2[6M Return vs Nifty]))/_xlfn.STDEV.P(Table2[6M Return vs Nifty])</f>
        <v>1.2329347769330949</v>
      </c>
      <c r="M217">
        <v>4.0330021362930601</v>
      </c>
      <c r="N217">
        <f>(Table2[[#This Row],[1W Return vs Nifty]]-AVERAGE(Table2[1W Return vs Nifty]))/_xlfn.STDEV.P(Table2[1W Return vs Nifty])</f>
        <v>-0.43129308334531347</v>
      </c>
      <c r="O217">
        <v>5818.99</v>
      </c>
      <c r="P217">
        <v>5557.9652451904904</v>
      </c>
      <c r="Q217">
        <v>4703.1566374716404</v>
      </c>
      <c r="R217">
        <v>58.393526058625604</v>
      </c>
      <c r="S217" s="1">
        <f>(Table2[[#This Row],[Close Price]]-Table2[[#This Row],[20D EMA]])/Table2[[#This Row],[20D EMA]]</f>
        <v>1.4222399419830627E-2</v>
      </c>
      <c r="T217" s="1">
        <f>(Table2[[#This Row],[Close Price]]-Table2[[#This Row],[50D EMA]])/Table2[[#This Row],[50D EMA]]</f>
        <v>6.1854426870876729E-2</v>
      </c>
      <c r="U217" s="1">
        <f>(Table2[[#This Row],[Close Price]]-Table2[[#This Row],[200D EMA]])/Table2[[#This Row],[200D EMA]]</f>
        <v>0.25484870161005502</v>
      </c>
      <c r="V217">
        <v>0.66008888499302498</v>
      </c>
      <c r="W217">
        <v>5841.7</v>
      </c>
      <c r="X217">
        <v>5941.3</v>
      </c>
      <c r="Y217">
        <v>5841.7</v>
      </c>
      <c r="Z217">
        <v>5941.3</v>
      </c>
      <c r="AA217">
        <v>5841.7</v>
      </c>
      <c r="AB217">
        <v>5941.3</v>
      </c>
      <c r="AC217" s="1">
        <f>(Table2[[#This Row],[Close Price]]/Table2[[#This Row],[Day Low]])-1</f>
        <v>1.0279541914168799E-2</v>
      </c>
      <c r="AD217" s="1">
        <f>(Table2[[#This Row],[Day High]]/Table2[[#This Row],[Close Price]])-1</f>
        <v>6.7014021264879542E-3</v>
      </c>
      <c r="AE217" s="1">
        <f>(Table2[[#This Row],[Close Price]]/Table2[[#This Row],[Current Week Low]])-1</f>
        <v>1.0279541914168799E-2</v>
      </c>
      <c r="AF217" s="1">
        <f>(Table2[[#This Row],[Current Week High]]/Table2[[#This Row],[Close Price]])-1</f>
        <v>6.7014021264879542E-3</v>
      </c>
      <c r="AG217" s="1">
        <f>(Table2[[#This Row],[Close Price]]/Table2[[#This Row],[Current Month Low]])-1</f>
        <v>1.0279541914168799E-2</v>
      </c>
      <c r="AH217" s="1">
        <f>(Table2[[#This Row],[Current Month High]]/Table2[[#This Row],[Close Price]])-1</f>
        <v>6.7014021264879542E-3</v>
      </c>
      <c r="AI217">
        <v>6.3387978142076502</v>
      </c>
      <c r="AJ217">
        <v>79.095985191029598</v>
      </c>
      <c r="AK217" t="str">
        <f>IF(AND(Table2[[#This Row],[20D EMA]]&gt;Table2[[#This Row],[50D EMA]],Table2[[#This Row],[50D EMA]]&gt;Table2[[#This Row],[200D EMA]]),"Uptrend","Downtrend/NoTrend")</f>
        <v>Uptrend</v>
      </c>
      <c r="AL217">
        <v>0.24</v>
      </c>
      <c r="AM217" t="s">
        <v>3169</v>
      </c>
      <c r="AN217">
        <v>-2.89</v>
      </c>
      <c r="AO217" t="s">
        <v>3168</v>
      </c>
      <c r="AP217">
        <v>5.7922717933819997E-3</v>
      </c>
      <c r="AQ217">
        <f>(Table2[[#This Row],[Sharpe Ratio]]-AVERAGE(Table2[Sharpe Ratio]))/_xlfn.STDEV.P(Table2[Sharpe Ratio])</f>
        <v>-0.66475857510529512</v>
      </c>
      <c r="AR2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1.8662173354017306</v>
      </c>
      <c r="AS217">
        <f>_xlfn.RANK.AVG(Table2[[#This Row],[1Y Return vs Nifty Z-Score]],Table2[1Y Return vs Nifty Z-Score])</f>
        <v>184</v>
      </c>
      <c r="AT217">
        <f>_xlfn.RANK.AVG(Table2[[#This Row],[6M Return vs Nifty Z-Score]],Table2[6M Return vs Nifty Z-Score])</f>
        <v>74</v>
      </c>
      <c r="AU217">
        <f>_xlfn.RANK.AVG(Table2[[#This Row],[Sharpe Ratio Z-Score]],Table2[Sharpe Ratio Z-Score])</f>
        <v>500</v>
      </c>
      <c r="AV217">
        <f>(Table2[[#This Row],[Rank 1Y]]+Table2[[#This Row],[Rank 6M]]+Table2[[#This Row],[Rank Sharpe]])/3</f>
        <v>252.66666666666666</v>
      </c>
    </row>
    <row r="218" spans="1:48" x14ac:dyDescent="0.3">
      <c r="A218" t="s">
        <v>118</v>
      </c>
      <c r="B218" t="s">
        <v>119</v>
      </c>
      <c r="C218" t="s">
        <v>3130</v>
      </c>
      <c r="D218" t="s">
        <v>120</v>
      </c>
      <c r="E218">
        <v>229772.84722</v>
      </c>
      <c r="F218">
        <v>543.79999999999995</v>
      </c>
      <c r="G218">
        <v>58.908270275906197</v>
      </c>
      <c r="H218">
        <f>(Table2[[#This Row],[1Y Return vs Nifty]]-AVERAGE(Table2[1Y Return vs Nifty]))/_xlfn.STDEV.P(Table2[1Y Return vs Nifty])</f>
        <v>0.67100874118816334</v>
      </c>
      <c r="I218">
        <v>10.814582180755901</v>
      </c>
      <c r="J218">
        <f>(Table2[[#This Row],[1M Return vs Nifty]]-AVERAGE(Table2[1M Return vs Nifty]))/_xlfn.STDEV.P(Table2[1M Return vs Nifty])</f>
        <v>1.0706298996225314</v>
      </c>
      <c r="K218">
        <v>10.3745745437924</v>
      </c>
      <c r="L218">
        <f>(Table2[[#This Row],[6M Return vs Nifty]]-AVERAGE(Table2[6M Return vs Nifty]))/_xlfn.STDEV.P(Table2[6M Return vs Nifty])</f>
        <v>0.13672876705159964</v>
      </c>
      <c r="M218">
        <v>9.4226000035603903</v>
      </c>
      <c r="N218">
        <f>(Table2[[#This Row],[1W Return vs Nifty]]-AVERAGE(Table2[1W Return vs Nifty]))/_xlfn.STDEV.P(Table2[1W Return vs Nifty])</f>
        <v>0.52178467281417917</v>
      </c>
      <c r="O218">
        <v>529.64</v>
      </c>
      <c r="P218">
        <v>529.14287487776596</v>
      </c>
      <c r="Q218">
        <v>497.62743634756299</v>
      </c>
      <c r="R218">
        <v>55.979613089205699</v>
      </c>
      <c r="S218" s="1">
        <f>(Table2[[#This Row],[Close Price]]-Table2[[#This Row],[20D EMA]])/Table2[[#This Row],[20D EMA]]</f>
        <v>2.6735140850388885E-2</v>
      </c>
      <c r="T218" s="1">
        <f>(Table2[[#This Row],[Close Price]]-Table2[[#This Row],[50D EMA]])/Table2[[#This Row],[50D EMA]]</f>
        <v>2.7699749572589152E-2</v>
      </c>
      <c r="U218" s="1">
        <f>(Table2[[#This Row],[Close Price]]-Table2[[#This Row],[200D EMA]])/Table2[[#This Row],[200D EMA]]</f>
        <v>9.2785405867750803E-2</v>
      </c>
      <c r="V218">
        <v>0.96840549767051798</v>
      </c>
      <c r="W218">
        <v>523.04999999999995</v>
      </c>
      <c r="X218">
        <v>559.54999999999995</v>
      </c>
      <c r="Y218">
        <v>523.04999999999995</v>
      </c>
      <c r="Z218">
        <v>559.54999999999995</v>
      </c>
      <c r="AA218">
        <v>523.04999999999995</v>
      </c>
      <c r="AB218">
        <v>564.79999999999995</v>
      </c>
      <c r="AC218" s="1">
        <f>(Table2[[#This Row],[Close Price]]/Table2[[#This Row],[Day Low]])-1</f>
        <v>3.9671159544976575E-2</v>
      </c>
      <c r="AD218" s="1">
        <f>(Table2[[#This Row],[Day High]]/Table2[[#This Row],[Close Price]])-1</f>
        <v>2.8962853990437631E-2</v>
      </c>
      <c r="AE218" s="1">
        <f>(Table2[[#This Row],[Close Price]]/Table2[[#This Row],[Current Week Low]])-1</f>
        <v>3.9671159544976575E-2</v>
      </c>
      <c r="AF218" s="1">
        <f>(Table2[[#This Row],[Current Week High]]/Table2[[#This Row],[Close Price]])-1</f>
        <v>2.8962853990437631E-2</v>
      </c>
      <c r="AG218" s="1">
        <f>(Table2[[#This Row],[Close Price]]/Table2[[#This Row],[Current Month Low]])-1</f>
        <v>3.9671159544976575E-2</v>
      </c>
      <c r="AH218" s="1">
        <f>(Table2[[#This Row],[Current Month High]]/Table2[[#This Row],[Close Price]])-1</f>
        <v>3.8617138653916916E-2</v>
      </c>
      <c r="AI218">
        <v>48.528870908422199</v>
      </c>
      <c r="AJ218">
        <v>91.075193253689307</v>
      </c>
      <c r="AK218" t="str">
        <f>IF(AND(Table2[[#This Row],[20D EMA]]&gt;Table2[[#This Row],[50D EMA]],Table2[[#This Row],[50D EMA]]&gt;Table2[[#This Row],[200D EMA]]),"Uptrend","Downtrend/NoTrend")</f>
        <v>Uptrend</v>
      </c>
      <c r="AL218">
        <v>0.02</v>
      </c>
      <c r="AM218" t="s">
        <v>3169</v>
      </c>
      <c r="AN218">
        <v>7.01</v>
      </c>
      <c r="AO218" t="s">
        <v>3169</v>
      </c>
      <c r="AP218">
        <v>5.6436118863258999E-2</v>
      </c>
      <c r="AQ218">
        <f>(Table2[[#This Row],[Sharpe Ratio]]-AVERAGE(Table2[Sharpe Ratio]))/_xlfn.STDEV.P(Table2[Sharpe Ratio])</f>
        <v>-6.4562036498571118E-2</v>
      </c>
      <c r="AR2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2.3355900441779025</v>
      </c>
      <c r="AS218">
        <f>_xlfn.RANK.AVG(Table2[[#This Row],[1Y Return vs Nifty Z-Score]],Table2[1Y Return vs Nifty Z-Score])</f>
        <v>129</v>
      </c>
      <c r="AT218">
        <f>_xlfn.RANK.AVG(Table2[[#This Row],[6M Return vs Nifty Z-Score]],Table2[6M Return vs Nifty Z-Score])</f>
        <v>266</v>
      </c>
      <c r="AU218">
        <f>_xlfn.RANK.AVG(Table2[[#This Row],[Sharpe Ratio Z-Score]],Table2[Sharpe Ratio Z-Score])</f>
        <v>367</v>
      </c>
      <c r="AV218">
        <f>(Table2[[#This Row],[Rank 1Y]]+Table2[[#This Row],[Rank 6M]]+Table2[[#This Row],[Rank Sharpe]])/3</f>
        <v>254</v>
      </c>
    </row>
    <row r="219" spans="1:48" x14ac:dyDescent="0.3">
      <c r="A219" t="s">
        <v>907</v>
      </c>
      <c r="B219" t="s">
        <v>908</v>
      </c>
      <c r="C219" t="s">
        <v>3127</v>
      </c>
      <c r="D219" t="s">
        <v>247</v>
      </c>
      <c r="E219">
        <v>16556.530320000002</v>
      </c>
      <c r="F219">
        <v>1630.35</v>
      </c>
      <c r="G219">
        <v>34.235078451953797</v>
      </c>
      <c r="H219">
        <f>(Table2[[#This Row],[1Y Return vs Nifty]]-AVERAGE(Table2[1Y Return vs Nifty]))/_xlfn.STDEV.P(Table2[1Y Return vs Nifty])</f>
        <v>0.23359419552505875</v>
      </c>
      <c r="I219">
        <v>14.7531918502451</v>
      </c>
      <c r="J219">
        <f>(Table2[[#This Row],[1M Return vs Nifty]]-AVERAGE(Table2[1M Return vs Nifty]))/_xlfn.STDEV.P(Table2[1M Return vs Nifty])</f>
        <v>1.5049880990814215</v>
      </c>
      <c r="K219">
        <v>-3.0025549513133298</v>
      </c>
      <c r="L219">
        <f>(Table2[[#This Row],[6M Return vs Nifty]]-AVERAGE(Table2[6M Return vs Nifty]))/_xlfn.STDEV.P(Table2[6M Return vs Nifty])</f>
        <v>-0.32460767491699183</v>
      </c>
      <c r="M219">
        <v>8.7149177839428908</v>
      </c>
      <c r="N219">
        <f>(Table2[[#This Row],[1W Return vs Nifty]]-AVERAGE(Table2[1W Return vs Nifty]))/_xlfn.STDEV.P(Table2[1W Return vs Nifty])</f>
        <v>0.39664060853374089</v>
      </c>
      <c r="O219">
        <v>1464.92</v>
      </c>
      <c r="P219">
        <v>1393.05800974764</v>
      </c>
      <c r="Q219">
        <v>1275.81054471425</v>
      </c>
      <c r="R219">
        <v>71.472950562022703</v>
      </c>
      <c r="S219" s="1">
        <f>(Table2[[#This Row],[Close Price]]-Table2[[#This Row],[20D EMA]])/Table2[[#This Row],[20D EMA]]</f>
        <v>0.1129276684051005</v>
      </c>
      <c r="T219" s="1">
        <f>(Table2[[#This Row],[Close Price]]-Table2[[#This Row],[50D EMA]])/Table2[[#This Row],[50D EMA]]</f>
        <v>0.17033891524398662</v>
      </c>
      <c r="U219" s="1">
        <f>(Table2[[#This Row],[Close Price]]-Table2[[#This Row],[200D EMA]])/Table2[[#This Row],[200D EMA]]</f>
        <v>0.2778934981801377</v>
      </c>
      <c r="V219">
        <v>1.9727382286633199</v>
      </c>
      <c r="W219">
        <v>1563.3</v>
      </c>
      <c r="X219">
        <v>1688.8</v>
      </c>
      <c r="Y219">
        <v>1563.3</v>
      </c>
      <c r="Z219">
        <v>1688.8</v>
      </c>
      <c r="AA219">
        <v>1536.6</v>
      </c>
      <c r="AB219">
        <v>1688.8</v>
      </c>
      <c r="AC219" s="1">
        <f>(Table2[[#This Row],[Close Price]]/Table2[[#This Row],[Day Low]])-1</f>
        <v>4.2890040299366605E-2</v>
      </c>
      <c r="AD219" s="1">
        <f>(Table2[[#This Row],[Day High]]/Table2[[#This Row],[Close Price]])-1</f>
        <v>3.5851197595608397E-2</v>
      </c>
      <c r="AE219" s="1">
        <f>(Table2[[#This Row],[Close Price]]/Table2[[#This Row],[Current Week Low]])-1</f>
        <v>4.2890040299366605E-2</v>
      </c>
      <c r="AF219" s="1">
        <f>(Table2[[#This Row],[Current Week High]]/Table2[[#This Row],[Close Price]])-1</f>
        <v>3.5851197595608397E-2</v>
      </c>
      <c r="AG219" s="1">
        <f>(Table2[[#This Row],[Close Price]]/Table2[[#This Row],[Current Month Low]])-1</f>
        <v>6.1011323701678943E-2</v>
      </c>
      <c r="AH219" s="1">
        <f>(Table2[[#This Row],[Current Month High]]/Table2[[#This Row],[Close Price]])-1</f>
        <v>3.5851197595608397E-2</v>
      </c>
      <c r="AI219">
        <v>3.58511975956083</v>
      </c>
      <c r="AJ219">
        <v>64.192557530590605</v>
      </c>
      <c r="AK219" t="str">
        <f>IF(AND(Table2[[#This Row],[20D EMA]]&gt;Table2[[#This Row],[50D EMA]],Table2[[#This Row],[50D EMA]]&gt;Table2[[#This Row],[200D EMA]]),"Uptrend","Downtrend/NoTrend")</f>
        <v>Uptrend</v>
      </c>
      <c r="AL219">
        <v>0.33</v>
      </c>
      <c r="AM219" t="s">
        <v>3169</v>
      </c>
      <c r="AN219">
        <v>12.27</v>
      </c>
      <c r="AO219" t="s">
        <v>3169</v>
      </c>
      <c r="AP219">
        <v>0.151742390057543</v>
      </c>
      <c r="AQ219">
        <f>(Table2[[#This Row],[Sharpe Ratio]]-AVERAGE(Table2[Sharpe Ratio]))/_xlfn.STDEV.P(Table2[Sharpe Ratio])</f>
        <v>1.0649432714097429</v>
      </c>
      <c r="AR2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2.8755584996329717</v>
      </c>
      <c r="AS219">
        <f>_xlfn.RANK.AVG(Table2[[#This Row],[1Y Return vs Nifty Z-Score]],Table2[1Y Return vs Nifty Z-Score])</f>
        <v>229</v>
      </c>
      <c r="AT219">
        <f>_xlfn.RANK.AVG(Table2[[#This Row],[6M Return vs Nifty Z-Score]],Table2[6M Return vs Nifty Z-Score])</f>
        <v>430</v>
      </c>
      <c r="AU219">
        <f>_xlfn.RANK.AVG(Table2[[#This Row],[Sharpe Ratio Z-Score]],Table2[Sharpe Ratio Z-Score])</f>
        <v>104</v>
      </c>
      <c r="AV219">
        <f>(Table2[[#This Row],[Rank 1Y]]+Table2[[#This Row],[Rank 6M]]+Table2[[#This Row],[Rank Sharpe]])/3</f>
        <v>254.33333333333334</v>
      </c>
    </row>
    <row r="220" spans="1:48" x14ac:dyDescent="0.3">
      <c r="A220" t="s">
        <v>1666</v>
      </c>
      <c r="B220" t="s">
        <v>1667</v>
      </c>
      <c r="C220" t="s">
        <v>3133</v>
      </c>
      <c r="D220" t="s">
        <v>304</v>
      </c>
      <c r="E220">
        <v>5263.3394158800002</v>
      </c>
      <c r="F220">
        <v>1935.7</v>
      </c>
      <c r="G220">
        <v>53.390507983646799</v>
      </c>
      <c r="H220">
        <f>(Table2[[#This Row],[1Y Return vs Nifty]]-AVERAGE(Table2[1Y Return vs Nifty]))/_xlfn.STDEV.P(Table2[1Y Return vs Nifty])</f>
        <v>0.57318801724750901</v>
      </c>
      <c r="I220">
        <v>-12.4280229292819</v>
      </c>
      <c r="J220">
        <f>(Table2[[#This Row],[1M Return vs Nifty]]-AVERAGE(Table2[1M Return vs Nifty]))/_xlfn.STDEV.P(Table2[1M Return vs Nifty])</f>
        <v>-1.4926137202102816</v>
      </c>
      <c r="K220">
        <v>54.999323391100603</v>
      </c>
      <c r="L220">
        <f>(Table2[[#This Row],[6M Return vs Nifty]]-AVERAGE(Table2[6M Return vs Nifty]))/_xlfn.STDEV.P(Table2[6M Return vs Nifty])</f>
        <v>1.6757004025202786</v>
      </c>
      <c r="M220">
        <v>4.2113174082180302</v>
      </c>
      <c r="N220">
        <f>(Table2[[#This Row],[1W Return vs Nifty]]-AVERAGE(Table2[1W Return vs Nifty]))/_xlfn.STDEV.P(Table2[1W Return vs Nifty])</f>
        <v>-0.39976043036439846</v>
      </c>
      <c r="O220">
        <v>2196.41</v>
      </c>
      <c r="P220">
        <v>2185.56380026234</v>
      </c>
      <c r="Q220">
        <v>1793.98436613946</v>
      </c>
      <c r="R220">
        <v>23.2860672364022</v>
      </c>
      <c r="S220" s="1">
        <f>(Table2[[#This Row],[Close Price]]-Table2[[#This Row],[20D EMA]])/Table2[[#This Row],[20D EMA]]</f>
        <v>-0.11869823939974769</v>
      </c>
      <c r="T220" s="1">
        <f>(Table2[[#This Row],[Close Price]]-Table2[[#This Row],[50D EMA]])/Table2[[#This Row],[50D EMA]]</f>
        <v>-0.11432464256241251</v>
      </c>
      <c r="U220" s="1">
        <f>(Table2[[#This Row],[Close Price]]-Table2[[#This Row],[200D EMA]])/Table2[[#This Row],[200D EMA]]</f>
        <v>7.8994910176114319E-2</v>
      </c>
      <c r="V220">
        <v>0.90491873812912504</v>
      </c>
      <c r="W220">
        <v>1915.05</v>
      </c>
      <c r="X220">
        <v>2057.85</v>
      </c>
      <c r="Y220">
        <v>1915.05</v>
      </c>
      <c r="Z220">
        <v>2057.85</v>
      </c>
      <c r="AA220">
        <v>1915.05</v>
      </c>
      <c r="AB220">
        <v>2077</v>
      </c>
      <c r="AC220" s="1">
        <f>(Table2[[#This Row],[Close Price]]/Table2[[#This Row],[Day Low]])-1</f>
        <v>1.0783008276546324E-2</v>
      </c>
      <c r="AD220" s="1">
        <f>(Table2[[#This Row],[Day High]]/Table2[[#This Row],[Close Price]])-1</f>
        <v>6.3103786743813561E-2</v>
      </c>
      <c r="AE220" s="1">
        <f>(Table2[[#This Row],[Close Price]]/Table2[[#This Row],[Current Week Low]])-1</f>
        <v>1.0783008276546324E-2</v>
      </c>
      <c r="AF220" s="1">
        <f>(Table2[[#This Row],[Current Week High]]/Table2[[#This Row],[Close Price]])-1</f>
        <v>6.3103786743813561E-2</v>
      </c>
      <c r="AG220" s="1">
        <f>(Table2[[#This Row],[Close Price]]/Table2[[#This Row],[Current Month Low]])-1</f>
        <v>1.0783008276546324E-2</v>
      </c>
      <c r="AH220" s="1">
        <f>(Table2[[#This Row],[Current Month High]]/Table2[[#This Row],[Close Price]])-1</f>
        <v>7.2996848685230153E-2</v>
      </c>
      <c r="AI220">
        <v>35.356718499767503</v>
      </c>
      <c r="AJ220">
        <v>103.468754927208</v>
      </c>
      <c r="AK220" t="str">
        <f>IF(AND(Table2[[#This Row],[20D EMA]]&gt;Table2[[#This Row],[50D EMA]],Table2[[#This Row],[50D EMA]]&gt;Table2[[#This Row],[200D EMA]]),"Uptrend","Downtrend/NoTrend")</f>
        <v>Uptrend</v>
      </c>
      <c r="AL220">
        <v>7.0000000000000007E-2</v>
      </c>
      <c r="AM220" t="s">
        <v>3169</v>
      </c>
      <c r="AN220">
        <v>-23.46</v>
      </c>
      <c r="AO220" t="s">
        <v>3168</v>
      </c>
      <c r="AP220">
        <v>-4.3947124509259999E-3</v>
      </c>
      <c r="AQ220">
        <f>(Table2[[#This Row],[Sharpe Ratio]]-AVERAGE(Table2[Sharpe Ratio]))/_xlfn.STDEV.P(Table2[Sharpe Ratio])</f>
        <v>-0.7854878055256993</v>
      </c>
      <c r="AR2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-0.42897353633259172</v>
      </c>
      <c r="AS220">
        <f>_xlfn.RANK.AVG(Table2[[#This Row],[1Y Return vs Nifty Z-Score]],Table2[1Y Return vs Nifty Z-Score])</f>
        <v>149</v>
      </c>
      <c r="AT220">
        <f>_xlfn.RANK.AVG(Table2[[#This Row],[6M Return vs Nifty Z-Score]],Table2[6M Return vs Nifty Z-Score])</f>
        <v>43</v>
      </c>
      <c r="AU220">
        <f>_xlfn.RANK.AVG(Table2[[#This Row],[Sharpe Ratio Z-Score]],Table2[Sharpe Ratio Z-Score])</f>
        <v>572</v>
      </c>
      <c r="AV220">
        <f>(Table2[[#This Row],[Rank 1Y]]+Table2[[#This Row],[Rank 6M]]+Table2[[#This Row],[Rank Sharpe]])/3</f>
        <v>254.66666666666666</v>
      </c>
    </row>
    <row r="221" spans="1:48" x14ac:dyDescent="0.3">
      <c r="A221" t="s">
        <v>1572</v>
      </c>
      <c r="B221" t="s">
        <v>1573</v>
      </c>
      <c r="C221" t="s">
        <v>3141</v>
      </c>
      <c r="D221" t="s">
        <v>166</v>
      </c>
      <c r="E221">
        <v>6142.7599974929999</v>
      </c>
      <c r="F221">
        <v>167.37</v>
      </c>
      <c r="G221">
        <v>123.730877063344</v>
      </c>
      <c r="H221">
        <f>(Table2[[#This Row],[1Y Return vs Nifty]]-AVERAGE(Table2[1Y Return vs Nifty]))/_xlfn.STDEV.P(Table2[1Y Return vs Nifty])</f>
        <v>1.8202054604022198</v>
      </c>
      <c r="I221">
        <v>-6.7924257771272103</v>
      </c>
      <c r="J221">
        <f>(Table2[[#This Row],[1M Return vs Nifty]]-AVERAGE(Table2[1M Return vs Nifty]))/_xlfn.STDEV.P(Table2[1M Return vs Nifty])</f>
        <v>-0.87110815421114451</v>
      </c>
      <c r="K221">
        <v>18.235676170441302</v>
      </c>
      <c r="L221">
        <f>(Table2[[#This Row],[6M Return vs Nifty]]-AVERAGE(Table2[6M Return vs Nifty]))/_xlfn.STDEV.P(Table2[6M Return vs Nifty])</f>
        <v>0.40783421278407711</v>
      </c>
      <c r="M221">
        <v>8.2031468922969104</v>
      </c>
      <c r="N221">
        <f>(Table2[[#This Row],[1W Return vs Nifty]]-AVERAGE(Table2[1W Return vs Nifty]))/_xlfn.STDEV.P(Table2[1W Return vs Nifty])</f>
        <v>0.30614082263320214</v>
      </c>
      <c r="O221">
        <v>177.81</v>
      </c>
      <c r="P221">
        <v>184.830968162011</v>
      </c>
      <c r="Q221">
        <v>157.66926081439601</v>
      </c>
      <c r="R221">
        <v>39.942863864217799</v>
      </c>
      <c r="S221" s="1">
        <f>(Table2[[#This Row],[Close Price]]-Table2[[#This Row],[20D EMA]])/Table2[[#This Row],[20D EMA]]</f>
        <v>-5.8714358022608389E-2</v>
      </c>
      <c r="T221" s="1">
        <f>(Table2[[#This Row],[Close Price]]-Table2[[#This Row],[50D EMA]])/Table2[[#This Row],[50D EMA]]</f>
        <v>-9.4469927499951367E-2</v>
      </c>
      <c r="U221" s="1">
        <f>(Table2[[#This Row],[Close Price]]-Table2[[#This Row],[200D EMA]])/Table2[[#This Row],[200D EMA]]</f>
        <v>6.1525874704413314E-2</v>
      </c>
      <c r="V221">
        <v>0.40602084545563</v>
      </c>
      <c r="W221">
        <v>165.65</v>
      </c>
      <c r="X221">
        <v>176.43</v>
      </c>
      <c r="Y221">
        <v>165.65</v>
      </c>
      <c r="Z221">
        <v>176.43</v>
      </c>
      <c r="AA221">
        <v>165.65</v>
      </c>
      <c r="AB221">
        <v>179</v>
      </c>
      <c r="AC221" s="1">
        <f>(Table2[[#This Row],[Close Price]]/Table2[[#This Row],[Day Low]])-1</f>
        <v>1.0383338364020611E-2</v>
      </c>
      <c r="AD221" s="1">
        <f>(Table2[[#This Row],[Day High]]/Table2[[#This Row],[Close Price]])-1</f>
        <v>5.4131564796558562E-2</v>
      </c>
      <c r="AE221" s="1">
        <f>(Table2[[#This Row],[Close Price]]/Table2[[#This Row],[Current Week Low]])-1</f>
        <v>1.0383338364020611E-2</v>
      </c>
      <c r="AF221" s="1">
        <f>(Table2[[#This Row],[Current Week High]]/Table2[[#This Row],[Close Price]])-1</f>
        <v>5.4131564796558562E-2</v>
      </c>
      <c r="AG221" s="1">
        <f>(Table2[[#This Row],[Close Price]]/Table2[[#This Row],[Current Month Low]])-1</f>
        <v>1.0383338364020611E-2</v>
      </c>
      <c r="AH221" s="1">
        <f>(Table2[[#This Row],[Current Month High]]/Table2[[#This Row],[Close Price]])-1</f>
        <v>6.9486765848120857E-2</v>
      </c>
      <c r="AI221">
        <v>34.223576507139803</v>
      </c>
      <c r="AJ221">
        <v>164.61660079051299</v>
      </c>
      <c r="AK221" t="str">
        <f>IF(AND(Table2[[#This Row],[20D EMA]]&gt;Table2[[#This Row],[50D EMA]],Table2[[#This Row],[50D EMA]]&gt;Table2[[#This Row],[200D EMA]]),"Uptrend","Downtrend/NoTrend")</f>
        <v>Downtrend/NoTrend</v>
      </c>
      <c r="AL221">
        <v>-0.04</v>
      </c>
      <c r="AM221" t="s">
        <v>3168</v>
      </c>
      <c r="AN221">
        <v>-9.27</v>
      </c>
      <c r="AO221" t="s">
        <v>3168</v>
      </c>
      <c r="AQ221">
        <f>(Table2[[#This Row],[Sharpe Ratio]]-AVERAGE(Table2[Sharpe Ratio]))/_xlfn.STDEV.P(Table2[Sharpe Ratio])</f>
        <v>-0.73340465320162251</v>
      </c>
      <c r="AR2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1">
        <f>_xlfn.RANK.AVG(Table2[[#This Row],[1Y Return vs Nifty Z-Score]],Table2[1Y Return vs Nifty Z-Score])</f>
        <v>40</v>
      </c>
      <c r="AT221">
        <f>_xlfn.RANK.AVG(Table2[[#This Row],[6M Return vs Nifty Z-Score]],Table2[6M Return vs Nifty Z-Score])</f>
        <v>186</v>
      </c>
      <c r="AU221">
        <f>_xlfn.RANK.AVG(Table2[[#This Row],[Sharpe Ratio Z-Score]],Table2[Sharpe Ratio Z-Score])</f>
        <v>539</v>
      </c>
      <c r="AV221">
        <f>(Table2[[#This Row],[Rank 1Y]]+Table2[[#This Row],[Rank 6M]]+Table2[[#This Row],[Rank Sharpe]])/3</f>
        <v>255</v>
      </c>
    </row>
    <row r="222" spans="1:48" x14ac:dyDescent="0.3">
      <c r="A222" t="s">
        <v>142</v>
      </c>
      <c r="B222" t="s">
        <v>143</v>
      </c>
      <c r="C222" t="s">
        <v>3125</v>
      </c>
      <c r="D222" t="s">
        <v>144</v>
      </c>
      <c r="E222">
        <v>192811.85278675001</v>
      </c>
      <c r="F222">
        <v>593.5</v>
      </c>
      <c r="G222">
        <v>32.125741509465001</v>
      </c>
      <c r="H222">
        <f>(Table2[[#This Row],[1Y Return vs Nifty]]-AVERAGE(Table2[1Y Return vs Nifty]))/_xlfn.STDEV.P(Table2[1Y Return vs Nifty])</f>
        <v>0.19619916909587021</v>
      </c>
      <c r="I222">
        <v>5.4912870883403997</v>
      </c>
      <c r="J222">
        <f>(Table2[[#This Row],[1M Return vs Nifty]]-AVERAGE(Table2[1M Return vs Nifty]))/_xlfn.STDEV.P(Table2[1M Return vs Nifty])</f>
        <v>0.48356566488971636</v>
      </c>
      <c r="K222">
        <v>-8.31318897639159</v>
      </c>
      <c r="L222">
        <f>(Table2[[#This Row],[6M Return vs Nifty]]-AVERAGE(Table2[6M Return vs Nifty]))/_xlfn.STDEV.P(Table2[6M Return vs Nifty])</f>
        <v>-0.50775526324102782</v>
      </c>
      <c r="M222">
        <v>1.22390623533345</v>
      </c>
      <c r="N222">
        <f>(Table2[[#This Row],[1W Return vs Nifty]]-AVERAGE(Table2[1W Return vs Nifty]))/_xlfn.STDEV.P(Table2[1W Return vs Nifty])</f>
        <v>-0.92804383990609363</v>
      </c>
      <c r="O222">
        <v>602.92999999999995</v>
      </c>
      <c r="P222">
        <v>607.73386646033896</v>
      </c>
      <c r="Q222">
        <v>572.541579706486</v>
      </c>
      <c r="R222">
        <v>43.788253696888397</v>
      </c>
      <c r="S222" s="1">
        <f>(Table2[[#This Row],[Close Price]]-Table2[[#This Row],[20D EMA]])/Table2[[#This Row],[20D EMA]]</f>
        <v>-1.5640289917569123E-2</v>
      </c>
      <c r="T222" s="1">
        <f>(Table2[[#This Row],[Close Price]]-Table2[[#This Row],[50D EMA]])/Table2[[#This Row],[50D EMA]]</f>
        <v>-2.3421216499324164E-2</v>
      </c>
      <c r="U222" s="1">
        <f>(Table2[[#This Row],[Close Price]]-Table2[[#This Row],[200D EMA]])/Table2[[#This Row],[200D EMA]]</f>
        <v>3.6605935771963236E-2</v>
      </c>
      <c r="V222">
        <v>1.01393920186718</v>
      </c>
      <c r="W222">
        <v>588</v>
      </c>
      <c r="X222">
        <v>615.95000000000005</v>
      </c>
      <c r="Y222">
        <v>588</v>
      </c>
      <c r="Z222">
        <v>615.95000000000005</v>
      </c>
      <c r="AA222">
        <v>588</v>
      </c>
      <c r="AB222">
        <v>615.95000000000005</v>
      </c>
      <c r="AC222" s="1">
        <f>(Table2[[#This Row],[Close Price]]/Table2[[#This Row],[Day Low]])-1</f>
        <v>9.3537414965987331E-3</v>
      </c>
      <c r="AD222" s="1">
        <f>(Table2[[#This Row],[Day High]]/Table2[[#This Row],[Close Price]])-1</f>
        <v>3.7826453243471114E-2</v>
      </c>
      <c r="AE222" s="1">
        <f>(Table2[[#This Row],[Close Price]]/Table2[[#This Row],[Current Week Low]])-1</f>
        <v>9.3537414965987331E-3</v>
      </c>
      <c r="AF222" s="1">
        <f>(Table2[[#This Row],[Current Week High]]/Table2[[#This Row],[Close Price]])-1</f>
        <v>3.7826453243471114E-2</v>
      </c>
      <c r="AG222" s="1">
        <f>(Table2[[#This Row],[Close Price]]/Table2[[#This Row],[Current Month Low]])-1</f>
        <v>9.3537414965987331E-3</v>
      </c>
      <c r="AH222" s="1">
        <f>(Table2[[#This Row],[Current Month High]]/Table2[[#This Row],[Close Price]])-1</f>
        <v>3.7826453243471114E-2</v>
      </c>
      <c r="AI222">
        <v>14.763268744734599</v>
      </c>
      <c r="AJ222">
        <v>58.2497866894197</v>
      </c>
      <c r="AK222" t="str">
        <f>IF(AND(Table2[[#This Row],[20D EMA]]&gt;Table2[[#This Row],[50D EMA]],Table2[[#This Row],[50D EMA]]&gt;Table2[[#This Row],[200D EMA]]),"Uptrend","Downtrend/NoTrend")</f>
        <v>Downtrend/NoTrend</v>
      </c>
      <c r="AL222">
        <v>0.11</v>
      </c>
      <c r="AM222" t="s">
        <v>3169</v>
      </c>
      <c r="AN222">
        <v>0.87</v>
      </c>
      <c r="AO222" t="s">
        <v>3169</v>
      </c>
      <c r="AP222">
        <v>0.204556191498417</v>
      </c>
      <c r="AQ222">
        <f>(Table2[[#This Row],[Sharpe Ratio]]-AVERAGE(Table2[Sharpe Ratio]))/_xlfn.STDEV.P(Table2[Sharpe Ratio])</f>
        <v>1.6908566379780139</v>
      </c>
      <c r="AR2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2">
        <f>_xlfn.RANK.AVG(Table2[[#This Row],[1Y Return vs Nifty Z-Score]],Table2[1Y Return vs Nifty Z-Score])</f>
        <v>235</v>
      </c>
      <c r="AT222">
        <f>_xlfn.RANK.AVG(Table2[[#This Row],[6M Return vs Nifty Z-Score]],Table2[6M Return vs Nifty Z-Score])</f>
        <v>503</v>
      </c>
      <c r="AU222">
        <f>_xlfn.RANK.AVG(Table2[[#This Row],[Sharpe Ratio Z-Score]],Table2[Sharpe Ratio Z-Score])</f>
        <v>28</v>
      </c>
      <c r="AV222">
        <f>(Table2[[#This Row],[Rank 1Y]]+Table2[[#This Row],[Rank 6M]]+Table2[[#This Row],[Rank Sharpe]])/3</f>
        <v>255.33333333333334</v>
      </c>
    </row>
    <row r="223" spans="1:48" x14ac:dyDescent="0.3">
      <c r="A223" t="s">
        <v>1024</v>
      </c>
      <c r="B223" t="s">
        <v>1025</v>
      </c>
      <c r="C223" t="s">
        <v>3134</v>
      </c>
      <c r="D223" t="s">
        <v>263</v>
      </c>
      <c r="E223">
        <v>13241.355439999999</v>
      </c>
      <c r="F223">
        <v>4194.55</v>
      </c>
      <c r="G223">
        <v>23.731641151635799</v>
      </c>
      <c r="H223">
        <f>(Table2[[#This Row],[1Y Return vs Nifty]]-AVERAGE(Table2[1Y Return vs Nifty]))/_xlfn.STDEV.P(Table2[1Y Return vs Nifty])</f>
        <v>4.7385767876092638E-2</v>
      </c>
      <c r="I223">
        <v>8.8451518226399202</v>
      </c>
      <c r="J223">
        <f>(Table2[[#This Row],[1M Return vs Nifty]]-AVERAGE(Table2[1M Return vs Nifty]))/_xlfn.STDEV.P(Table2[1M Return vs Nifty])</f>
        <v>0.85343695691036958</v>
      </c>
      <c r="K223">
        <v>-1.9204287358277601</v>
      </c>
      <c r="L223">
        <f>(Table2[[#This Row],[6M Return vs Nifty]]-AVERAGE(Table2[6M Return vs Nifty]))/_xlfn.STDEV.P(Table2[6M Return vs Nifty])</f>
        <v>-0.28728843851461561</v>
      </c>
      <c r="M223">
        <v>3.3035421112382499</v>
      </c>
      <c r="N223">
        <f>(Table2[[#This Row],[1W Return vs Nifty]]-AVERAGE(Table2[1W Return vs Nifty]))/_xlfn.STDEV.P(Table2[1W Return vs Nifty])</f>
        <v>-0.56028825905399526</v>
      </c>
      <c r="O223">
        <v>4299.6499999999996</v>
      </c>
      <c r="P223">
        <v>4276.72252192003</v>
      </c>
      <c r="Q223">
        <v>4008.67662471412</v>
      </c>
      <c r="R223">
        <v>37.7385930529652</v>
      </c>
      <c r="S223" s="1">
        <f>(Table2[[#This Row],[Close Price]]-Table2[[#This Row],[20D EMA]])/Table2[[#This Row],[20D EMA]]</f>
        <v>-2.4443850080820406E-2</v>
      </c>
      <c r="T223" s="1">
        <f>(Table2[[#This Row],[Close Price]]-Table2[[#This Row],[50D EMA]])/Table2[[#This Row],[50D EMA]]</f>
        <v>-1.9213900714591725E-2</v>
      </c>
      <c r="U223" s="1">
        <f>(Table2[[#This Row],[Close Price]]-Table2[[#This Row],[200D EMA]])/Table2[[#This Row],[200D EMA]]</f>
        <v>4.6367764897757457E-2</v>
      </c>
      <c r="V223">
        <v>0.65207225610960096</v>
      </c>
      <c r="W223">
        <v>4180</v>
      </c>
      <c r="X223">
        <v>4330.5</v>
      </c>
      <c r="Y223">
        <v>4180</v>
      </c>
      <c r="Z223">
        <v>4330.5</v>
      </c>
      <c r="AA223">
        <v>4180</v>
      </c>
      <c r="AB223">
        <v>4408.8999999999996</v>
      </c>
      <c r="AC223" s="1">
        <f>(Table2[[#This Row],[Close Price]]/Table2[[#This Row],[Day Low]])-1</f>
        <v>3.48086124401914E-3</v>
      </c>
      <c r="AD223" s="1">
        <f>(Table2[[#This Row],[Day High]]/Table2[[#This Row],[Close Price]])-1</f>
        <v>3.2411104886102216E-2</v>
      </c>
      <c r="AE223" s="1">
        <f>(Table2[[#This Row],[Close Price]]/Table2[[#This Row],[Current Week Low]])-1</f>
        <v>3.48086124401914E-3</v>
      </c>
      <c r="AF223" s="1">
        <f>(Table2[[#This Row],[Current Week High]]/Table2[[#This Row],[Close Price]])-1</f>
        <v>3.2411104886102216E-2</v>
      </c>
      <c r="AG223" s="1">
        <f>(Table2[[#This Row],[Close Price]]/Table2[[#This Row],[Current Month Low]])-1</f>
        <v>3.48086124401914E-3</v>
      </c>
      <c r="AH223" s="1">
        <f>(Table2[[#This Row],[Current Month High]]/Table2[[#This Row],[Close Price]])-1</f>
        <v>5.1102025247046656E-2</v>
      </c>
      <c r="AI223">
        <v>19.202298220309601</v>
      </c>
      <c r="AJ223">
        <v>50.826126822602902</v>
      </c>
      <c r="AK223" t="str">
        <f>IF(AND(Table2[[#This Row],[20D EMA]]&gt;Table2[[#This Row],[50D EMA]],Table2[[#This Row],[50D EMA]]&gt;Table2[[#This Row],[200D EMA]]),"Uptrend","Downtrend/NoTrend")</f>
        <v>Uptrend</v>
      </c>
      <c r="AL223">
        <v>0.1</v>
      </c>
      <c r="AM223" t="s">
        <v>3169</v>
      </c>
      <c r="AN223">
        <v>-6.26</v>
      </c>
      <c r="AO223" t="s">
        <v>3168</v>
      </c>
      <c r="AP223">
        <v>0.17300515688446499</v>
      </c>
      <c r="AQ223">
        <f>(Table2[[#This Row],[Sharpe Ratio]]-AVERAGE(Table2[Sharpe Ratio]))/_xlfn.STDEV.P(Table2[Sharpe Ratio])</f>
        <v>1.3169351675449636</v>
      </c>
      <c r="AR2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1.3701811947628151</v>
      </c>
      <c r="AS223">
        <f>_xlfn.RANK.AVG(Table2[[#This Row],[1Y Return vs Nifty Z-Score]],Table2[1Y Return vs Nifty Z-Score])</f>
        <v>285</v>
      </c>
      <c r="AT223">
        <f>_xlfn.RANK.AVG(Table2[[#This Row],[6M Return vs Nifty Z-Score]],Table2[6M Return vs Nifty Z-Score])</f>
        <v>416</v>
      </c>
      <c r="AU223">
        <f>_xlfn.RANK.AVG(Table2[[#This Row],[Sharpe Ratio Z-Score]],Table2[Sharpe Ratio Z-Score])</f>
        <v>70</v>
      </c>
      <c r="AV223">
        <f>(Table2[[#This Row],[Rank 1Y]]+Table2[[#This Row],[Rank 6M]]+Table2[[#This Row],[Rank Sharpe]])/3</f>
        <v>257</v>
      </c>
    </row>
    <row r="224" spans="1:48" x14ac:dyDescent="0.3">
      <c r="A224" t="s">
        <v>992</v>
      </c>
      <c r="B224" t="s">
        <v>993</v>
      </c>
      <c r="C224" t="s">
        <v>3132</v>
      </c>
      <c r="D224" t="s">
        <v>713</v>
      </c>
      <c r="E224">
        <v>14083.974223435</v>
      </c>
      <c r="F224">
        <v>2998.15</v>
      </c>
      <c r="G224">
        <v>21.968224149015199</v>
      </c>
      <c r="H224">
        <f>(Table2[[#This Row],[1Y Return vs Nifty]]-AVERAGE(Table2[1Y Return vs Nifty]))/_xlfn.STDEV.P(Table2[1Y Return vs Nifty])</f>
        <v>1.6123325119615849E-2</v>
      </c>
      <c r="I224">
        <v>3.39888809886485</v>
      </c>
      <c r="J224">
        <f>(Table2[[#This Row],[1M Return vs Nifty]]-AVERAGE(Table2[1M Return vs Nifty]))/_xlfn.STDEV.P(Table2[1M Return vs Nifty])</f>
        <v>0.25281148159029082</v>
      </c>
      <c r="K224">
        <v>19.692941585317001</v>
      </c>
      <c r="L224">
        <f>(Table2[[#This Row],[6M Return vs Nifty]]-AVERAGE(Table2[6M Return vs Nifty]))/_xlfn.STDEV.P(Table2[6M Return vs Nifty])</f>
        <v>0.45809085728681653</v>
      </c>
      <c r="M224">
        <v>7.6959567199126599</v>
      </c>
      <c r="N224">
        <f>(Table2[[#This Row],[1W Return vs Nifty]]-AVERAGE(Table2[1W Return vs Nifty]))/_xlfn.STDEV.P(Table2[1W Return vs Nifty])</f>
        <v>0.21645107520734821</v>
      </c>
      <c r="O224">
        <v>2921.28</v>
      </c>
      <c r="P224">
        <v>2857.7077660602999</v>
      </c>
      <c r="Q224">
        <v>2561.67782485002</v>
      </c>
      <c r="R224">
        <v>59.9967613101173</v>
      </c>
      <c r="S224" s="1">
        <f>(Table2[[#This Row],[Close Price]]-Table2[[#This Row],[20D EMA]])/Table2[[#This Row],[20D EMA]]</f>
        <v>2.6313807645963375E-2</v>
      </c>
      <c r="T224" s="1">
        <f>(Table2[[#This Row],[Close Price]]-Table2[[#This Row],[50D EMA]])/Table2[[#This Row],[50D EMA]]</f>
        <v>4.9145065008979895E-2</v>
      </c>
      <c r="U224" s="1">
        <f>(Table2[[#This Row],[Close Price]]-Table2[[#This Row],[200D EMA]])/Table2[[#This Row],[200D EMA]]</f>
        <v>0.1703852728535582</v>
      </c>
      <c r="V224">
        <v>0.43642028976433</v>
      </c>
      <c r="W224">
        <v>2901</v>
      </c>
      <c r="X224">
        <v>3004.4</v>
      </c>
      <c r="Y224">
        <v>2901</v>
      </c>
      <c r="Z224">
        <v>3004.4</v>
      </c>
      <c r="AA224">
        <v>2901</v>
      </c>
      <c r="AB224">
        <v>3004.4</v>
      </c>
      <c r="AC224" s="1">
        <f>(Table2[[#This Row],[Close Price]]/Table2[[#This Row],[Day Low]])-1</f>
        <v>3.3488452257842249E-2</v>
      </c>
      <c r="AD224" s="1">
        <f>(Table2[[#This Row],[Day High]]/Table2[[#This Row],[Close Price]])-1</f>
        <v>2.0846188482896988E-3</v>
      </c>
      <c r="AE224" s="1">
        <f>(Table2[[#This Row],[Close Price]]/Table2[[#This Row],[Current Week Low]])-1</f>
        <v>3.3488452257842249E-2</v>
      </c>
      <c r="AF224" s="1">
        <f>(Table2[[#This Row],[Current Week High]]/Table2[[#This Row],[Close Price]])-1</f>
        <v>2.0846188482896988E-3</v>
      </c>
      <c r="AG224" s="1">
        <f>(Table2[[#This Row],[Close Price]]/Table2[[#This Row],[Current Month Low]])-1</f>
        <v>3.3488452257842249E-2</v>
      </c>
      <c r="AH224" s="1">
        <f>(Table2[[#This Row],[Current Month High]]/Table2[[#This Row],[Close Price]])-1</f>
        <v>2.0846188482896988E-3</v>
      </c>
      <c r="AI224">
        <v>7.2995013591714697</v>
      </c>
      <c r="AJ224">
        <v>52.733061640346399</v>
      </c>
      <c r="AK224" t="str">
        <f>IF(AND(Table2[[#This Row],[20D EMA]]&gt;Table2[[#This Row],[50D EMA]],Table2[[#This Row],[50D EMA]]&gt;Table2[[#This Row],[200D EMA]]),"Uptrend","Downtrend/NoTrend")</f>
        <v>Uptrend</v>
      </c>
      <c r="AL224">
        <v>0.22</v>
      </c>
      <c r="AM224" t="s">
        <v>3169</v>
      </c>
      <c r="AN224">
        <v>-0.39</v>
      </c>
      <c r="AO224" t="s">
        <v>3168</v>
      </c>
      <c r="AP224">
        <v>7.3538179672749004E-2</v>
      </c>
      <c r="AQ224">
        <f>(Table2[[#This Row],[Sharpe Ratio]]-AVERAGE(Table2[Sharpe Ratio]))/_xlfn.STDEV.P(Table2[Sharpe Ratio])</f>
        <v>0.13811999290442423</v>
      </c>
      <c r="AR2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1.0815967321084956</v>
      </c>
      <c r="AS224">
        <f>_xlfn.RANK.AVG(Table2[[#This Row],[1Y Return vs Nifty Z-Score]],Table2[1Y Return vs Nifty Z-Score])</f>
        <v>295</v>
      </c>
      <c r="AT224">
        <f>_xlfn.RANK.AVG(Table2[[#This Row],[6M Return vs Nifty Z-Score]],Table2[6M Return vs Nifty Z-Score])</f>
        <v>173</v>
      </c>
      <c r="AU224">
        <f>_xlfn.RANK.AVG(Table2[[#This Row],[Sharpe Ratio Z-Score]],Table2[Sharpe Ratio Z-Score])</f>
        <v>304</v>
      </c>
      <c r="AV224">
        <f>(Table2[[#This Row],[Rank 1Y]]+Table2[[#This Row],[Rank 6M]]+Table2[[#This Row],[Rank Sharpe]])/3</f>
        <v>257.33333333333331</v>
      </c>
    </row>
    <row r="225" spans="1:48" x14ac:dyDescent="0.3">
      <c r="A225" t="s">
        <v>423</v>
      </c>
      <c r="B225" t="s">
        <v>424</v>
      </c>
      <c r="C225" t="s">
        <v>3130</v>
      </c>
      <c r="D225" t="s">
        <v>117</v>
      </c>
      <c r="E225">
        <v>52584.791126115</v>
      </c>
      <c r="F225">
        <v>970.15</v>
      </c>
      <c r="G225">
        <v>55.0303287428451</v>
      </c>
      <c r="H225">
        <f>(Table2[[#This Row],[1Y Return vs Nifty]]-AVERAGE(Table2[1Y Return vs Nifty]))/_xlfn.STDEV.P(Table2[1Y Return vs Nifty])</f>
        <v>0.60225930471901179</v>
      </c>
      <c r="I225">
        <v>3.29352892238383</v>
      </c>
      <c r="J225">
        <f>(Table2[[#This Row],[1M Return vs Nifty]]-AVERAGE(Table2[1M Return vs Nifty]))/_xlfn.STDEV.P(Table2[1M Return vs Nifty])</f>
        <v>0.24119224890844387</v>
      </c>
      <c r="K225">
        <v>33.050622290589402</v>
      </c>
      <c r="L225">
        <f>(Table2[[#This Row],[6M Return vs Nifty]]-AVERAGE(Table2[6M Return vs Nifty]))/_xlfn.STDEV.P(Table2[6M Return vs Nifty])</f>
        <v>0.91875656974609243</v>
      </c>
      <c r="M225">
        <v>4.8768644395780996</v>
      </c>
      <c r="N225">
        <f>(Table2[[#This Row],[1W Return vs Nifty]]-AVERAGE(Table2[1W Return vs Nifty]))/_xlfn.STDEV.P(Table2[1W Return vs Nifty])</f>
        <v>-0.28206740634127547</v>
      </c>
      <c r="O225">
        <v>961.49</v>
      </c>
      <c r="P225">
        <v>905.27204293726504</v>
      </c>
      <c r="Q225">
        <v>748.44566145311501</v>
      </c>
      <c r="R225">
        <v>70.671250758194205</v>
      </c>
      <c r="S225" s="1">
        <f>(Table2[[#This Row],[Close Price]]-Table2[[#This Row],[20D EMA]])/Table2[[#This Row],[20D EMA]]</f>
        <v>9.0068539454388162E-3</v>
      </c>
      <c r="T225" s="1">
        <f>(Table2[[#This Row],[Close Price]]-Table2[[#This Row],[50D EMA]])/Table2[[#This Row],[50D EMA]]</f>
        <v>7.1666807308254574E-2</v>
      </c>
      <c r="U225" s="1">
        <f>(Table2[[#This Row],[Close Price]]-Table2[[#This Row],[200D EMA]])/Table2[[#This Row],[200D EMA]]</f>
        <v>0.29621968563014139</v>
      </c>
      <c r="V225">
        <v>0.60760574912877197</v>
      </c>
      <c r="W225">
        <v>955</v>
      </c>
      <c r="X225">
        <v>979.7</v>
      </c>
      <c r="Y225">
        <v>955</v>
      </c>
      <c r="Z225">
        <v>979.7</v>
      </c>
      <c r="AA225">
        <v>955</v>
      </c>
      <c r="AB225">
        <v>986</v>
      </c>
      <c r="AC225" s="1">
        <f>(Table2[[#This Row],[Close Price]]/Table2[[#This Row],[Day Low]])-1</f>
        <v>1.58638743455497E-2</v>
      </c>
      <c r="AD225" s="1">
        <f>(Table2[[#This Row],[Day High]]/Table2[[#This Row],[Close Price]])-1</f>
        <v>9.8438385816626006E-3</v>
      </c>
      <c r="AE225" s="1">
        <f>(Table2[[#This Row],[Close Price]]/Table2[[#This Row],[Current Week Low]])-1</f>
        <v>1.58638743455497E-2</v>
      </c>
      <c r="AF225" s="1">
        <f>(Table2[[#This Row],[Current Week High]]/Table2[[#This Row],[Close Price]])-1</f>
        <v>9.8438385816626006E-3</v>
      </c>
      <c r="AG225" s="1">
        <f>(Table2[[#This Row],[Close Price]]/Table2[[#This Row],[Current Month Low]])-1</f>
        <v>1.58638743455497E-2</v>
      </c>
      <c r="AH225" s="1">
        <f>(Table2[[#This Row],[Current Month High]]/Table2[[#This Row],[Close Price]])-1</f>
        <v>1.6337679740246358E-2</v>
      </c>
      <c r="AI225">
        <v>7.1999175385249803</v>
      </c>
      <c r="AJ225">
        <v>97.184959349593399</v>
      </c>
      <c r="AK225" t="str">
        <f>IF(AND(Table2[[#This Row],[20D EMA]]&gt;Table2[[#This Row],[50D EMA]],Table2[[#This Row],[50D EMA]]&gt;Table2[[#This Row],[200D EMA]]),"Uptrend","Downtrend/NoTrend")</f>
        <v>Uptrend</v>
      </c>
      <c r="AL225">
        <v>0.28000000000000003</v>
      </c>
      <c r="AM225" t="s">
        <v>3169</v>
      </c>
      <c r="AN225">
        <v>-3.12</v>
      </c>
      <c r="AO225" t="s">
        <v>3168</v>
      </c>
      <c r="AQ225">
        <f>(Table2[[#This Row],[Sharpe Ratio]]-AVERAGE(Table2[Sharpe Ratio]))/_xlfn.STDEV.P(Table2[Sharpe Ratio])</f>
        <v>-0.73340465320162251</v>
      </c>
      <c r="AR2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0.74673606383065005</v>
      </c>
      <c r="AS225">
        <f>_xlfn.RANK.AVG(Table2[[#This Row],[1Y Return vs Nifty Z-Score]],Table2[1Y Return vs Nifty Z-Score])</f>
        <v>138</v>
      </c>
      <c r="AT225">
        <f>_xlfn.RANK.AVG(Table2[[#This Row],[6M Return vs Nifty Z-Score]],Table2[6M Return vs Nifty Z-Score])</f>
        <v>99</v>
      </c>
      <c r="AU225">
        <f>_xlfn.RANK.AVG(Table2[[#This Row],[Sharpe Ratio Z-Score]],Table2[Sharpe Ratio Z-Score])</f>
        <v>539</v>
      </c>
      <c r="AV225">
        <f>(Table2[[#This Row],[Rank 1Y]]+Table2[[#This Row],[Rank 6M]]+Table2[[#This Row],[Rank Sharpe]])/3</f>
        <v>258.66666666666669</v>
      </c>
    </row>
    <row r="226" spans="1:48" x14ac:dyDescent="0.3">
      <c r="A226" t="s">
        <v>376</v>
      </c>
      <c r="B226" t="s">
        <v>377</v>
      </c>
      <c r="C226" t="s">
        <v>3123</v>
      </c>
      <c r="D226" t="s">
        <v>43</v>
      </c>
      <c r="E226">
        <v>63728.58</v>
      </c>
      <c r="F226">
        <v>363.25</v>
      </c>
      <c r="G226">
        <v>37.424466200674303</v>
      </c>
      <c r="H226">
        <f>(Table2[[#This Row],[1Y Return vs Nifty]]-AVERAGE(Table2[1Y Return vs Nifty]))/_xlfn.STDEV.P(Table2[1Y Return vs Nifty])</f>
        <v>0.29013672164021354</v>
      </c>
      <c r="I226">
        <v>0.95451598303144802</v>
      </c>
      <c r="J226">
        <f>(Table2[[#This Row],[1M Return vs Nifty]]-AVERAGE(Table2[1M Return vs Nifty]))/_xlfn.STDEV.P(Table2[1M Return vs Nifty])</f>
        <v>-1.6759042055585146E-2</v>
      </c>
      <c r="K226">
        <v>2.6850264498316898</v>
      </c>
      <c r="L226">
        <f>(Table2[[#This Row],[6M Return vs Nifty]]-AVERAGE(Table2[6M Return vs Nifty]))/_xlfn.STDEV.P(Table2[6M Return vs Nifty])</f>
        <v>-0.12846031998774654</v>
      </c>
      <c r="M226">
        <v>7.4268247717302103</v>
      </c>
      <c r="N226">
        <f>(Table2[[#This Row],[1W Return vs Nifty]]-AVERAGE(Table2[1W Return vs Nifty]))/_xlfn.STDEV.P(Table2[1W Return vs Nifty])</f>
        <v>0.16885871681593892</v>
      </c>
      <c r="O226">
        <v>373.85</v>
      </c>
      <c r="P226">
        <v>382.80330980853103</v>
      </c>
      <c r="Q226">
        <v>360.58225823217498</v>
      </c>
      <c r="R226">
        <v>40.5561546969397</v>
      </c>
      <c r="S226" s="1">
        <f>(Table2[[#This Row],[Close Price]]-Table2[[#This Row],[20D EMA]])/Table2[[#This Row],[20D EMA]]</f>
        <v>-2.8353617761134205E-2</v>
      </c>
      <c r="T226" s="1">
        <f>(Table2[[#This Row],[Close Price]]-Table2[[#This Row],[50D EMA]])/Table2[[#This Row],[50D EMA]]</f>
        <v>-5.1079260046918401E-2</v>
      </c>
      <c r="U226" s="1">
        <f>(Table2[[#This Row],[Close Price]]-Table2[[#This Row],[200D EMA]])/Table2[[#This Row],[200D EMA]]</f>
        <v>7.3984277010858673E-3</v>
      </c>
      <c r="V226">
        <v>0.28830897059932897</v>
      </c>
      <c r="W226">
        <v>361.15</v>
      </c>
      <c r="X226">
        <v>372.1</v>
      </c>
      <c r="Y226">
        <v>361.15</v>
      </c>
      <c r="Z226">
        <v>372.1</v>
      </c>
      <c r="AA226">
        <v>361.15</v>
      </c>
      <c r="AB226">
        <v>375</v>
      </c>
      <c r="AC226" s="1">
        <f>(Table2[[#This Row],[Close Price]]/Table2[[#This Row],[Day Low]])-1</f>
        <v>5.8147584106327255E-3</v>
      </c>
      <c r="AD226" s="1">
        <f>(Table2[[#This Row],[Day High]]/Table2[[#This Row],[Close Price]])-1</f>
        <v>2.4363386097728812E-2</v>
      </c>
      <c r="AE226" s="1">
        <f>(Table2[[#This Row],[Close Price]]/Table2[[#This Row],[Current Week Low]])-1</f>
        <v>5.8147584106327255E-3</v>
      </c>
      <c r="AF226" s="1">
        <f>(Table2[[#This Row],[Current Week High]]/Table2[[#This Row],[Close Price]])-1</f>
        <v>2.4363386097728812E-2</v>
      </c>
      <c r="AG226" s="1">
        <f>(Table2[[#This Row],[Close Price]]/Table2[[#This Row],[Current Month Low]])-1</f>
        <v>5.8147584106327255E-3</v>
      </c>
      <c r="AH226" s="1">
        <f>(Table2[[#This Row],[Current Month High]]/Table2[[#This Row],[Close Price]])-1</f>
        <v>3.2346868547832086E-2</v>
      </c>
      <c r="AI226">
        <v>28.781830695113499</v>
      </c>
      <c r="AJ226">
        <v>64.032512982614506</v>
      </c>
      <c r="AK226" t="str">
        <f>IF(AND(Table2[[#This Row],[20D EMA]]&gt;Table2[[#This Row],[50D EMA]],Table2[[#This Row],[50D EMA]]&gt;Table2[[#This Row],[200D EMA]]),"Uptrend","Downtrend/NoTrend")</f>
        <v>Downtrend/NoTrend</v>
      </c>
      <c r="AL226">
        <v>-0.08</v>
      </c>
      <c r="AM226" t="s">
        <v>3168</v>
      </c>
      <c r="AN226">
        <v>-7.53</v>
      </c>
      <c r="AO226" t="s">
        <v>3168</v>
      </c>
      <c r="AP226">
        <v>0.10944375245440099</v>
      </c>
      <c r="AQ226">
        <f>(Table2[[#This Row],[Sharpe Ratio]]-AVERAGE(Table2[Sharpe Ratio]))/_xlfn.STDEV.P(Table2[Sharpe Ratio])</f>
        <v>0.56364849729518807</v>
      </c>
      <c r="AR2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6">
        <f>_xlfn.RANK.AVG(Table2[[#This Row],[1Y Return vs Nifty Z-Score]],Table2[1Y Return vs Nifty Z-Score])</f>
        <v>214</v>
      </c>
      <c r="AT226">
        <f>_xlfn.RANK.AVG(Table2[[#This Row],[6M Return vs Nifty Z-Score]],Table2[6M Return vs Nifty Z-Score])</f>
        <v>363</v>
      </c>
      <c r="AU226">
        <f>_xlfn.RANK.AVG(Table2[[#This Row],[Sharpe Ratio Z-Score]],Table2[Sharpe Ratio Z-Score])</f>
        <v>202</v>
      </c>
      <c r="AV226">
        <f>(Table2[[#This Row],[Rank 1Y]]+Table2[[#This Row],[Rank 6M]]+Table2[[#This Row],[Rank Sharpe]])/3</f>
        <v>259.66666666666669</v>
      </c>
    </row>
    <row r="227" spans="1:48" x14ac:dyDescent="0.3">
      <c r="A227" t="s">
        <v>665</v>
      </c>
      <c r="B227" t="s">
        <v>666</v>
      </c>
      <c r="C227" t="s">
        <v>3137</v>
      </c>
      <c r="D227" t="s">
        <v>291</v>
      </c>
      <c r="E227">
        <v>27984.605688840002</v>
      </c>
      <c r="F227">
        <v>560.65</v>
      </c>
      <c r="G227">
        <v>24.1538828662956</v>
      </c>
      <c r="H227">
        <f>(Table2[[#This Row],[1Y Return vs Nifty]]-AVERAGE(Table2[1Y Return vs Nifty]))/_xlfn.STDEV.P(Table2[1Y Return vs Nifty])</f>
        <v>5.4871409340551569E-2</v>
      </c>
      <c r="I227">
        <v>6.3876919655145104</v>
      </c>
      <c r="J227">
        <f>(Table2[[#This Row],[1M Return vs Nifty]]-AVERAGE(Table2[1M Return vs Nifty]))/_xlfn.STDEV.P(Table2[1M Return vs Nifty])</f>
        <v>0.58242308949102517</v>
      </c>
      <c r="K227">
        <v>33.911847886639201</v>
      </c>
      <c r="L227">
        <f>(Table2[[#This Row],[6M Return vs Nifty]]-AVERAGE(Table2[6M Return vs Nifty]))/_xlfn.STDEV.P(Table2[6M Return vs Nifty])</f>
        <v>0.94845761677260576</v>
      </c>
      <c r="M227">
        <v>15.9908523104565</v>
      </c>
      <c r="N227">
        <f>(Table2[[#This Row],[1W Return vs Nifty]]-AVERAGE(Table2[1W Return vs Nifty]))/_xlfn.STDEV.P(Table2[1W Return vs Nifty])</f>
        <v>1.6832915838520464</v>
      </c>
      <c r="O227">
        <v>546.46</v>
      </c>
      <c r="P227">
        <v>541.83854327693098</v>
      </c>
      <c r="Q227">
        <v>486.99125704522697</v>
      </c>
      <c r="R227">
        <v>57.429867267658302</v>
      </c>
      <c r="S227" s="1">
        <f>(Table2[[#This Row],[Close Price]]-Table2[[#This Row],[20D EMA]])/Table2[[#This Row],[20D EMA]]</f>
        <v>2.5967133916480509E-2</v>
      </c>
      <c r="T227" s="1">
        <f>(Table2[[#This Row],[Close Price]]-Table2[[#This Row],[50D EMA]])/Table2[[#This Row],[50D EMA]]</f>
        <v>3.4717826844323549E-2</v>
      </c>
      <c r="U227" s="1">
        <f>(Table2[[#This Row],[Close Price]]-Table2[[#This Row],[200D EMA]])/Table2[[#This Row],[200D EMA]]</f>
        <v>0.15125270092463344</v>
      </c>
      <c r="V227">
        <v>0.83332779575781502</v>
      </c>
      <c r="W227">
        <v>556.20000000000005</v>
      </c>
      <c r="X227">
        <v>575.29999999999995</v>
      </c>
      <c r="Y227">
        <v>556.20000000000005</v>
      </c>
      <c r="Z227">
        <v>575.29999999999995</v>
      </c>
      <c r="AA227">
        <v>556.20000000000005</v>
      </c>
      <c r="AB227">
        <v>578.9</v>
      </c>
      <c r="AC227" s="1">
        <f>(Table2[[#This Row],[Close Price]]/Table2[[#This Row],[Day Low]])-1</f>
        <v>8.0007191657676113E-3</v>
      </c>
      <c r="AD227" s="1">
        <f>(Table2[[#This Row],[Day High]]/Table2[[#This Row],[Close Price]])-1</f>
        <v>2.6130384375278704E-2</v>
      </c>
      <c r="AE227" s="1">
        <f>(Table2[[#This Row],[Close Price]]/Table2[[#This Row],[Current Week Low]])-1</f>
        <v>8.0007191657676113E-3</v>
      </c>
      <c r="AF227" s="1">
        <f>(Table2[[#This Row],[Current Week High]]/Table2[[#This Row],[Close Price]])-1</f>
        <v>2.6130384375278704E-2</v>
      </c>
      <c r="AG227" s="1">
        <f>(Table2[[#This Row],[Close Price]]/Table2[[#This Row],[Current Month Low]])-1</f>
        <v>8.0007191657676113E-3</v>
      </c>
      <c r="AH227" s="1">
        <f>(Table2[[#This Row],[Current Month High]]/Table2[[#This Row],[Close Price]])-1</f>
        <v>3.2551502720057135E-2</v>
      </c>
      <c r="AI227">
        <v>12.0663515562293</v>
      </c>
      <c r="AJ227">
        <v>66.810473073490002</v>
      </c>
      <c r="AK227" t="str">
        <f>IF(AND(Table2[[#This Row],[20D EMA]]&gt;Table2[[#This Row],[50D EMA]],Table2[[#This Row],[50D EMA]]&gt;Table2[[#This Row],[200D EMA]]),"Uptrend","Downtrend/NoTrend")</f>
        <v>Uptrend</v>
      </c>
      <c r="AL227">
        <v>0.09</v>
      </c>
      <c r="AM227" t="s">
        <v>3169</v>
      </c>
      <c r="AN227">
        <v>-0.97</v>
      </c>
      <c r="AO227" t="s">
        <v>3168</v>
      </c>
      <c r="AP227">
        <v>4.0518284014767002E-2</v>
      </c>
      <c r="AQ227">
        <f>(Table2[[#This Row],[Sharpe Ratio]]-AVERAGE(Table2[Sharpe Ratio]))/_xlfn.STDEV.P(Table2[Sharpe Ratio])</f>
        <v>-0.25320942272490321</v>
      </c>
      <c r="AR2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3.0158342767313258</v>
      </c>
      <c r="AS227">
        <f>_xlfn.RANK.AVG(Table2[[#This Row],[1Y Return vs Nifty Z-Score]],Table2[1Y Return vs Nifty Z-Score])</f>
        <v>280</v>
      </c>
      <c r="AT227">
        <f>_xlfn.RANK.AVG(Table2[[#This Row],[6M Return vs Nifty Z-Score]],Table2[6M Return vs Nifty Z-Score])</f>
        <v>97</v>
      </c>
      <c r="AU227">
        <f>_xlfn.RANK.AVG(Table2[[#This Row],[Sharpe Ratio Z-Score]],Table2[Sharpe Ratio Z-Score])</f>
        <v>406</v>
      </c>
      <c r="AV227">
        <f>(Table2[[#This Row],[Rank 1Y]]+Table2[[#This Row],[Rank 6M]]+Table2[[#This Row],[Rank Sharpe]])/3</f>
        <v>261</v>
      </c>
    </row>
    <row r="228" spans="1:48" x14ac:dyDescent="0.3">
      <c r="A228" t="s">
        <v>396</v>
      </c>
      <c r="B228" t="s">
        <v>397</v>
      </c>
      <c r="C228" t="s">
        <v>3123</v>
      </c>
      <c r="D228" t="s">
        <v>136</v>
      </c>
      <c r="E228">
        <v>55201.311531828003</v>
      </c>
      <c r="F228">
        <v>205.38</v>
      </c>
      <c r="G228">
        <v>217.523081963121</v>
      </c>
      <c r="H228">
        <f>(Table2[[#This Row],[1Y Return vs Nifty]]-AVERAGE(Table2[1Y Return vs Nifty]))/_xlfn.STDEV.P(Table2[1Y Return vs Nifty])</f>
        <v>3.4829848440225102</v>
      </c>
      <c r="I228">
        <v>-1.54005520947635</v>
      </c>
      <c r="J228">
        <f>(Table2[[#This Row],[1M Return vs Nifty]]-AVERAGE(Table2[1M Return vs Nifty]))/_xlfn.STDEV.P(Table2[1M Return vs Nifty])</f>
        <v>-0.29186562598377314</v>
      </c>
      <c r="K228">
        <v>12.473082288778</v>
      </c>
      <c r="L228">
        <f>(Table2[[#This Row],[6M Return vs Nifty]]-AVERAGE(Table2[6M Return vs Nifty]))/_xlfn.STDEV.P(Table2[6M Return vs Nifty])</f>
        <v>0.20909990593228348</v>
      </c>
      <c r="M228">
        <v>11.5549063025863</v>
      </c>
      <c r="N228">
        <f>(Table2[[#This Row],[1W Return vs Nifty]]-AVERAGE(Table2[1W Return vs Nifty]))/_xlfn.STDEV.P(Table2[1W Return vs Nifty])</f>
        <v>0.89885430824335688</v>
      </c>
      <c r="O228">
        <v>211.61</v>
      </c>
      <c r="P228">
        <v>220.31640302500199</v>
      </c>
      <c r="Q228">
        <v>188.07016292307401</v>
      </c>
      <c r="R228">
        <v>43.751425818360303</v>
      </c>
      <c r="S228" s="1">
        <f>(Table2[[#This Row],[Close Price]]-Table2[[#This Row],[20D EMA]])/Table2[[#This Row],[20D EMA]]</f>
        <v>-2.9440952695997436E-2</v>
      </c>
      <c r="T228" s="1">
        <f>(Table2[[#This Row],[Close Price]]-Table2[[#This Row],[50D EMA]])/Table2[[#This Row],[50D EMA]]</f>
        <v>-6.7795238211595971E-2</v>
      </c>
      <c r="U228" s="1">
        <f>(Table2[[#This Row],[Close Price]]-Table2[[#This Row],[200D EMA]])/Table2[[#This Row],[200D EMA]]</f>
        <v>9.2039251776509595E-2</v>
      </c>
      <c r="V228">
        <v>0.54511481340644297</v>
      </c>
      <c r="W228">
        <v>203.12</v>
      </c>
      <c r="X228">
        <v>212</v>
      </c>
      <c r="Y228">
        <v>203.12</v>
      </c>
      <c r="Z228">
        <v>212</v>
      </c>
      <c r="AA228">
        <v>203.12</v>
      </c>
      <c r="AB228">
        <v>212.73</v>
      </c>
      <c r="AC228" s="1">
        <f>(Table2[[#This Row],[Close Price]]/Table2[[#This Row],[Day Low]])-1</f>
        <v>1.1126427727451649E-2</v>
      </c>
      <c r="AD228" s="1">
        <f>(Table2[[#This Row],[Day High]]/Table2[[#This Row],[Close Price]])-1</f>
        <v>3.2232934073424868E-2</v>
      </c>
      <c r="AE228" s="1">
        <f>(Table2[[#This Row],[Close Price]]/Table2[[#This Row],[Current Week Low]])-1</f>
        <v>1.1126427727451649E-2</v>
      </c>
      <c r="AF228" s="1">
        <f>(Table2[[#This Row],[Current Week High]]/Table2[[#This Row],[Close Price]])-1</f>
        <v>3.2232934073424868E-2</v>
      </c>
      <c r="AG228" s="1">
        <f>(Table2[[#This Row],[Close Price]]/Table2[[#This Row],[Current Month Low]])-1</f>
        <v>1.1126427727451649E-2</v>
      </c>
      <c r="AH228" s="1">
        <f>(Table2[[#This Row],[Current Month High]]/Table2[[#This Row],[Close Price]])-1</f>
        <v>3.578732106339455E-2</v>
      </c>
      <c r="AI228">
        <v>50.939721491868703</v>
      </c>
      <c r="AJ228">
        <v>338.84615384615302</v>
      </c>
      <c r="AK228" t="str">
        <f>IF(AND(Table2[[#This Row],[20D EMA]]&gt;Table2[[#This Row],[50D EMA]],Table2[[#This Row],[50D EMA]]&gt;Table2[[#This Row],[200D EMA]]),"Uptrend","Downtrend/NoTrend")</f>
        <v>Downtrend/NoTrend</v>
      </c>
      <c r="AL228">
        <v>-0.17</v>
      </c>
      <c r="AM228" t="s">
        <v>3168</v>
      </c>
      <c r="AN228">
        <v>-5.66</v>
      </c>
      <c r="AO228" t="s">
        <v>3168</v>
      </c>
      <c r="AQ228">
        <f>(Table2[[#This Row],[Sharpe Ratio]]-AVERAGE(Table2[Sharpe Ratio]))/_xlfn.STDEV.P(Table2[Sharpe Ratio])</f>
        <v>-0.73340465320162251</v>
      </c>
      <c r="AR2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8">
        <f>_xlfn.RANK.AVG(Table2[[#This Row],[1Y Return vs Nifty Z-Score]],Table2[1Y Return vs Nifty Z-Score])</f>
        <v>8</v>
      </c>
      <c r="AT228">
        <f>_xlfn.RANK.AVG(Table2[[#This Row],[6M Return vs Nifty Z-Score]],Table2[6M Return vs Nifty Z-Score])</f>
        <v>244</v>
      </c>
      <c r="AU228">
        <f>_xlfn.RANK.AVG(Table2[[#This Row],[Sharpe Ratio Z-Score]],Table2[Sharpe Ratio Z-Score])</f>
        <v>539</v>
      </c>
      <c r="AV228">
        <f>(Table2[[#This Row],[Rank 1Y]]+Table2[[#This Row],[Rank 6M]]+Table2[[#This Row],[Rank Sharpe]])/3</f>
        <v>263.66666666666669</v>
      </c>
    </row>
    <row r="229" spans="1:48" x14ac:dyDescent="0.3">
      <c r="A229" t="s">
        <v>475</v>
      </c>
      <c r="B229" t="s">
        <v>476</v>
      </c>
      <c r="C229" t="s">
        <v>3137</v>
      </c>
      <c r="D229" t="s">
        <v>477</v>
      </c>
      <c r="E229">
        <v>46816.9715</v>
      </c>
      <c r="F229">
        <v>4261.8999999999996</v>
      </c>
      <c r="G229">
        <v>32.069157959073003</v>
      </c>
      <c r="H229">
        <f>(Table2[[#This Row],[1Y Return vs Nifty]]-AVERAGE(Table2[1Y Return vs Nifty]))/_xlfn.STDEV.P(Table2[1Y Return vs Nifty])</f>
        <v>0.19519603710697633</v>
      </c>
      <c r="I229">
        <v>5.2263851275560897</v>
      </c>
      <c r="J229">
        <f>(Table2[[#This Row],[1M Return vs Nifty]]-AVERAGE(Table2[1M Return vs Nifty]))/_xlfn.STDEV.P(Table2[1M Return vs Nifty])</f>
        <v>0.45435171672655023</v>
      </c>
      <c r="K229">
        <v>10.3857229361055</v>
      </c>
      <c r="L229">
        <f>(Table2[[#This Row],[6M Return vs Nifty]]-AVERAGE(Table2[6M Return vs Nifty]))/_xlfn.STDEV.P(Table2[6M Return vs Nifty])</f>
        <v>0.13711324113815737</v>
      </c>
      <c r="M229">
        <v>4.4060704422073096</v>
      </c>
      <c r="N229">
        <f>(Table2[[#This Row],[1W Return vs Nifty]]-AVERAGE(Table2[1W Return vs Nifty]))/_xlfn.STDEV.P(Table2[1W Return vs Nifty])</f>
        <v>-0.3653209806668522</v>
      </c>
      <c r="O229">
        <v>4331.92</v>
      </c>
      <c r="P229">
        <v>4141.9618480809404</v>
      </c>
      <c r="Q229">
        <v>3622.3635657485002</v>
      </c>
      <c r="R229">
        <v>43.563485808014697</v>
      </c>
      <c r="S229" s="1">
        <f>(Table2[[#This Row],[Close Price]]-Table2[[#This Row],[20D EMA]])/Table2[[#This Row],[20D EMA]]</f>
        <v>-1.6163733402278998E-2</v>
      </c>
      <c r="T229" s="1">
        <f>(Table2[[#This Row],[Close Price]]-Table2[[#This Row],[50D EMA]])/Table2[[#This Row],[50D EMA]]</f>
        <v>2.8956846131895E-2</v>
      </c>
      <c r="U229" s="1">
        <f>(Table2[[#This Row],[Close Price]]-Table2[[#This Row],[200D EMA]])/Table2[[#This Row],[200D EMA]]</f>
        <v>0.17655224900633354</v>
      </c>
      <c r="V229">
        <v>0.61787680844604398</v>
      </c>
      <c r="W229">
        <v>4131.6000000000004</v>
      </c>
      <c r="X229">
        <v>4290</v>
      </c>
      <c r="Y229">
        <v>4131.6000000000004</v>
      </c>
      <c r="Z229">
        <v>4290</v>
      </c>
      <c r="AA229">
        <v>4131.6000000000004</v>
      </c>
      <c r="AB229">
        <v>4399.95</v>
      </c>
      <c r="AC229" s="1">
        <f>(Table2[[#This Row],[Close Price]]/Table2[[#This Row],[Day Low]])-1</f>
        <v>3.1537418917610527E-2</v>
      </c>
      <c r="AD229" s="1">
        <f>(Table2[[#This Row],[Day High]]/Table2[[#This Row],[Close Price]])-1</f>
        <v>6.593303456205124E-3</v>
      </c>
      <c r="AE229" s="1">
        <f>(Table2[[#This Row],[Close Price]]/Table2[[#This Row],[Current Week Low]])-1</f>
        <v>3.1537418917610527E-2</v>
      </c>
      <c r="AF229" s="1">
        <f>(Table2[[#This Row],[Current Week High]]/Table2[[#This Row],[Close Price]])-1</f>
        <v>6.593303456205124E-3</v>
      </c>
      <c r="AG229" s="1">
        <f>(Table2[[#This Row],[Close Price]]/Table2[[#This Row],[Current Month Low]])-1</f>
        <v>3.1537418917610527E-2</v>
      </c>
      <c r="AH229" s="1">
        <f>(Table2[[#This Row],[Current Month High]]/Table2[[#This Row],[Close Price]])-1</f>
        <v>3.2391656303526695E-2</v>
      </c>
      <c r="AI229">
        <v>14.5252117600131</v>
      </c>
      <c r="AJ229">
        <v>72.128432956381204</v>
      </c>
      <c r="AK229" t="str">
        <f>IF(AND(Table2[[#This Row],[20D EMA]]&gt;Table2[[#This Row],[50D EMA]],Table2[[#This Row],[50D EMA]]&gt;Table2[[#This Row],[200D EMA]]),"Uptrend","Downtrend/NoTrend")</f>
        <v>Uptrend</v>
      </c>
      <c r="AL229">
        <v>0.31</v>
      </c>
      <c r="AM229" t="s">
        <v>3169</v>
      </c>
      <c r="AN229">
        <v>-8.94</v>
      </c>
      <c r="AO229" t="s">
        <v>3168</v>
      </c>
      <c r="AP229">
        <v>7.6393225490255998E-2</v>
      </c>
      <c r="AQ229">
        <f>(Table2[[#This Row],[Sharpe Ratio]]-AVERAGE(Table2[Sharpe Ratio]))/_xlfn.STDEV.P(Table2[Sharpe Ratio])</f>
        <v>0.17195606019344631</v>
      </c>
      <c r="AR2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0.59329607449827804</v>
      </c>
      <c r="AS229">
        <f>_xlfn.RANK.AVG(Table2[[#This Row],[1Y Return vs Nifty Z-Score]],Table2[1Y Return vs Nifty Z-Score])</f>
        <v>236</v>
      </c>
      <c r="AT229">
        <f>_xlfn.RANK.AVG(Table2[[#This Row],[6M Return vs Nifty Z-Score]],Table2[6M Return vs Nifty Z-Score])</f>
        <v>265</v>
      </c>
      <c r="AU229">
        <f>_xlfn.RANK.AVG(Table2[[#This Row],[Sharpe Ratio Z-Score]],Table2[Sharpe Ratio Z-Score])</f>
        <v>297</v>
      </c>
      <c r="AV229">
        <f>(Table2[[#This Row],[Rank 1Y]]+Table2[[#This Row],[Rank 6M]]+Table2[[#This Row],[Rank Sharpe]])/3</f>
        <v>266</v>
      </c>
    </row>
    <row r="230" spans="1:48" x14ac:dyDescent="0.3">
      <c r="A230" t="s">
        <v>1180</v>
      </c>
      <c r="B230" t="s">
        <v>1181</v>
      </c>
      <c r="C230" t="s">
        <v>3134</v>
      </c>
      <c r="D230" t="s">
        <v>474</v>
      </c>
      <c r="E230">
        <v>10156.772830129999</v>
      </c>
      <c r="F230">
        <v>164.3</v>
      </c>
      <c r="G230">
        <v>53.326062992931497</v>
      </c>
      <c r="H230">
        <f>(Table2[[#This Row],[1Y Return vs Nifty]]-AVERAGE(Table2[1Y Return vs Nifty]))/_xlfn.STDEV.P(Table2[1Y Return vs Nifty])</f>
        <v>0.57204551503153589</v>
      </c>
      <c r="I230">
        <v>-13.3451728123213</v>
      </c>
      <c r="J230">
        <f>(Table2[[#This Row],[1M Return vs Nifty]]-AVERAGE(Table2[1M Return vs Nifty]))/_xlfn.STDEV.P(Table2[1M Return vs Nifty])</f>
        <v>-1.5937589479074934</v>
      </c>
      <c r="K230">
        <v>-16.831744598352</v>
      </c>
      <c r="L230">
        <f>(Table2[[#This Row],[6M Return vs Nifty]]-AVERAGE(Table2[6M Return vs Nifty]))/_xlfn.STDEV.P(Table2[6M Return vs Nifty])</f>
        <v>-0.80153429429433354</v>
      </c>
      <c r="M230">
        <v>0.216255666039155</v>
      </c>
      <c r="N230">
        <f>(Table2[[#This Row],[1W Return vs Nifty]]-AVERAGE(Table2[1W Return vs Nifty]))/_xlfn.STDEV.P(Table2[1W Return vs Nifty])</f>
        <v>-1.1062332646512045</v>
      </c>
      <c r="O230">
        <v>180.95</v>
      </c>
      <c r="P230">
        <v>193.05439574654201</v>
      </c>
      <c r="Q230">
        <v>176.459673857105</v>
      </c>
      <c r="R230">
        <v>33.412982598495098</v>
      </c>
      <c r="S230" s="1">
        <f>(Table2[[#This Row],[Close Price]]-Table2[[#This Row],[20D EMA]])/Table2[[#This Row],[20D EMA]]</f>
        <v>-9.2014368610113167E-2</v>
      </c>
      <c r="T230" s="1">
        <f>(Table2[[#This Row],[Close Price]]-Table2[[#This Row],[50D EMA]])/Table2[[#This Row],[50D EMA]]</f>
        <v>-0.14894452744962711</v>
      </c>
      <c r="U230" s="1">
        <f>(Table2[[#This Row],[Close Price]]-Table2[[#This Row],[200D EMA]])/Table2[[#This Row],[200D EMA]]</f>
        <v>-6.8909080422259836E-2</v>
      </c>
      <c r="V230">
        <v>1.0725405234363501</v>
      </c>
      <c r="W230">
        <v>162.30000000000001</v>
      </c>
      <c r="X230">
        <v>171.94</v>
      </c>
      <c r="Y230">
        <v>162.30000000000001</v>
      </c>
      <c r="Z230">
        <v>171.94</v>
      </c>
      <c r="AA230">
        <v>162.30000000000001</v>
      </c>
      <c r="AB230">
        <v>171.94</v>
      </c>
      <c r="AC230" s="1">
        <f>(Table2[[#This Row],[Close Price]]/Table2[[#This Row],[Day Low]])-1</f>
        <v>1.2322858903265566E-2</v>
      </c>
      <c r="AD230" s="1">
        <f>(Table2[[#This Row],[Day High]]/Table2[[#This Row],[Close Price]])-1</f>
        <v>4.6500304321363206E-2</v>
      </c>
      <c r="AE230" s="1">
        <f>(Table2[[#This Row],[Close Price]]/Table2[[#This Row],[Current Week Low]])-1</f>
        <v>1.2322858903265566E-2</v>
      </c>
      <c r="AF230" s="1">
        <f>(Table2[[#This Row],[Current Week High]]/Table2[[#This Row],[Close Price]])-1</f>
        <v>4.6500304321363206E-2</v>
      </c>
      <c r="AG230" s="1">
        <f>(Table2[[#This Row],[Close Price]]/Table2[[#This Row],[Current Month Low]])-1</f>
        <v>1.2322858903265566E-2</v>
      </c>
      <c r="AH230" s="1">
        <f>(Table2[[#This Row],[Current Month High]]/Table2[[#This Row],[Close Price]])-1</f>
        <v>4.6500304321363206E-2</v>
      </c>
      <c r="AI230">
        <v>44.0048691418137</v>
      </c>
      <c r="AJ230">
        <v>82.150776053214997</v>
      </c>
      <c r="AK230" t="str">
        <f>IF(AND(Table2[[#This Row],[20D EMA]]&gt;Table2[[#This Row],[50D EMA]],Table2[[#This Row],[50D EMA]]&gt;Table2[[#This Row],[200D EMA]]),"Uptrend","Downtrend/NoTrend")</f>
        <v>Downtrend/NoTrend</v>
      </c>
      <c r="AL230">
        <v>-0.11</v>
      </c>
      <c r="AM230" t="s">
        <v>3168</v>
      </c>
      <c r="AN230">
        <v>-15.51</v>
      </c>
      <c r="AO230" t="s">
        <v>3168</v>
      </c>
      <c r="AP230">
        <v>0.18017537157070701</v>
      </c>
      <c r="AQ230">
        <f>(Table2[[#This Row],[Sharpe Ratio]]-AVERAGE(Table2[Sharpe Ratio]))/_xlfn.STDEV.P(Table2[Sharpe Ratio])</f>
        <v>1.4019116905530136</v>
      </c>
      <c r="AR2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0">
        <f>_xlfn.RANK.AVG(Table2[[#This Row],[1Y Return vs Nifty Z-Score]],Table2[1Y Return vs Nifty Z-Score])</f>
        <v>150</v>
      </c>
      <c r="AT230">
        <f>_xlfn.RANK.AVG(Table2[[#This Row],[6M Return vs Nifty Z-Score]],Table2[6M Return vs Nifty Z-Score])</f>
        <v>592</v>
      </c>
      <c r="AU230">
        <f>_xlfn.RANK.AVG(Table2[[#This Row],[Sharpe Ratio Z-Score]],Table2[Sharpe Ratio Z-Score])</f>
        <v>57</v>
      </c>
      <c r="AV230">
        <f>(Table2[[#This Row],[Rank 1Y]]+Table2[[#This Row],[Rank 6M]]+Table2[[#This Row],[Rank Sharpe]])/3</f>
        <v>266.33333333333331</v>
      </c>
    </row>
    <row r="231" spans="1:48" x14ac:dyDescent="0.3">
      <c r="A231" t="s">
        <v>1640</v>
      </c>
      <c r="B231" t="s">
        <v>1641</v>
      </c>
      <c r="C231" t="s">
        <v>3125</v>
      </c>
      <c r="D231" t="s">
        <v>237</v>
      </c>
      <c r="E231">
        <v>5620.81917462</v>
      </c>
      <c r="F231">
        <v>291.3</v>
      </c>
      <c r="G231">
        <v>-9.2275328722615004</v>
      </c>
      <c r="H231">
        <f>(Table2[[#This Row],[1Y Return vs Nifty]]-AVERAGE(Table2[1Y Return vs Nifty]))/_xlfn.STDEV.P(Table2[1Y Return vs Nifty])</f>
        <v>-0.53692542436692225</v>
      </c>
      <c r="I231">
        <v>7.6278306239604703</v>
      </c>
      <c r="J231">
        <f>(Table2[[#This Row],[1M Return vs Nifty]]-AVERAGE(Table2[1M Return vs Nifty]))/_xlfn.STDEV.P(Table2[1M Return vs Nifty])</f>
        <v>0.71918820204705314</v>
      </c>
      <c r="K231">
        <v>19.919123281471901</v>
      </c>
      <c r="L231">
        <f>(Table2[[#This Row],[6M Return vs Nifty]]-AVERAGE(Table2[6M Return vs Nifty]))/_xlfn.STDEV.P(Table2[6M Return vs Nifty])</f>
        <v>0.46589117490956955</v>
      </c>
      <c r="M231">
        <v>9.7090806321317693</v>
      </c>
      <c r="N231">
        <f>(Table2[[#This Row],[1W Return vs Nifty]]-AVERAGE(Table2[1W Return vs Nifty]))/_xlfn.STDEV.P(Table2[1W Return vs Nifty])</f>
        <v>0.57244491155299415</v>
      </c>
      <c r="O231">
        <v>289.55</v>
      </c>
      <c r="P231">
        <v>286.41582765551198</v>
      </c>
      <c r="Q231">
        <v>254.54860264032399</v>
      </c>
      <c r="R231">
        <v>53.983019073089203</v>
      </c>
      <c r="S231" s="1">
        <f>(Table2[[#This Row],[Close Price]]-Table2[[#This Row],[20D EMA]])/Table2[[#This Row],[20D EMA]]</f>
        <v>6.043861163874978E-3</v>
      </c>
      <c r="T231" s="1">
        <f>(Table2[[#This Row],[Close Price]]-Table2[[#This Row],[50D EMA]])/Table2[[#This Row],[50D EMA]]</f>
        <v>1.7052731982264951E-2</v>
      </c>
      <c r="U231" s="1">
        <f>(Table2[[#This Row],[Close Price]]-Table2[[#This Row],[200D EMA]])/Table2[[#This Row],[200D EMA]]</f>
        <v>0.14437870402143035</v>
      </c>
      <c r="V231">
        <v>0.328995030366661</v>
      </c>
      <c r="W231">
        <v>285.45</v>
      </c>
      <c r="X231">
        <v>295.5</v>
      </c>
      <c r="Y231">
        <v>285.45</v>
      </c>
      <c r="Z231">
        <v>295.5</v>
      </c>
      <c r="AA231">
        <v>285.45</v>
      </c>
      <c r="AB231">
        <v>298</v>
      </c>
      <c r="AC231" s="1">
        <f>(Table2[[#This Row],[Close Price]]/Table2[[#This Row],[Day Low]])-1</f>
        <v>2.0493956910141886E-2</v>
      </c>
      <c r="AD231" s="1">
        <f>(Table2[[#This Row],[Day High]]/Table2[[#This Row],[Close Price]])-1</f>
        <v>1.441812564366618E-2</v>
      </c>
      <c r="AE231" s="1">
        <f>(Table2[[#This Row],[Close Price]]/Table2[[#This Row],[Current Week Low]])-1</f>
        <v>2.0493956910141886E-2</v>
      </c>
      <c r="AF231" s="1">
        <f>(Table2[[#This Row],[Current Week High]]/Table2[[#This Row],[Close Price]])-1</f>
        <v>1.441812564366618E-2</v>
      </c>
      <c r="AG231" s="1">
        <f>(Table2[[#This Row],[Close Price]]/Table2[[#This Row],[Current Month Low]])-1</f>
        <v>2.0493956910141886E-2</v>
      </c>
      <c r="AH231" s="1">
        <f>(Table2[[#This Row],[Current Month High]]/Table2[[#This Row],[Close Price]])-1</f>
        <v>2.3000343288705816E-2</v>
      </c>
      <c r="AI231">
        <v>13.250944043940899</v>
      </c>
      <c r="AJ231">
        <v>60.010985992859098</v>
      </c>
      <c r="AK231" t="str">
        <f>IF(AND(Table2[[#This Row],[20D EMA]]&gt;Table2[[#This Row],[50D EMA]],Table2[[#This Row],[50D EMA]]&gt;Table2[[#This Row],[200D EMA]]),"Uptrend","Downtrend/NoTrend")</f>
        <v>Uptrend</v>
      </c>
      <c r="AL231">
        <v>0.33</v>
      </c>
      <c r="AM231" t="s">
        <v>3169</v>
      </c>
      <c r="AN231">
        <v>-3.35</v>
      </c>
      <c r="AO231" t="s">
        <v>3168</v>
      </c>
      <c r="AP231">
        <v>0.14191349270381101</v>
      </c>
      <c r="AQ231">
        <f>(Table2[[#This Row],[Sharpe Ratio]]-AVERAGE(Table2[Sharpe Ratio]))/_xlfn.STDEV.P(Table2[Sharpe Ratio])</f>
        <v>0.94845784403114974</v>
      </c>
      <c r="AR2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2.1690567081738443</v>
      </c>
      <c r="AS231">
        <f>_xlfn.RANK.AVG(Table2[[#This Row],[1Y Return vs Nifty Z-Score]],Table2[1Y Return vs Nifty Z-Score])</f>
        <v>505</v>
      </c>
      <c r="AT231">
        <f>_xlfn.RANK.AVG(Table2[[#This Row],[6M Return vs Nifty Z-Score]],Table2[6M Return vs Nifty Z-Score])</f>
        <v>172</v>
      </c>
      <c r="AU231">
        <f>_xlfn.RANK.AVG(Table2[[#This Row],[Sharpe Ratio Z-Score]],Table2[Sharpe Ratio Z-Score])</f>
        <v>122</v>
      </c>
      <c r="AV231">
        <f>(Table2[[#This Row],[Rank 1Y]]+Table2[[#This Row],[Rank 6M]]+Table2[[#This Row],[Rank Sharpe]])/3</f>
        <v>266.33333333333331</v>
      </c>
    </row>
    <row r="232" spans="1:48" x14ac:dyDescent="0.3">
      <c r="A232" t="s">
        <v>252</v>
      </c>
      <c r="B232" t="s">
        <v>253</v>
      </c>
      <c r="C232" t="s">
        <v>3135</v>
      </c>
      <c r="D232" t="s">
        <v>128</v>
      </c>
      <c r="E232">
        <v>99855.436291274993</v>
      </c>
      <c r="F232">
        <v>7722.75</v>
      </c>
      <c r="G232">
        <v>54.340800648976703</v>
      </c>
      <c r="H232">
        <f>(Table2[[#This Row],[1Y Return vs Nifty]]-AVERAGE(Table2[1Y Return vs Nifty]))/_xlfn.STDEV.P(Table2[1Y Return vs Nifty])</f>
        <v>0.59003512148185999</v>
      </c>
      <c r="I232">
        <v>-3.9493943566513798</v>
      </c>
      <c r="J232">
        <f>(Table2[[#This Row],[1M Return vs Nifty]]-AVERAGE(Table2[1M Return vs Nifty]))/_xlfn.STDEV.P(Table2[1M Return vs Nifty])</f>
        <v>-0.55757263979620986</v>
      </c>
      <c r="K232">
        <v>22.2497090733901</v>
      </c>
      <c r="L232">
        <f>(Table2[[#This Row],[6M Return vs Nifty]]-AVERAGE(Table2[6M Return vs Nifty]))/_xlfn.STDEV.P(Table2[6M Return vs Nifty])</f>
        <v>0.5462659785877032</v>
      </c>
      <c r="M232">
        <v>-0.85270817642821395</v>
      </c>
      <c r="N232">
        <f>(Table2[[#This Row],[1W Return vs Nifty]]-AVERAGE(Table2[1W Return vs Nifty]))/_xlfn.STDEV.P(Table2[1W Return vs Nifty])</f>
        <v>-1.2952651155397368</v>
      </c>
      <c r="O232">
        <v>7800.3</v>
      </c>
      <c r="P232">
        <v>7734.57350045573</v>
      </c>
      <c r="Q232">
        <v>6672.0063892170801</v>
      </c>
      <c r="R232">
        <v>48.523549810987703</v>
      </c>
      <c r="S232" s="1">
        <f>(Table2[[#This Row],[Close Price]]-Table2[[#This Row],[20D EMA]])/Table2[[#This Row],[20D EMA]]</f>
        <v>-9.9419253105650016E-3</v>
      </c>
      <c r="T232" s="1">
        <f>(Table2[[#This Row],[Close Price]]-Table2[[#This Row],[50D EMA]])/Table2[[#This Row],[50D EMA]]</f>
        <v>-1.5286557759174922E-3</v>
      </c>
      <c r="U232" s="1">
        <f>(Table2[[#This Row],[Close Price]]-Table2[[#This Row],[200D EMA]])/Table2[[#This Row],[200D EMA]]</f>
        <v>0.15748540236428316</v>
      </c>
      <c r="V232">
        <v>0.83033688837598396</v>
      </c>
      <c r="W232">
        <v>7370.55</v>
      </c>
      <c r="X232">
        <v>7747.35</v>
      </c>
      <c r="Y232">
        <v>7370.55</v>
      </c>
      <c r="Z232">
        <v>7747.35</v>
      </c>
      <c r="AA232">
        <v>7370.55</v>
      </c>
      <c r="AB232">
        <v>7747.35</v>
      </c>
      <c r="AC232" s="1">
        <f>(Table2[[#This Row],[Close Price]]/Table2[[#This Row],[Day Low]])-1</f>
        <v>4.7784765044670996E-2</v>
      </c>
      <c r="AD232" s="1">
        <f>(Table2[[#This Row],[Day High]]/Table2[[#This Row],[Close Price]])-1</f>
        <v>3.1853938040207197E-3</v>
      </c>
      <c r="AE232" s="1">
        <f>(Table2[[#This Row],[Close Price]]/Table2[[#This Row],[Current Week Low]])-1</f>
        <v>4.7784765044670996E-2</v>
      </c>
      <c r="AF232" s="1">
        <f>(Table2[[#This Row],[Current Week High]]/Table2[[#This Row],[Close Price]])-1</f>
        <v>3.1853938040207197E-3</v>
      </c>
      <c r="AG232" s="1">
        <f>(Table2[[#This Row],[Close Price]]/Table2[[#This Row],[Current Month Low]])-1</f>
        <v>4.7784765044670996E-2</v>
      </c>
      <c r="AH232" s="1">
        <f>(Table2[[#This Row],[Current Month High]]/Table2[[#This Row],[Close Price]])-1</f>
        <v>3.1853938040207197E-3</v>
      </c>
      <c r="AI232">
        <v>9.7018549091968609</v>
      </c>
      <c r="AJ232">
        <v>81.455592105263094</v>
      </c>
      <c r="AK232" t="str">
        <f>IF(AND(Table2[[#This Row],[20D EMA]]&gt;Table2[[#This Row],[50D EMA]],Table2[[#This Row],[50D EMA]]&gt;Table2[[#This Row],[200D EMA]]),"Uptrend","Downtrend/NoTrend")</f>
        <v>Uptrend</v>
      </c>
      <c r="AL232">
        <v>0.05</v>
      </c>
      <c r="AM232" t="s">
        <v>3169</v>
      </c>
      <c r="AN232">
        <v>-3.22</v>
      </c>
      <c r="AO232" t="s">
        <v>3168</v>
      </c>
      <c r="AP232">
        <v>3.0967358103530002E-3</v>
      </c>
      <c r="AQ232">
        <f>(Table2[[#This Row],[Sharpe Ratio]]-AVERAGE(Table2[Sharpe Ratio]))/_xlfn.STDEV.P(Table2[Sharpe Ratio])</f>
        <v>-0.69670423998481368</v>
      </c>
      <c r="AR2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-1.4132408952511972</v>
      </c>
      <c r="AS232">
        <f>_xlfn.RANK.AVG(Table2[[#This Row],[1Y Return vs Nifty Z-Score]],Table2[1Y Return vs Nifty Z-Score])</f>
        <v>142</v>
      </c>
      <c r="AT232">
        <f>_xlfn.RANK.AVG(Table2[[#This Row],[6M Return vs Nifty Z-Score]],Table2[6M Return vs Nifty Z-Score])</f>
        <v>152</v>
      </c>
      <c r="AU232">
        <f>_xlfn.RANK.AVG(Table2[[#This Row],[Sharpe Ratio Z-Score]],Table2[Sharpe Ratio Z-Score])</f>
        <v>506</v>
      </c>
      <c r="AV232">
        <f>(Table2[[#This Row],[Rank 1Y]]+Table2[[#This Row],[Rank 6M]]+Table2[[#This Row],[Rank Sharpe]])/3</f>
        <v>266.66666666666669</v>
      </c>
    </row>
    <row r="233" spans="1:48" x14ac:dyDescent="0.3">
      <c r="A233" t="s">
        <v>1105</v>
      </c>
      <c r="B233" t="s">
        <v>1106</v>
      </c>
      <c r="C233" t="s">
        <v>3137</v>
      </c>
      <c r="D233" t="s">
        <v>477</v>
      </c>
      <c r="E233">
        <v>11311.90860518</v>
      </c>
      <c r="F233">
        <v>715.7</v>
      </c>
      <c r="G233">
        <v>46.279487316849703</v>
      </c>
      <c r="H233">
        <f>(Table2[[#This Row],[1Y Return vs Nifty]]-AVERAGE(Table2[1Y Return vs Nifty]))/_xlfn.STDEV.P(Table2[1Y Return vs Nifty])</f>
        <v>0.44712147926727086</v>
      </c>
      <c r="I233">
        <v>-7.8198699024973397</v>
      </c>
      <c r="J233">
        <f>(Table2[[#This Row],[1M Return vs Nifty]]-AVERAGE(Table2[1M Return vs Nifty]))/_xlfn.STDEV.P(Table2[1M Return vs Nifty])</f>
        <v>-0.98441686408344364</v>
      </c>
      <c r="K233">
        <v>27.102685340134698</v>
      </c>
      <c r="L233">
        <f>(Table2[[#This Row],[6M Return vs Nifty]]-AVERAGE(Table2[6M Return vs Nifty]))/_xlfn.STDEV.P(Table2[6M Return vs Nifty])</f>
        <v>0.71363034511170953</v>
      </c>
      <c r="M233">
        <v>10.3676491862456</v>
      </c>
      <c r="N233">
        <f>(Table2[[#This Row],[1W Return vs Nifty]]-AVERAGE(Table2[1W Return vs Nifty]))/_xlfn.STDEV.P(Table2[1W Return vs Nifty])</f>
        <v>0.68890388591247731</v>
      </c>
      <c r="O233">
        <v>717.62</v>
      </c>
      <c r="P233">
        <v>709.99801224391297</v>
      </c>
      <c r="Q233">
        <v>605.85131764107803</v>
      </c>
      <c r="R233">
        <v>51.678304333965599</v>
      </c>
      <c r="S233" s="1">
        <f>(Table2[[#This Row],[Close Price]]-Table2[[#This Row],[20D EMA]])/Table2[[#This Row],[20D EMA]]</f>
        <v>-2.6755107159777587E-3</v>
      </c>
      <c r="T233" s="1">
        <f>(Table2[[#This Row],[Close Price]]-Table2[[#This Row],[50D EMA]])/Table2[[#This Row],[50D EMA]]</f>
        <v>8.0309911545614517E-3</v>
      </c>
      <c r="U233" s="1">
        <f>(Table2[[#This Row],[Close Price]]-Table2[[#This Row],[200D EMA]])/Table2[[#This Row],[200D EMA]]</f>
        <v>0.18131293794428821</v>
      </c>
      <c r="V233">
        <v>0.33933507501959598</v>
      </c>
      <c r="W233">
        <v>696.6</v>
      </c>
      <c r="X233">
        <v>725</v>
      </c>
      <c r="Y233">
        <v>696.6</v>
      </c>
      <c r="Z233">
        <v>725</v>
      </c>
      <c r="AA233">
        <v>696.6</v>
      </c>
      <c r="AB233">
        <v>725</v>
      </c>
      <c r="AC233" s="1">
        <f>(Table2[[#This Row],[Close Price]]/Table2[[#This Row],[Day Low]])-1</f>
        <v>2.7418891759977138E-2</v>
      </c>
      <c r="AD233" s="1">
        <f>(Table2[[#This Row],[Day High]]/Table2[[#This Row],[Close Price]])-1</f>
        <v>1.2994271342741337E-2</v>
      </c>
      <c r="AE233" s="1">
        <f>(Table2[[#This Row],[Close Price]]/Table2[[#This Row],[Current Week Low]])-1</f>
        <v>2.7418891759977138E-2</v>
      </c>
      <c r="AF233" s="1">
        <f>(Table2[[#This Row],[Current Week High]]/Table2[[#This Row],[Close Price]])-1</f>
        <v>1.2994271342741337E-2</v>
      </c>
      <c r="AG233" s="1">
        <f>(Table2[[#This Row],[Close Price]]/Table2[[#This Row],[Current Month Low]])-1</f>
        <v>2.7418891759977138E-2</v>
      </c>
      <c r="AH233" s="1">
        <f>(Table2[[#This Row],[Current Month High]]/Table2[[#This Row],[Close Price]])-1</f>
        <v>1.2994271342741337E-2</v>
      </c>
      <c r="AI233">
        <v>16.948442084672301</v>
      </c>
      <c r="AJ233">
        <v>74.838158055453704</v>
      </c>
      <c r="AK233" t="str">
        <f>IF(AND(Table2[[#This Row],[20D EMA]]&gt;Table2[[#This Row],[50D EMA]],Table2[[#This Row],[50D EMA]]&gt;Table2[[#This Row],[200D EMA]]),"Uptrend","Downtrend/NoTrend")</f>
        <v>Uptrend</v>
      </c>
      <c r="AL233">
        <v>0.17</v>
      </c>
      <c r="AM233" t="s">
        <v>3169</v>
      </c>
      <c r="AN233">
        <v>-5.04</v>
      </c>
      <c r="AO233" t="s">
        <v>3168</v>
      </c>
      <c r="AP233">
        <v>1.328240722054E-3</v>
      </c>
      <c r="AQ233">
        <f>(Table2[[#This Row],[Sharpe Ratio]]-AVERAGE(Table2[Sharpe Ratio]))/_xlfn.STDEV.P(Table2[Sharpe Ratio])</f>
        <v>-0.7176632447198904</v>
      </c>
      <c r="AR2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0.14757560148812376</v>
      </c>
      <c r="AS233">
        <f>_xlfn.RANK.AVG(Table2[[#This Row],[1Y Return vs Nifty Z-Score]],Table2[1Y Return vs Nifty Z-Score])</f>
        <v>176</v>
      </c>
      <c r="AT233">
        <f>_xlfn.RANK.AVG(Table2[[#This Row],[6M Return vs Nifty Z-Score]],Table2[6M Return vs Nifty Z-Score])</f>
        <v>117</v>
      </c>
      <c r="AU233">
        <f>_xlfn.RANK.AVG(Table2[[#This Row],[Sharpe Ratio Z-Score]],Table2[Sharpe Ratio Z-Score])</f>
        <v>512</v>
      </c>
      <c r="AV233">
        <f>(Table2[[#This Row],[Rank 1Y]]+Table2[[#This Row],[Rank 6M]]+Table2[[#This Row],[Rank Sharpe]])/3</f>
        <v>268.33333333333331</v>
      </c>
    </row>
    <row r="234" spans="1:48" x14ac:dyDescent="0.3">
      <c r="A234" t="s">
        <v>1619</v>
      </c>
      <c r="B234" t="s">
        <v>1620</v>
      </c>
      <c r="C234" t="s">
        <v>3137</v>
      </c>
      <c r="D234" t="s">
        <v>477</v>
      </c>
      <c r="E234">
        <v>5765.1872192199999</v>
      </c>
      <c r="F234">
        <v>2185.3000000000002</v>
      </c>
      <c r="G234">
        <v>12.395889696471301</v>
      </c>
      <c r="H234">
        <f>(Table2[[#This Row],[1Y Return vs Nifty]]-AVERAGE(Table2[1Y Return vs Nifty]))/_xlfn.STDEV.P(Table2[1Y Return vs Nifty])</f>
        <v>-0.15357820175904333</v>
      </c>
      <c r="I234">
        <v>6.0669998000880803</v>
      </c>
      <c r="J234">
        <f>(Table2[[#This Row],[1M Return vs Nifty]]-AVERAGE(Table2[1M Return vs Nifty]))/_xlfn.STDEV.P(Table2[1M Return vs Nifty])</f>
        <v>0.5470564796352021</v>
      </c>
      <c r="K234">
        <v>37.507441328611499</v>
      </c>
      <c r="L234">
        <f>(Table2[[#This Row],[6M Return vs Nifty]]-AVERAGE(Table2[6M Return vs Nifty]))/_xlfn.STDEV.P(Table2[6M Return vs Nifty])</f>
        <v>1.0724586803708909</v>
      </c>
      <c r="M234">
        <v>19.2683557249952</v>
      </c>
      <c r="N234">
        <f>(Table2[[#This Row],[1W Return vs Nifty]]-AVERAGE(Table2[1W Return vs Nifty]))/_xlfn.STDEV.P(Table2[1W Return vs Nifty])</f>
        <v>2.2628738972385229</v>
      </c>
      <c r="O234">
        <v>2059.62</v>
      </c>
      <c r="P234">
        <v>1945.9006022828301</v>
      </c>
      <c r="Q234">
        <v>1681.90812423849</v>
      </c>
      <c r="R234">
        <v>64.349154668858304</v>
      </c>
      <c r="S234" s="1">
        <f>(Table2[[#This Row],[Close Price]]-Table2[[#This Row],[20D EMA]])/Table2[[#This Row],[20D EMA]]</f>
        <v>6.1020965032384758E-2</v>
      </c>
      <c r="T234" s="1">
        <f>(Table2[[#This Row],[Close Price]]-Table2[[#This Row],[50D EMA]])/Table2[[#This Row],[50D EMA]]</f>
        <v>0.1230275572330463</v>
      </c>
      <c r="U234" s="1">
        <f>(Table2[[#This Row],[Close Price]]-Table2[[#This Row],[200D EMA]])/Table2[[#This Row],[200D EMA]]</f>
        <v>0.29929808204561031</v>
      </c>
      <c r="V234">
        <v>0.37149640317405602</v>
      </c>
      <c r="W234">
        <v>2138.3000000000002</v>
      </c>
      <c r="X234">
        <v>2220</v>
      </c>
      <c r="Y234">
        <v>2138.3000000000002</v>
      </c>
      <c r="Z234">
        <v>2220</v>
      </c>
      <c r="AA234">
        <v>2138.3000000000002</v>
      </c>
      <c r="AB234">
        <v>2300</v>
      </c>
      <c r="AC234" s="1">
        <f>(Table2[[#This Row],[Close Price]]/Table2[[#This Row],[Day Low]])-1</f>
        <v>2.1980077631763573E-2</v>
      </c>
      <c r="AD234" s="1">
        <f>(Table2[[#This Row],[Day High]]/Table2[[#This Row],[Close Price]])-1</f>
        <v>1.5878826705715277E-2</v>
      </c>
      <c r="AE234" s="1">
        <f>(Table2[[#This Row],[Close Price]]/Table2[[#This Row],[Current Week Low]])-1</f>
        <v>2.1980077631763573E-2</v>
      </c>
      <c r="AF234" s="1">
        <f>(Table2[[#This Row],[Current Week High]]/Table2[[#This Row],[Close Price]])-1</f>
        <v>1.5878826705715277E-2</v>
      </c>
      <c r="AG234" s="1">
        <f>(Table2[[#This Row],[Close Price]]/Table2[[#This Row],[Current Month Low]])-1</f>
        <v>2.1980077631763573E-2</v>
      </c>
      <c r="AH234" s="1">
        <f>(Table2[[#This Row],[Current Month High]]/Table2[[#This Row],[Close Price]])-1</f>
        <v>5.248707271312858E-2</v>
      </c>
      <c r="AI234">
        <v>9.3671349471468197</v>
      </c>
      <c r="AJ234">
        <v>85.824829931972801</v>
      </c>
      <c r="AK234" t="str">
        <f>IF(AND(Table2[[#This Row],[20D EMA]]&gt;Table2[[#This Row],[50D EMA]],Table2[[#This Row],[50D EMA]]&gt;Table2[[#This Row],[200D EMA]]),"Uptrend","Downtrend/NoTrend")</f>
        <v>Uptrend</v>
      </c>
      <c r="AL234">
        <v>0.45</v>
      </c>
      <c r="AM234" t="s">
        <v>3169</v>
      </c>
      <c r="AN234">
        <v>4.53</v>
      </c>
      <c r="AO234" t="s">
        <v>3169</v>
      </c>
      <c r="AP234">
        <v>5.0886269126107997E-2</v>
      </c>
      <c r="AQ234">
        <f>(Table2[[#This Row],[Sharpe Ratio]]-AVERAGE(Table2[Sharpe Ratio]))/_xlfn.STDEV.P(Table2[Sharpe Ratio])</f>
        <v>-0.13033509274821672</v>
      </c>
      <c r="AR2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3.5984757627373556</v>
      </c>
      <c r="AS234">
        <f>_xlfn.RANK.AVG(Table2[[#This Row],[1Y Return vs Nifty Z-Score]],Table2[1Y Return vs Nifty Z-Score])</f>
        <v>345</v>
      </c>
      <c r="AT234">
        <f>_xlfn.RANK.AVG(Table2[[#This Row],[6M Return vs Nifty Z-Score]],Table2[6M Return vs Nifty Z-Score])</f>
        <v>85</v>
      </c>
      <c r="AU234">
        <f>_xlfn.RANK.AVG(Table2[[#This Row],[Sharpe Ratio Z-Score]],Table2[Sharpe Ratio Z-Score])</f>
        <v>380</v>
      </c>
      <c r="AV234">
        <f>(Table2[[#This Row],[Rank 1Y]]+Table2[[#This Row],[Rank 6M]]+Table2[[#This Row],[Rank Sharpe]])/3</f>
        <v>270</v>
      </c>
    </row>
    <row r="235" spans="1:48" x14ac:dyDescent="0.3">
      <c r="A235" t="s">
        <v>1036</v>
      </c>
      <c r="B235" t="s">
        <v>1037</v>
      </c>
      <c r="C235" t="s">
        <v>3134</v>
      </c>
      <c r="D235" t="s">
        <v>166</v>
      </c>
      <c r="E235">
        <v>13127.395904999999</v>
      </c>
      <c r="F235">
        <v>585</v>
      </c>
      <c r="G235">
        <v>2.0042490000178299</v>
      </c>
      <c r="H235">
        <f>(Table2[[#This Row],[1Y Return vs Nifty]]-AVERAGE(Table2[1Y Return vs Nifty]))/_xlfn.STDEV.P(Table2[1Y Return vs Nifty])</f>
        <v>-0.3378046620551432</v>
      </c>
      <c r="I235">
        <v>-11.2047742232622</v>
      </c>
      <c r="J235">
        <f>(Table2[[#This Row],[1M Return vs Nifty]]-AVERAGE(Table2[1M Return vs Nifty]))/_xlfn.STDEV.P(Table2[1M Return vs Nifty])</f>
        <v>-1.3577112673084073</v>
      </c>
      <c r="K235">
        <v>3.65322618299182</v>
      </c>
      <c r="L235">
        <f>(Table2[[#This Row],[6M Return vs Nifty]]-AVERAGE(Table2[6M Return vs Nifty]))/_xlfn.STDEV.P(Table2[6M Return vs Nifty])</f>
        <v>-9.507006087614453E-2</v>
      </c>
      <c r="M235">
        <v>7.1901553365142696</v>
      </c>
      <c r="N235">
        <f>(Table2[[#This Row],[1W Return vs Nifty]]-AVERAGE(Table2[1W Return vs Nifty]))/_xlfn.STDEV.P(Table2[1W Return vs Nifty])</f>
        <v>0.12700691639923914</v>
      </c>
      <c r="O235">
        <v>606.47</v>
      </c>
      <c r="P235">
        <v>623.82125540053096</v>
      </c>
      <c r="Q235">
        <v>572.09147388865199</v>
      </c>
      <c r="R235">
        <v>45.4953281391305</v>
      </c>
      <c r="S235" s="1">
        <f>(Table2[[#This Row],[Close Price]]-Table2[[#This Row],[20D EMA]])/Table2[[#This Row],[20D EMA]]</f>
        <v>-3.5401586228502688E-2</v>
      </c>
      <c r="T235" s="1">
        <f>(Table2[[#This Row],[Close Price]]-Table2[[#This Row],[50D EMA]])/Table2[[#This Row],[50D EMA]]</f>
        <v>-6.223137647915726E-2</v>
      </c>
      <c r="U235" s="1">
        <f>(Table2[[#This Row],[Close Price]]-Table2[[#This Row],[200D EMA]])/Table2[[#This Row],[200D EMA]]</f>
        <v>2.2563744961282953E-2</v>
      </c>
      <c r="V235">
        <v>1.41005254920384</v>
      </c>
      <c r="W235">
        <v>575.6</v>
      </c>
      <c r="X235">
        <v>596.45000000000005</v>
      </c>
      <c r="Y235">
        <v>575.6</v>
      </c>
      <c r="Z235">
        <v>596.45000000000005</v>
      </c>
      <c r="AA235">
        <v>575.6</v>
      </c>
      <c r="AB235">
        <v>596.45000000000005</v>
      </c>
      <c r="AC235" s="1">
        <f>(Table2[[#This Row],[Close Price]]/Table2[[#This Row],[Day Low]])-1</f>
        <v>1.6330785267546943E-2</v>
      </c>
      <c r="AD235" s="1">
        <f>(Table2[[#This Row],[Day High]]/Table2[[#This Row],[Close Price]])-1</f>
        <v>1.9572649572649592E-2</v>
      </c>
      <c r="AE235" s="1">
        <f>(Table2[[#This Row],[Close Price]]/Table2[[#This Row],[Current Week Low]])-1</f>
        <v>1.6330785267546943E-2</v>
      </c>
      <c r="AF235" s="1">
        <f>(Table2[[#This Row],[Current Week High]]/Table2[[#This Row],[Close Price]])-1</f>
        <v>1.9572649572649592E-2</v>
      </c>
      <c r="AG235" s="1">
        <f>(Table2[[#This Row],[Close Price]]/Table2[[#This Row],[Current Month Low]])-1</f>
        <v>1.6330785267546943E-2</v>
      </c>
      <c r="AH235" s="1">
        <f>(Table2[[#This Row],[Current Month High]]/Table2[[#This Row],[Close Price]])-1</f>
        <v>1.9572649572649592E-2</v>
      </c>
      <c r="AI235">
        <v>26.341880341880302</v>
      </c>
      <c r="AJ235">
        <v>48.045046184992998</v>
      </c>
      <c r="AK235" t="str">
        <f>IF(AND(Table2[[#This Row],[20D EMA]]&gt;Table2[[#This Row],[50D EMA]],Table2[[#This Row],[50D EMA]]&gt;Table2[[#This Row],[200D EMA]]),"Uptrend","Downtrend/NoTrend")</f>
        <v>Downtrend/NoTrend</v>
      </c>
      <c r="AL235">
        <v>0.02</v>
      </c>
      <c r="AM235" t="s">
        <v>3169</v>
      </c>
      <c r="AN235">
        <v>-18.91</v>
      </c>
      <c r="AO235" t="s">
        <v>3168</v>
      </c>
      <c r="AP235">
        <v>0.19778139436777101</v>
      </c>
      <c r="AQ235">
        <f>(Table2[[#This Row],[Sharpe Ratio]]-AVERAGE(Table2[Sharpe Ratio]))/_xlfn.STDEV.P(Table2[Sharpe Ratio])</f>
        <v>1.6105663357431532</v>
      </c>
      <c r="AR2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5">
        <f>_xlfn.RANK.AVG(Table2[[#This Row],[1Y Return vs Nifty Z-Score]],Table2[1Y Return vs Nifty Z-Score])</f>
        <v>427</v>
      </c>
      <c r="AT235">
        <f>_xlfn.RANK.AVG(Table2[[#This Row],[6M Return vs Nifty Z-Score]],Table2[6M Return vs Nifty Z-Score])</f>
        <v>351</v>
      </c>
      <c r="AU235">
        <f>_xlfn.RANK.AVG(Table2[[#This Row],[Sharpe Ratio Z-Score]],Table2[Sharpe Ratio Z-Score])</f>
        <v>34</v>
      </c>
      <c r="AV235">
        <f>(Table2[[#This Row],[Rank 1Y]]+Table2[[#This Row],[Rank 6M]]+Table2[[#This Row],[Rank Sharpe]])/3</f>
        <v>270.66666666666669</v>
      </c>
    </row>
    <row r="236" spans="1:48" x14ac:dyDescent="0.3">
      <c r="A236" t="s">
        <v>1514</v>
      </c>
      <c r="B236" t="s">
        <v>1515</v>
      </c>
      <c r="C236" t="s">
        <v>3126</v>
      </c>
      <c r="D236" t="s">
        <v>46</v>
      </c>
      <c r="E236">
        <v>6612.0107658239904</v>
      </c>
      <c r="F236">
        <v>39.36</v>
      </c>
      <c r="G236">
        <v>12.5812322228462</v>
      </c>
      <c r="H236">
        <f>(Table2[[#This Row],[1Y Return vs Nifty]]-AVERAGE(Table2[1Y Return vs Nifty]))/_xlfn.STDEV.P(Table2[1Y Return vs Nifty])</f>
        <v>-0.15029238784632429</v>
      </c>
      <c r="I236">
        <v>1.8287575375129901</v>
      </c>
      <c r="J236">
        <f>(Table2[[#This Row],[1M Return vs Nifty]]-AVERAGE(Table2[1M Return vs Nifty]))/_xlfn.STDEV.P(Table2[1M Return vs Nifty])</f>
        <v>7.9654164472187289E-2</v>
      </c>
      <c r="K236">
        <v>4.8989847684741799</v>
      </c>
      <c r="L236">
        <f>(Table2[[#This Row],[6M Return vs Nifty]]-AVERAGE(Table2[6M Return vs Nifty]))/_xlfn.STDEV.P(Table2[6M Return vs Nifty])</f>
        <v>-5.2107642549512723E-2</v>
      </c>
      <c r="M236">
        <v>13.472159653650399</v>
      </c>
      <c r="N236">
        <f>(Table2[[#This Row],[1W Return vs Nifty]]-AVERAGE(Table2[1W Return vs Nifty]))/_xlfn.STDEV.P(Table2[1W Return vs Nifty])</f>
        <v>1.2378947277372003</v>
      </c>
      <c r="O236">
        <v>40.17</v>
      </c>
      <c r="P236">
        <v>42.2462266240573</v>
      </c>
      <c r="Q236">
        <v>40.467673415794401</v>
      </c>
      <c r="R236">
        <v>47.5697112700134</v>
      </c>
      <c r="S236" s="1">
        <f>(Table2[[#This Row],[Close Price]]-Table2[[#This Row],[20D EMA]])/Table2[[#This Row],[20D EMA]]</f>
        <v>-2.0164301717699833E-2</v>
      </c>
      <c r="T236" s="1">
        <f>(Table2[[#This Row],[Close Price]]-Table2[[#This Row],[50D EMA]])/Table2[[#This Row],[50D EMA]]</f>
        <v>-6.8319157820682763E-2</v>
      </c>
      <c r="U236" s="1">
        <f>(Table2[[#This Row],[Close Price]]-Table2[[#This Row],[200D EMA]])/Table2[[#This Row],[200D EMA]]</f>
        <v>-2.7371808712928884E-2</v>
      </c>
      <c r="V236">
        <v>0.79854088148262603</v>
      </c>
      <c r="W236">
        <v>39.22</v>
      </c>
      <c r="X236">
        <v>41.33</v>
      </c>
      <c r="Y236">
        <v>39.22</v>
      </c>
      <c r="Z236">
        <v>41.33</v>
      </c>
      <c r="AA236">
        <v>39.22</v>
      </c>
      <c r="AB236">
        <v>41.48</v>
      </c>
      <c r="AC236" s="1">
        <f>(Table2[[#This Row],[Close Price]]/Table2[[#This Row],[Day Low]])-1</f>
        <v>3.5696073431923381E-3</v>
      </c>
      <c r="AD236" s="1">
        <f>(Table2[[#This Row],[Day High]]/Table2[[#This Row],[Close Price]])-1</f>
        <v>5.0050813008130079E-2</v>
      </c>
      <c r="AE236" s="1">
        <f>(Table2[[#This Row],[Close Price]]/Table2[[#This Row],[Current Week Low]])-1</f>
        <v>3.5696073431923381E-3</v>
      </c>
      <c r="AF236" s="1">
        <f>(Table2[[#This Row],[Current Week High]]/Table2[[#This Row],[Close Price]])-1</f>
        <v>5.0050813008130079E-2</v>
      </c>
      <c r="AG236" s="1">
        <f>(Table2[[#This Row],[Close Price]]/Table2[[#This Row],[Current Month Low]])-1</f>
        <v>3.5696073431923381E-3</v>
      </c>
      <c r="AH236" s="1">
        <f>(Table2[[#This Row],[Current Month High]]/Table2[[#This Row],[Close Price]])-1</f>
        <v>5.3861788617886042E-2</v>
      </c>
      <c r="AI236">
        <v>46.087398373983703</v>
      </c>
      <c r="AJ236">
        <v>48.019522933313702</v>
      </c>
      <c r="AK236" t="str">
        <f>IF(AND(Table2[[#This Row],[20D EMA]]&gt;Table2[[#This Row],[50D EMA]],Table2[[#This Row],[50D EMA]]&gt;Table2[[#This Row],[200D EMA]]),"Uptrend","Downtrend/NoTrend")</f>
        <v>Downtrend/NoTrend</v>
      </c>
      <c r="AL236">
        <v>-0.13</v>
      </c>
      <c r="AM236" t="s">
        <v>3168</v>
      </c>
      <c r="AN236">
        <v>-6.82</v>
      </c>
      <c r="AO236" t="s">
        <v>3168</v>
      </c>
      <c r="AP236">
        <v>0.13251139283917501</v>
      </c>
      <c r="AQ236">
        <f>(Table2[[#This Row],[Sharpe Ratio]]-AVERAGE(Table2[Sharpe Ratio]))/_xlfn.STDEV.P(Table2[Sharpe Ratio])</f>
        <v>0.83703053112178349</v>
      </c>
      <c r="AR2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6">
        <f>_xlfn.RANK.AVG(Table2[[#This Row],[1Y Return vs Nifty Z-Score]],Table2[1Y Return vs Nifty Z-Score])</f>
        <v>341</v>
      </c>
      <c r="AT236">
        <f>_xlfn.RANK.AVG(Table2[[#This Row],[6M Return vs Nifty Z-Score]],Table2[6M Return vs Nifty Z-Score])</f>
        <v>335</v>
      </c>
      <c r="AU236">
        <f>_xlfn.RANK.AVG(Table2[[#This Row],[Sharpe Ratio Z-Score]],Table2[Sharpe Ratio Z-Score])</f>
        <v>139</v>
      </c>
      <c r="AV236">
        <f>(Table2[[#This Row],[Rank 1Y]]+Table2[[#This Row],[Rank 6M]]+Table2[[#This Row],[Rank Sharpe]])/3</f>
        <v>271.66666666666669</v>
      </c>
    </row>
    <row r="237" spans="1:48" x14ac:dyDescent="0.3">
      <c r="A237" t="s">
        <v>1044</v>
      </c>
      <c r="B237" t="s">
        <v>1045</v>
      </c>
      <c r="C237" t="s">
        <v>3134</v>
      </c>
      <c r="D237" t="s">
        <v>46</v>
      </c>
      <c r="E237">
        <v>13060.83896784</v>
      </c>
      <c r="F237">
        <v>710.55</v>
      </c>
      <c r="G237">
        <v>3.1463873911525702</v>
      </c>
      <c r="H237">
        <f>(Table2[[#This Row],[1Y Return vs Nifty]]-AVERAGE(Table2[1Y Return vs Nifty]))/_xlfn.STDEV.P(Table2[1Y Return vs Nifty])</f>
        <v>-0.31755645302701097</v>
      </c>
      <c r="I237">
        <v>3.0505717958809302</v>
      </c>
      <c r="J237">
        <f>(Table2[[#This Row],[1M Return vs Nifty]]-AVERAGE(Table2[1M Return vs Nifty]))/_xlfn.STDEV.P(Table2[1M Return vs Nifty])</f>
        <v>0.21439842345500873</v>
      </c>
      <c r="K237">
        <v>24.1922300571159</v>
      </c>
      <c r="L237">
        <f>(Table2[[#This Row],[6M Return vs Nifty]]-AVERAGE(Table2[6M Return vs Nifty]))/_xlfn.STDEV.P(Table2[6M Return vs Nifty])</f>
        <v>0.61325760929661299</v>
      </c>
      <c r="M237">
        <v>9.2826427440804409</v>
      </c>
      <c r="N237">
        <f>(Table2[[#This Row],[1W Return vs Nifty]]-AVERAGE(Table2[1W Return vs Nifty]))/_xlfn.STDEV.P(Table2[1W Return vs Nifty])</f>
        <v>0.49703511744688522</v>
      </c>
      <c r="O237">
        <v>742.45</v>
      </c>
      <c r="P237">
        <v>741.81771416834897</v>
      </c>
      <c r="Q237">
        <v>653.60013441044498</v>
      </c>
      <c r="R237">
        <v>38.273618241655299</v>
      </c>
      <c r="S237" s="1">
        <f>(Table2[[#This Row],[Close Price]]-Table2[[#This Row],[20D EMA]])/Table2[[#This Row],[20D EMA]]</f>
        <v>-4.2965856286618746E-2</v>
      </c>
      <c r="T237" s="1">
        <f>(Table2[[#This Row],[Close Price]]-Table2[[#This Row],[50D EMA]])/Table2[[#This Row],[50D EMA]]</f>
        <v>-4.2150131455681424E-2</v>
      </c>
      <c r="U237" s="1">
        <f>(Table2[[#This Row],[Close Price]]-Table2[[#This Row],[200D EMA]])/Table2[[#This Row],[200D EMA]]</f>
        <v>8.7132579372745114E-2</v>
      </c>
      <c r="V237">
        <v>0.432678244620335</v>
      </c>
      <c r="W237">
        <v>706.8</v>
      </c>
      <c r="X237">
        <v>750.6</v>
      </c>
      <c r="Y237">
        <v>706.8</v>
      </c>
      <c r="Z237">
        <v>750.6</v>
      </c>
      <c r="AA237">
        <v>706.8</v>
      </c>
      <c r="AB237">
        <v>754.8</v>
      </c>
      <c r="AC237" s="1">
        <f>(Table2[[#This Row],[Close Price]]/Table2[[#This Row],[Day Low]])-1</f>
        <v>5.305602716468627E-3</v>
      </c>
      <c r="AD237" s="1">
        <f>(Table2[[#This Row],[Day High]]/Table2[[#This Row],[Close Price]])-1</f>
        <v>5.6364787840405439E-2</v>
      </c>
      <c r="AE237" s="1">
        <f>(Table2[[#This Row],[Close Price]]/Table2[[#This Row],[Current Week Low]])-1</f>
        <v>5.305602716468627E-3</v>
      </c>
      <c r="AF237" s="1">
        <f>(Table2[[#This Row],[Current Week High]]/Table2[[#This Row],[Close Price]])-1</f>
        <v>5.6364787840405439E-2</v>
      </c>
      <c r="AG237" s="1">
        <f>(Table2[[#This Row],[Close Price]]/Table2[[#This Row],[Current Month Low]])-1</f>
        <v>5.305602716468627E-3</v>
      </c>
      <c r="AH237" s="1">
        <f>(Table2[[#This Row],[Current Month High]]/Table2[[#This Row],[Close Price]])-1</f>
        <v>6.2275701921047144E-2</v>
      </c>
      <c r="AI237">
        <v>16.346492153965201</v>
      </c>
      <c r="AJ237">
        <v>58.604910714285701</v>
      </c>
      <c r="AK237" t="str">
        <f>IF(AND(Table2[[#This Row],[20D EMA]]&gt;Table2[[#This Row],[50D EMA]],Table2[[#This Row],[50D EMA]]&gt;Table2[[#This Row],[200D EMA]]),"Uptrend","Downtrend/NoTrend")</f>
        <v>Uptrend</v>
      </c>
      <c r="AL237">
        <v>0.05</v>
      </c>
      <c r="AM237" t="s">
        <v>3169</v>
      </c>
      <c r="AN237">
        <v>-11.45</v>
      </c>
      <c r="AO237" t="s">
        <v>3168</v>
      </c>
      <c r="AP237">
        <v>8.6715014241606006E-2</v>
      </c>
      <c r="AQ237">
        <f>(Table2[[#This Row],[Sharpe Ratio]]-AVERAGE(Table2[Sharpe Ratio]))/_xlfn.STDEV.P(Table2[Sharpe Ratio])</f>
        <v>0.29428290223295928</v>
      </c>
      <c r="AR2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1.3014175994044552</v>
      </c>
      <c r="AS237">
        <f>_xlfn.RANK.AVG(Table2[[#This Row],[1Y Return vs Nifty Z-Score]],Table2[1Y Return vs Nifty Z-Score])</f>
        <v>414</v>
      </c>
      <c r="AT237">
        <f>_xlfn.RANK.AVG(Table2[[#This Row],[6M Return vs Nifty Z-Score]],Table2[6M Return vs Nifty Z-Score])</f>
        <v>132</v>
      </c>
      <c r="AU237">
        <f>_xlfn.RANK.AVG(Table2[[#This Row],[Sharpe Ratio Z-Score]],Table2[Sharpe Ratio Z-Score])</f>
        <v>271</v>
      </c>
      <c r="AV237">
        <f>(Table2[[#This Row],[Rank 1Y]]+Table2[[#This Row],[Rank 6M]]+Table2[[#This Row],[Rank Sharpe]])/3</f>
        <v>272.33333333333331</v>
      </c>
    </row>
    <row r="238" spans="1:48" x14ac:dyDescent="0.3">
      <c r="A238" t="s">
        <v>1236</v>
      </c>
      <c r="B238" t="s">
        <v>1237</v>
      </c>
      <c r="C238" t="s">
        <v>3134</v>
      </c>
      <c r="D238" t="s">
        <v>286</v>
      </c>
      <c r="E238">
        <v>9325.6657756799996</v>
      </c>
      <c r="F238">
        <v>1577.6</v>
      </c>
      <c r="G238">
        <v>108.079170524006</v>
      </c>
      <c r="H238">
        <f>(Table2[[#This Row],[1Y Return vs Nifty]]-AVERAGE(Table2[1Y Return vs Nifty]))/_xlfn.STDEV.P(Table2[1Y Return vs Nifty])</f>
        <v>1.5427268044745139</v>
      </c>
      <c r="I238">
        <v>7.3820409163733798</v>
      </c>
      <c r="J238">
        <f>(Table2[[#This Row],[1M Return vs Nifty]]-AVERAGE(Table2[1M Return vs Nifty]))/_xlfn.STDEV.P(Table2[1M Return vs Nifty])</f>
        <v>0.69208199356437772</v>
      </c>
      <c r="K238">
        <v>13.7680985118643</v>
      </c>
      <c r="L238">
        <f>(Table2[[#This Row],[6M Return vs Nifty]]-AVERAGE(Table2[6M Return vs Nifty]))/_xlfn.STDEV.P(Table2[6M Return vs Nifty])</f>
        <v>0.25376107011319549</v>
      </c>
      <c r="M238">
        <v>5.0862979226927196</v>
      </c>
      <c r="N238">
        <f>(Table2[[#This Row],[1W Return vs Nifty]]-AVERAGE(Table2[1W Return vs Nifty]))/_xlfn.STDEV.P(Table2[1W Return vs Nifty])</f>
        <v>-0.24503191703996421</v>
      </c>
      <c r="O238">
        <v>1475.91</v>
      </c>
      <c r="P238">
        <v>1505.3656427455901</v>
      </c>
      <c r="Q238">
        <v>1378.1109328075599</v>
      </c>
      <c r="R238">
        <v>73.855287655676804</v>
      </c>
      <c r="S238" s="1">
        <f>(Table2[[#This Row],[Close Price]]-Table2[[#This Row],[20D EMA]])/Table2[[#This Row],[20D EMA]]</f>
        <v>6.8899865167930174E-2</v>
      </c>
      <c r="T238" s="1">
        <f>(Table2[[#This Row],[Close Price]]-Table2[[#This Row],[50D EMA]])/Table2[[#This Row],[50D EMA]]</f>
        <v>4.7984592715072064E-2</v>
      </c>
      <c r="U238" s="1">
        <f>(Table2[[#This Row],[Close Price]]-Table2[[#This Row],[200D EMA]])/Table2[[#This Row],[200D EMA]]</f>
        <v>0.14475544924821862</v>
      </c>
      <c r="V238">
        <v>1.7414707815813499</v>
      </c>
      <c r="W238">
        <v>1558.2</v>
      </c>
      <c r="X238">
        <v>1670</v>
      </c>
      <c r="Y238">
        <v>1558.2</v>
      </c>
      <c r="Z238">
        <v>1670</v>
      </c>
      <c r="AA238">
        <v>1450.05</v>
      </c>
      <c r="AB238">
        <v>1670</v>
      </c>
      <c r="AC238" s="1">
        <f>(Table2[[#This Row],[Close Price]]/Table2[[#This Row],[Day Low]])-1</f>
        <v>1.2450263124117456E-2</v>
      </c>
      <c r="AD238" s="1">
        <f>(Table2[[#This Row],[Day High]]/Table2[[#This Row],[Close Price]])-1</f>
        <v>5.8569979716024401E-2</v>
      </c>
      <c r="AE238" s="1">
        <f>(Table2[[#This Row],[Close Price]]/Table2[[#This Row],[Current Week Low]])-1</f>
        <v>1.2450263124117456E-2</v>
      </c>
      <c r="AF238" s="1">
        <f>(Table2[[#This Row],[Current Week High]]/Table2[[#This Row],[Close Price]])-1</f>
        <v>5.8569979716024401E-2</v>
      </c>
      <c r="AG238" s="1">
        <f>(Table2[[#This Row],[Close Price]]/Table2[[#This Row],[Current Month Low]])-1</f>
        <v>8.7962484052274137E-2</v>
      </c>
      <c r="AH238" s="1">
        <f>(Table2[[#This Row],[Current Month High]]/Table2[[#This Row],[Close Price]])-1</f>
        <v>5.8569979716024401E-2</v>
      </c>
      <c r="AI238">
        <v>31.845841784989801</v>
      </c>
      <c r="AJ238">
        <v>145.57907845579001</v>
      </c>
      <c r="AK238" t="str">
        <f>IF(AND(Table2[[#This Row],[20D EMA]]&gt;Table2[[#This Row],[50D EMA]],Table2[[#This Row],[50D EMA]]&gt;Table2[[#This Row],[200D EMA]]),"Uptrend","Downtrend/NoTrend")</f>
        <v>Downtrend/NoTrend</v>
      </c>
      <c r="AL238">
        <v>0.02</v>
      </c>
      <c r="AM238" t="s">
        <v>3169</v>
      </c>
      <c r="AN238">
        <v>1.78</v>
      </c>
      <c r="AO238" t="s">
        <v>3169</v>
      </c>
      <c r="AQ238">
        <f>(Table2[[#This Row],[Sharpe Ratio]]-AVERAGE(Table2[Sharpe Ratio]))/_xlfn.STDEV.P(Table2[Sharpe Ratio])</f>
        <v>-0.73340465320162251</v>
      </c>
      <c r="AR2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8">
        <f>_xlfn.RANK.AVG(Table2[[#This Row],[1Y Return vs Nifty Z-Score]],Table2[1Y Return vs Nifty Z-Score])</f>
        <v>51</v>
      </c>
      <c r="AT238">
        <f>_xlfn.RANK.AVG(Table2[[#This Row],[6M Return vs Nifty Z-Score]],Table2[6M Return vs Nifty Z-Score])</f>
        <v>227</v>
      </c>
      <c r="AU238">
        <f>_xlfn.RANK.AVG(Table2[[#This Row],[Sharpe Ratio Z-Score]],Table2[Sharpe Ratio Z-Score])</f>
        <v>539</v>
      </c>
      <c r="AV238">
        <f>(Table2[[#This Row],[Rank 1Y]]+Table2[[#This Row],[Rank 6M]]+Table2[[#This Row],[Rank Sharpe]])/3</f>
        <v>272.33333333333331</v>
      </c>
    </row>
    <row r="239" spans="1:48" x14ac:dyDescent="0.3">
      <c r="A239" t="s">
        <v>337</v>
      </c>
      <c r="B239" t="s">
        <v>338</v>
      </c>
      <c r="C239" t="s">
        <v>3123</v>
      </c>
      <c r="D239" t="s">
        <v>32</v>
      </c>
      <c r="E239">
        <v>76978.991514149995</v>
      </c>
      <c r="F239">
        <v>571.5</v>
      </c>
      <c r="G239">
        <v>10.810270575220899</v>
      </c>
      <c r="H239">
        <f>(Table2[[#This Row],[1Y Return vs Nifty]]-AVERAGE(Table2[1Y Return vs Nifty]))/_xlfn.STDEV.P(Table2[1Y Return vs Nifty])</f>
        <v>-0.18168858457717407</v>
      </c>
      <c r="I239">
        <v>16.8491868956621</v>
      </c>
      <c r="J239">
        <f>(Table2[[#This Row],[1M Return vs Nifty]]-AVERAGE(Table2[1M Return vs Nifty]))/_xlfn.STDEV.P(Table2[1M Return vs Nifty])</f>
        <v>1.7361388630311161</v>
      </c>
      <c r="K239">
        <v>0.70462278628604602</v>
      </c>
      <c r="L239">
        <f>(Table2[[#This Row],[6M Return vs Nifty]]-AVERAGE(Table2[6M Return vs Nifty]))/_xlfn.STDEV.P(Table2[6M Return vs Nifty])</f>
        <v>-0.19675840891153099</v>
      </c>
      <c r="M239">
        <v>17.809078781020101</v>
      </c>
      <c r="N239">
        <f>(Table2[[#This Row],[1W Return vs Nifty]]-AVERAGE(Table2[1W Return vs Nifty]))/_xlfn.STDEV.P(Table2[1W Return vs Nifty])</f>
        <v>2.0048204339503162</v>
      </c>
      <c r="O239">
        <v>544.11</v>
      </c>
      <c r="P239">
        <v>538.09884831037004</v>
      </c>
      <c r="Q239">
        <v>516.07593490266299</v>
      </c>
      <c r="R239">
        <v>64.1971604822551</v>
      </c>
      <c r="S239" s="1">
        <f>(Table2[[#This Row],[Close Price]]-Table2[[#This Row],[20D EMA]])/Table2[[#This Row],[20D EMA]]</f>
        <v>5.033908584661187E-2</v>
      </c>
      <c r="T239" s="1">
        <f>(Table2[[#This Row],[Close Price]]-Table2[[#This Row],[50D EMA]])/Table2[[#This Row],[50D EMA]]</f>
        <v>6.2072520308321687E-2</v>
      </c>
      <c r="U239" s="1">
        <f>(Table2[[#This Row],[Close Price]]-Table2[[#This Row],[200D EMA]])/Table2[[#This Row],[200D EMA]]</f>
        <v>0.10739517452560646</v>
      </c>
      <c r="V239">
        <v>1.5072991861248199</v>
      </c>
      <c r="W239">
        <v>564.29999999999995</v>
      </c>
      <c r="X239">
        <v>596.85</v>
      </c>
      <c r="Y239">
        <v>564.29999999999995</v>
      </c>
      <c r="Z239">
        <v>596.85</v>
      </c>
      <c r="AA239">
        <v>564.29999999999995</v>
      </c>
      <c r="AB239">
        <v>596.85</v>
      </c>
      <c r="AC239" s="1">
        <f>(Table2[[#This Row],[Close Price]]/Table2[[#This Row],[Day Low]])-1</f>
        <v>1.2759170653907637E-2</v>
      </c>
      <c r="AD239" s="1">
        <f>(Table2[[#This Row],[Day High]]/Table2[[#This Row],[Close Price]])-1</f>
        <v>4.4356955380577379E-2</v>
      </c>
      <c r="AE239" s="1">
        <f>(Table2[[#This Row],[Close Price]]/Table2[[#This Row],[Current Week Low]])-1</f>
        <v>1.2759170653907637E-2</v>
      </c>
      <c r="AF239" s="1">
        <f>(Table2[[#This Row],[Current Week High]]/Table2[[#This Row],[Close Price]])-1</f>
        <v>4.4356955380577379E-2</v>
      </c>
      <c r="AG239" s="1">
        <f>(Table2[[#This Row],[Close Price]]/Table2[[#This Row],[Current Month Low]])-1</f>
        <v>1.2759170653907637E-2</v>
      </c>
      <c r="AH239" s="1">
        <f>(Table2[[#This Row],[Current Month High]]/Table2[[#This Row],[Close Price]])-1</f>
        <v>4.4356955380577379E-2</v>
      </c>
      <c r="AI239">
        <v>10.7086614173228</v>
      </c>
      <c r="AJ239">
        <v>46.2010744435917</v>
      </c>
      <c r="AK239" t="str">
        <f>IF(AND(Table2[[#This Row],[20D EMA]]&gt;Table2[[#This Row],[50D EMA]],Table2[[#This Row],[50D EMA]]&gt;Table2[[#This Row],[200D EMA]]),"Uptrend","Downtrend/NoTrend")</f>
        <v>Uptrend</v>
      </c>
      <c r="AL239">
        <v>0.02</v>
      </c>
      <c r="AM239" t="s">
        <v>3169</v>
      </c>
      <c r="AN239">
        <v>11.45</v>
      </c>
      <c r="AO239" t="s">
        <v>3169</v>
      </c>
      <c r="AP239">
        <v>0.15883701946584999</v>
      </c>
      <c r="AQ239">
        <f>(Table2[[#This Row],[Sharpe Ratio]]-AVERAGE(Table2[Sharpe Ratio]))/_xlfn.STDEV.P(Table2[Sharpe Ratio])</f>
        <v>1.1490240089510282</v>
      </c>
      <c r="AR2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4.5115363124437557</v>
      </c>
      <c r="AS239">
        <f>_xlfn.RANK.AVG(Table2[[#This Row],[1Y Return vs Nifty Z-Score]],Table2[1Y Return vs Nifty Z-Score])</f>
        <v>351</v>
      </c>
      <c r="AT239">
        <f>_xlfn.RANK.AVG(Table2[[#This Row],[6M Return vs Nifty Z-Score]],Table2[6M Return vs Nifty Z-Score])</f>
        <v>386</v>
      </c>
      <c r="AU239">
        <f>_xlfn.RANK.AVG(Table2[[#This Row],[Sharpe Ratio Z-Score]],Table2[Sharpe Ratio Z-Score])</f>
        <v>90</v>
      </c>
      <c r="AV239">
        <f>(Table2[[#This Row],[Rank 1Y]]+Table2[[#This Row],[Rank 6M]]+Table2[[#This Row],[Rank Sharpe]])/3</f>
        <v>275.66666666666669</v>
      </c>
    </row>
    <row r="240" spans="1:48" x14ac:dyDescent="0.3">
      <c r="A240" t="s">
        <v>410</v>
      </c>
      <c r="B240" t="s">
        <v>411</v>
      </c>
      <c r="C240" t="s">
        <v>3137</v>
      </c>
      <c r="D240" t="s">
        <v>412</v>
      </c>
      <c r="E240">
        <v>54189.042462630001</v>
      </c>
      <c r="F240">
        <v>837.45</v>
      </c>
      <c r="G240">
        <v>-8.2459224200972496</v>
      </c>
      <c r="H240">
        <f>(Table2[[#This Row],[1Y Return vs Nifty]]-AVERAGE(Table2[1Y Return vs Nifty]))/_xlfn.STDEV.P(Table2[1Y Return vs Nifty])</f>
        <v>-0.51952310799799784</v>
      </c>
      <c r="I240">
        <v>-5.1085700269666496</v>
      </c>
      <c r="J240">
        <f>(Table2[[#This Row],[1M Return vs Nifty]]-AVERAGE(Table2[1M Return vs Nifty]))/_xlfn.STDEV.P(Table2[1M Return vs Nifty])</f>
        <v>-0.68540898288831198</v>
      </c>
      <c r="K240">
        <v>14.3369448242846</v>
      </c>
      <c r="L240">
        <f>(Table2[[#This Row],[6M Return vs Nifty]]-AVERAGE(Table2[6M Return vs Nifty]))/_xlfn.STDEV.P(Table2[6M Return vs Nifty])</f>
        <v>0.27337884640032417</v>
      </c>
      <c r="M240">
        <v>10.5591888678111</v>
      </c>
      <c r="N240">
        <f>(Table2[[#This Row],[1W Return vs Nifty]]-AVERAGE(Table2[1W Return vs Nifty]))/_xlfn.STDEV.P(Table2[1W Return vs Nifty])</f>
        <v>0.72277509753489644</v>
      </c>
      <c r="O240">
        <v>872.94</v>
      </c>
      <c r="P240">
        <v>910.51572421279695</v>
      </c>
      <c r="Q240">
        <v>843.83132028084003</v>
      </c>
      <c r="R240">
        <v>39.946252246530399</v>
      </c>
      <c r="S240" s="1">
        <f>(Table2[[#This Row],[Close Price]]-Table2[[#This Row],[20D EMA]])/Table2[[#This Row],[20D EMA]]</f>
        <v>-4.065571516942746E-2</v>
      </c>
      <c r="T240" s="1">
        <f>(Table2[[#This Row],[Close Price]]-Table2[[#This Row],[50D EMA]])/Table2[[#This Row],[50D EMA]]</f>
        <v>-8.0246526523160513E-2</v>
      </c>
      <c r="U240" s="1">
        <f>(Table2[[#This Row],[Close Price]]-Table2[[#This Row],[200D EMA]])/Table2[[#This Row],[200D EMA]]</f>
        <v>-7.5623174057063737E-3</v>
      </c>
      <c r="V240">
        <v>0.34971978449443603</v>
      </c>
      <c r="W240">
        <v>835</v>
      </c>
      <c r="X240">
        <v>867.35</v>
      </c>
      <c r="Y240">
        <v>835</v>
      </c>
      <c r="Z240">
        <v>867.35</v>
      </c>
      <c r="AA240">
        <v>835</v>
      </c>
      <c r="AB240">
        <v>872</v>
      </c>
      <c r="AC240" s="1">
        <f>(Table2[[#This Row],[Close Price]]/Table2[[#This Row],[Day Low]])-1</f>
        <v>2.9341317365270125E-3</v>
      </c>
      <c r="AD240" s="1">
        <f>(Table2[[#This Row],[Day High]]/Table2[[#This Row],[Close Price]])-1</f>
        <v>3.570362409696104E-2</v>
      </c>
      <c r="AE240" s="1">
        <f>(Table2[[#This Row],[Close Price]]/Table2[[#This Row],[Current Week Low]])-1</f>
        <v>2.9341317365270125E-3</v>
      </c>
      <c r="AF240" s="1">
        <f>(Table2[[#This Row],[Current Week High]]/Table2[[#This Row],[Close Price]])-1</f>
        <v>3.570362409696104E-2</v>
      </c>
      <c r="AG240" s="1">
        <f>(Table2[[#This Row],[Close Price]]/Table2[[#This Row],[Current Month Low]])-1</f>
        <v>2.9341317365270125E-3</v>
      </c>
      <c r="AH240" s="1">
        <f>(Table2[[#This Row],[Current Month High]]/Table2[[#This Row],[Close Price]])-1</f>
        <v>4.1256194399665658E-2</v>
      </c>
      <c r="AI240">
        <v>41.739805361514101</v>
      </c>
      <c r="AJ240">
        <v>46.253929444638402</v>
      </c>
      <c r="AK240" t="str">
        <f>IF(AND(Table2[[#This Row],[20D EMA]]&gt;Table2[[#This Row],[50D EMA]],Table2[[#This Row],[50D EMA]]&gt;Table2[[#This Row],[200D EMA]]),"Uptrend","Downtrend/NoTrend")</f>
        <v>Downtrend/NoTrend</v>
      </c>
      <c r="AL240">
        <v>-0.05</v>
      </c>
      <c r="AM240" t="s">
        <v>3168</v>
      </c>
      <c r="AN240">
        <v>-8.3000000000000007</v>
      </c>
      <c r="AO240" t="s">
        <v>3168</v>
      </c>
      <c r="AP240">
        <v>0.15046084759660999</v>
      </c>
      <c r="AQ240">
        <f>(Table2[[#This Row],[Sharpe Ratio]]-AVERAGE(Table2[Sharpe Ratio]))/_xlfn.STDEV.P(Table2[Sharpe Ratio])</f>
        <v>1.0497552990570846</v>
      </c>
      <c r="AR2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0">
        <f>_xlfn.RANK.AVG(Table2[[#This Row],[1Y Return vs Nifty Z-Score]],Table2[1Y Return vs Nifty Z-Score])</f>
        <v>496</v>
      </c>
      <c r="AT240">
        <f>_xlfn.RANK.AVG(Table2[[#This Row],[6M Return vs Nifty Z-Score]],Table2[6M Return vs Nifty Z-Score])</f>
        <v>224</v>
      </c>
      <c r="AU240">
        <f>_xlfn.RANK.AVG(Table2[[#This Row],[Sharpe Ratio Z-Score]],Table2[Sharpe Ratio Z-Score])</f>
        <v>108</v>
      </c>
      <c r="AV240">
        <f>(Table2[[#This Row],[Rank 1Y]]+Table2[[#This Row],[Rank 6M]]+Table2[[#This Row],[Rank Sharpe]])/3</f>
        <v>276</v>
      </c>
    </row>
    <row r="241" spans="1:48" x14ac:dyDescent="0.3">
      <c r="A241" t="s">
        <v>329</v>
      </c>
      <c r="B241" t="s">
        <v>330</v>
      </c>
      <c r="C241" t="s">
        <v>3121</v>
      </c>
      <c r="D241" t="s">
        <v>18</v>
      </c>
      <c r="E241">
        <v>78410.259751449994</v>
      </c>
      <c r="F241">
        <v>368.5</v>
      </c>
      <c r="G241">
        <v>86.115870974948706</v>
      </c>
      <c r="H241">
        <f>(Table2[[#This Row],[1Y Return vs Nifty]]-AVERAGE(Table2[1Y Return vs Nifty]))/_xlfn.STDEV.P(Table2[1Y Return vs Nifty])</f>
        <v>1.1533541297893053</v>
      </c>
      <c r="I241">
        <v>-2.7599559324037699</v>
      </c>
      <c r="J241">
        <f>(Table2[[#This Row],[1M Return vs Nifty]]-AVERAGE(Table2[1M Return vs Nifty]))/_xlfn.STDEV.P(Table2[1M Return vs Nifty])</f>
        <v>-0.4263988562335409</v>
      </c>
      <c r="K241">
        <v>0.82018102829878503</v>
      </c>
      <c r="L241">
        <f>(Table2[[#This Row],[6M Return vs Nifty]]-AVERAGE(Table2[6M Return vs Nifty]))/_xlfn.STDEV.P(Table2[6M Return vs Nifty])</f>
        <v>-0.19277315720040658</v>
      </c>
      <c r="M241">
        <v>1.5439451021225501</v>
      </c>
      <c r="N241">
        <f>(Table2[[#This Row],[1W Return vs Nifty]]-AVERAGE(Table2[1W Return vs Nifty]))/_xlfn.STDEV.P(Table2[1W Return vs Nifty])</f>
        <v>-0.87144927894716318</v>
      </c>
      <c r="O241">
        <v>395.06</v>
      </c>
      <c r="P241">
        <v>399.09471083468702</v>
      </c>
      <c r="Q241">
        <v>353.023381912753</v>
      </c>
      <c r="R241">
        <v>30.9496158206071</v>
      </c>
      <c r="S241" s="1">
        <f>(Table2[[#This Row],[Close Price]]-Table2[[#This Row],[20D EMA]])/Table2[[#This Row],[20D EMA]]</f>
        <v>-6.7230294132536839E-2</v>
      </c>
      <c r="T241" s="1">
        <f>(Table2[[#This Row],[Close Price]]-Table2[[#This Row],[50D EMA]])/Table2[[#This Row],[50D EMA]]</f>
        <v>-7.6660276380761061E-2</v>
      </c>
      <c r="U241" s="1">
        <f>(Table2[[#This Row],[Close Price]]-Table2[[#This Row],[200D EMA]])/Table2[[#This Row],[200D EMA]]</f>
        <v>4.3840206853697675E-2</v>
      </c>
      <c r="V241">
        <v>0.725026645737325</v>
      </c>
      <c r="W241">
        <v>363.65</v>
      </c>
      <c r="X241">
        <v>382</v>
      </c>
      <c r="Y241">
        <v>363.65</v>
      </c>
      <c r="Z241">
        <v>382</v>
      </c>
      <c r="AA241">
        <v>363.65</v>
      </c>
      <c r="AB241">
        <v>383.3</v>
      </c>
      <c r="AC241" s="1">
        <f>(Table2[[#This Row],[Close Price]]/Table2[[#This Row],[Day Low]])-1</f>
        <v>1.333699986250525E-2</v>
      </c>
      <c r="AD241" s="1">
        <f>(Table2[[#This Row],[Day High]]/Table2[[#This Row],[Close Price]])-1</f>
        <v>3.663500678426046E-2</v>
      </c>
      <c r="AE241" s="1">
        <f>(Table2[[#This Row],[Close Price]]/Table2[[#This Row],[Current Week Low]])-1</f>
        <v>1.333699986250525E-2</v>
      </c>
      <c r="AF241" s="1">
        <f>(Table2[[#This Row],[Current Week High]]/Table2[[#This Row],[Close Price]])-1</f>
        <v>3.663500678426046E-2</v>
      </c>
      <c r="AG241" s="1">
        <f>(Table2[[#This Row],[Close Price]]/Table2[[#This Row],[Current Month Low]])-1</f>
        <v>1.333699986250525E-2</v>
      </c>
      <c r="AH241" s="1">
        <f>(Table2[[#This Row],[Current Month High]]/Table2[[#This Row],[Close Price]])-1</f>
        <v>4.0162822252374442E-2</v>
      </c>
      <c r="AI241">
        <v>24.056987788331</v>
      </c>
      <c r="AJ241">
        <v>113.871154962275</v>
      </c>
      <c r="AK241" t="str">
        <f>IF(AND(Table2[[#This Row],[20D EMA]]&gt;Table2[[#This Row],[50D EMA]],Table2[[#This Row],[50D EMA]]&gt;Table2[[#This Row],[200D EMA]]),"Uptrend","Downtrend/NoTrend")</f>
        <v>Downtrend/NoTrend</v>
      </c>
      <c r="AL241">
        <v>7.0000000000000007E-2</v>
      </c>
      <c r="AM241" t="s">
        <v>3169</v>
      </c>
      <c r="AN241">
        <v>-14.96</v>
      </c>
      <c r="AO241" t="s">
        <v>3168</v>
      </c>
      <c r="AP241">
        <v>5.3982667910536998E-2</v>
      </c>
      <c r="AQ241">
        <f>(Table2[[#This Row],[Sharpe Ratio]]-AVERAGE(Table2[Sharpe Ratio]))/_xlfn.STDEV.P(Table2[Sharpe Ratio])</f>
        <v>-9.3638673734153299E-2</v>
      </c>
      <c r="AR2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1">
        <f>_xlfn.RANK.AVG(Table2[[#This Row],[1Y Return vs Nifty Z-Score]],Table2[1Y Return vs Nifty Z-Score])</f>
        <v>74</v>
      </c>
      <c r="AT241">
        <f>_xlfn.RANK.AVG(Table2[[#This Row],[6M Return vs Nifty Z-Score]],Table2[6M Return vs Nifty Z-Score])</f>
        <v>385</v>
      </c>
      <c r="AU241">
        <f>_xlfn.RANK.AVG(Table2[[#This Row],[Sharpe Ratio Z-Score]],Table2[Sharpe Ratio Z-Score])</f>
        <v>371</v>
      </c>
      <c r="AV241">
        <f>(Table2[[#This Row],[Rank 1Y]]+Table2[[#This Row],[Rank 6M]]+Table2[[#This Row],[Rank Sharpe]])/3</f>
        <v>276.66666666666669</v>
      </c>
    </row>
    <row r="242" spans="1:48" x14ac:dyDescent="0.3">
      <c r="A242" t="s">
        <v>1658</v>
      </c>
      <c r="B242" t="s">
        <v>1659</v>
      </c>
      <c r="C242" t="s">
        <v>3133</v>
      </c>
      <c r="D242" t="s">
        <v>1616</v>
      </c>
      <c r="E242">
        <v>5378.0852843399998</v>
      </c>
      <c r="F242">
        <v>450.35</v>
      </c>
      <c r="G242">
        <v>12.5538545475373</v>
      </c>
      <c r="H242">
        <f>(Table2[[#This Row],[1Y Return vs Nifty]]-AVERAGE(Table2[1Y Return vs Nifty]))/_xlfn.STDEV.P(Table2[1Y Return vs Nifty])</f>
        <v>-0.15077774837413929</v>
      </c>
      <c r="I242">
        <v>16.3713183024031</v>
      </c>
      <c r="J242">
        <f>(Table2[[#This Row],[1M Return vs Nifty]]-AVERAGE(Table2[1M Return vs Nifty]))/_xlfn.STDEV.P(Table2[1M Return vs Nifty])</f>
        <v>1.6834385044873736</v>
      </c>
      <c r="K242">
        <v>20.420997422670901</v>
      </c>
      <c r="L242">
        <f>(Table2[[#This Row],[6M Return vs Nifty]]-AVERAGE(Table2[6M Return vs Nifty]))/_xlfn.STDEV.P(Table2[6M Return vs Nifty])</f>
        <v>0.48319928504646398</v>
      </c>
      <c r="M242">
        <v>6.4246372254362001</v>
      </c>
      <c r="N242">
        <f>(Table2[[#This Row],[1W Return vs Nifty]]-AVERAGE(Table2[1W Return vs Nifty]))/_xlfn.STDEV.P(Table2[1W Return vs Nifty])</f>
        <v>-8.3646459276669922E-3</v>
      </c>
      <c r="O242">
        <v>436.26</v>
      </c>
      <c r="P242">
        <v>422.20959399594301</v>
      </c>
      <c r="Q242">
        <v>384.27365349786498</v>
      </c>
      <c r="R242">
        <v>56.055890022187</v>
      </c>
      <c r="S242" s="1">
        <f>(Table2[[#This Row],[Close Price]]-Table2[[#This Row],[20D EMA]])/Table2[[#This Row],[20D EMA]]</f>
        <v>3.229725393114205E-2</v>
      </c>
      <c r="T242" s="1">
        <f>(Table2[[#This Row],[Close Price]]-Table2[[#This Row],[50D EMA]])/Table2[[#This Row],[50D EMA]]</f>
        <v>6.6650323451265328E-2</v>
      </c>
      <c r="U242" s="1">
        <f>(Table2[[#This Row],[Close Price]]-Table2[[#This Row],[200D EMA]])/Table2[[#This Row],[200D EMA]]</f>
        <v>0.17195127977334038</v>
      </c>
      <c r="V242">
        <v>0.94923137750262099</v>
      </c>
      <c r="W242">
        <v>433.15</v>
      </c>
      <c r="X242">
        <v>455.7</v>
      </c>
      <c r="Y242">
        <v>433.15</v>
      </c>
      <c r="Z242">
        <v>455.7</v>
      </c>
      <c r="AA242">
        <v>433.15</v>
      </c>
      <c r="AB242">
        <v>459</v>
      </c>
      <c r="AC242" s="1">
        <f>(Table2[[#This Row],[Close Price]]/Table2[[#This Row],[Day Low]])-1</f>
        <v>3.9709107699411383E-2</v>
      </c>
      <c r="AD242" s="1">
        <f>(Table2[[#This Row],[Day High]]/Table2[[#This Row],[Close Price]])-1</f>
        <v>1.1879649161762984E-2</v>
      </c>
      <c r="AE242" s="1">
        <f>(Table2[[#This Row],[Close Price]]/Table2[[#This Row],[Current Week Low]])-1</f>
        <v>3.9709107699411383E-2</v>
      </c>
      <c r="AF242" s="1">
        <f>(Table2[[#This Row],[Current Week High]]/Table2[[#This Row],[Close Price]])-1</f>
        <v>1.1879649161762984E-2</v>
      </c>
      <c r="AG242" s="1">
        <f>(Table2[[#This Row],[Close Price]]/Table2[[#This Row],[Current Month Low]])-1</f>
        <v>3.9709107699411383E-2</v>
      </c>
      <c r="AH242" s="1">
        <f>(Table2[[#This Row],[Current Month High]]/Table2[[#This Row],[Close Price]])-1</f>
        <v>1.9207283224158989E-2</v>
      </c>
      <c r="AI242">
        <v>2.6201843010991301</v>
      </c>
      <c r="AJ242">
        <v>57.8790534618755</v>
      </c>
      <c r="AK242" t="str">
        <f>IF(AND(Table2[[#This Row],[20D EMA]]&gt;Table2[[#This Row],[50D EMA]],Table2[[#This Row],[50D EMA]]&gt;Table2[[#This Row],[200D EMA]]),"Uptrend","Downtrend/NoTrend")</f>
        <v>Uptrend</v>
      </c>
      <c r="AL242">
        <v>0.13</v>
      </c>
      <c r="AM242" t="s">
        <v>3169</v>
      </c>
      <c r="AN242">
        <v>2.0299999999999998</v>
      </c>
      <c r="AO242" t="s">
        <v>3169</v>
      </c>
      <c r="AP242">
        <v>6.8401814243183007E-2</v>
      </c>
      <c r="AQ242">
        <f>(Table2[[#This Row],[Sharpe Ratio]]-AVERAGE(Table2[Sharpe Ratio]))/_xlfn.STDEV.P(Table2[Sharpe Ratio])</f>
        <v>7.7247272323162933E-2</v>
      </c>
      <c r="AR2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2.0847426675551941</v>
      </c>
      <c r="AS242">
        <f>_xlfn.RANK.AVG(Table2[[#This Row],[1Y Return vs Nifty Z-Score]],Table2[1Y Return vs Nifty Z-Score])</f>
        <v>343</v>
      </c>
      <c r="AT242">
        <f>_xlfn.RANK.AVG(Table2[[#This Row],[6M Return vs Nifty Z-Score]],Table2[6M Return vs Nifty Z-Score])</f>
        <v>167</v>
      </c>
      <c r="AU242">
        <f>_xlfn.RANK.AVG(Table2[[#This Row],[Sharpe Ratio Z-Score]],Table2[Sharpe Ratio Z-Score])</f>
        <v>320</v>
      </c>
      <c r="AV242">
        <f>(Table2[[#This Row],[Rank 1Y]]+Table2[[#This Row],[Rank 6M]]+Table2[[#This Row],[Rank Sharpe]])/3</f>
        <v>276.66666666666669</v>
      </c>
    </row>
    <row r="243" spans="1:48" x14ac:dyDescent="0.3">
      <c r="A243" t="s">
        <v>217</v>
      </c>
      <c r="B243" t="s">
        <v>218</v>
      </c>
      <c r="C243" t="s">
        <v>3128</v>
      </c>
      <c r="D243" t="s">
        <v>57</v>
      </c>
      <c r="E243">
        <v>115724.75399953499</v>
      </c>
      <c r="F243">
        <v>663.15</v>
      </c>
      <c r="G243">
        <v>47.001349026973003</v>
      </c>
      <c r="H243">
        <f>(Table2[[#This Row],[1Y Return vs Nifty]]-AVERAGE(Table2[1Y Return vs Nifty]))/_xlfn.STDEV.P(Table2[1Y Return vs Nifty])</f>
        <v>0.45991888360061073</v>
      </c>
      <c r="I243">
        <v>-4.0837124502262498E-2</v>
      </c>
      <c r="J243">
        <f>(Table2[[#This Row],[1M Return vs Nifty]]-AVERAGE(Table2[1M Return vs Nifty]))/_xlfn.STDEV.P(Table2[1M Return vs Nifty])</f>
        <v>-0.12652868664954253</v>
      </c>
      <c r="K243">
        <v>0.62342778885155903</v>
      </c>
      <c r="L243">
        <f>(Table2[[#This Row],[6M Return vs Nifty]]-AVERAGE(Table2[6M Return vs Nifty]))/_xlfn.STDEV.P(Table2[6M Return vs Nifty])</f>
        <v>-0.19955857700706897</v>
      </c>
      <c r="M243">
        <v>2.7485444014658702</v>
      </c>
      <c r="N243">
        <f>(Table2[[#This Row],[1W Return vs Nifty]]-AVERAGE(Table2[1W Return vs Nifty]))/_xlfn.STDEV.P(Table2[1W Return vs Nifty])</f>
        <v>-0.65843212524409223</v>
      </c>
      <c r="O243">
        <v>686.14</v>
      </c>
      <c r="P243">
        <v>700.71366281014195</v>
      </c>
      <c r="Q243">
        <v>629.20585153516197</v>
      </c>
      <c r="R243">
        <v>40.714990646588298</v>
      </c>
      <c r="S243" s="1">
        <f>(Table2[[#This Row],[Close Price]]-Table2[[#This Row],[20D EMA]])/Table2[[#This Row],[20D EMA]]</f>
        <v>-3.3506281516891612E-2</v>
      </c>
      <c r="T243" s="1">
        <f>(Table2[[#This Row],[Close Price]]-Table2[[#This Row],[50D EMA]])/Table2[[#This Row],[50D EMA]]</f>
        <v>-5.3607721390070619E-2</v>
      </c>
      <c r="U243" s="1">
        <f>(Table2[[#This Row],[Close Price]]-Table2[[#This Row],[200D EMA]])/Table2[[#This Row],[200D EMA]]</f>
        <v>5.3947604559016253E-2</v>
      </c>
      <c r="V243">
        <v>0.83108721652320405</v>
      </c>
      <c r="W243">
        <v>660</v>
      </c>
      <c r="X243">
        <v>691.55</v>
      </c>
      <c r="Y243">
        <v>660</v>
      </c>
      <c r="Z243">
        <v>691.55</v>
      </c>
      <c r="AA243">
        <v>660</v>
      </c>
      <c r="AB243">
        <v>691.55</v>
      </c>
      <c r="AC243" s="1">
        <f>(Table2[[#This Row],[Close Price]]/Table2[[#This Row],[Day Low]])-1</f>
        <v>4.7727272727271508E-3</v>
      </c>
      <c r="AD243" s="1">
        <f>(Table2[[#This Row],[Day High]]/Table2[[#This Row],[Close Price]])-1</f>
        <v>4.2825906657618873E-2</v>
      </c>
      <c r="AE243" s="1">
        <f>(Table2[[#This Row],[Close Price]]/Table2[[#This Row],[Current Week Low]])-1</f>
        <v>4.7727272727271508E-3</v>
      </c>
      <c r="AF243" s="1">
        <f>(Table2[[#This Row],[Current Week High]]/Table2[[#This Row],[Close Price]])-1</f>
        <v>4.2825906657618873E-2</v>
      </c>
      <c r="AG243" s="1">
        <f>(Table2[[#This Row],[Close Price]]/Table2[[#This Row],[Current Month Low]])-1</f>
        <v>4.7727272727271508E-3</v>
      </c>
      <c r="AH243" s="1">
        <f>(Table2[[#This Row],[Current Month High]]/Table2[[#This Row],[Close Price]])-1</f>
        <v>4.2825906657618873E-2</v>
      </c>
      <c r="AI243">
        <v>21.375254467314999</v>
      </c>
      <c r="AJ243">
        <v>75.204755614266801</v>
      </c>
      <c r="AK243" t="str">
        <f>IF(AND(Table2[[#This Row],[20D EMA]]&gt;Table2[[#This Row],[50D EMA]],Table2[[#This Row],[50D EMA]]&gt;Table2[[#This Row],[200D EMA]]),"Uptrend","Downtrend/NoTrend")</f>
        <v>Downtrend/NoTrend</v>
      </c>
      <c r="AL243">
        <v>0.1</v>
      </c>
      <c r="AM243" t="s">
        <v>3169</v>
      </c>
      <c r="AN243">
        <v>-1.98</v>
      </c>
      <c r="AO243" t="s">
        <v>3168</v>
      </c>
      <c r="AP243">
        <v>8.1597386510115E-2</v>
      </c>
      <c r="AQ243">
        <f>(Table2[[#This Row],[Sharpe Ratio]]-AVERAGE(Table2[Sharpe Ratio]))/_xlfn.STDEV.P(Table2[Sharpe Ratio])</f>
        <v>0.23363224814499872</v>
      </c>
      <c r="AR2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3">
        <f>_xlfn.RANK.AVG(Table2[[#This Row],[1Y Return vs Nifty Z-Score]],Table2[1Y Return vs Nifty Z-Score])</f>
        <v>172</v>
      </c>
      <c r="AT243">
        <f>_xlfn.RANK.AVG(Table2[[#This Row],[6M Return vs Nifty Z-Score]],Table2[6M Return vs Nifty Z-Score])</f>
        <v>387</v>
      </c>
      <c r="AU243">
        <f>_xlfn.RANK.AVG(Table2[[#This Row],[Sharpe Ratio Z-Score]],Table2[Sharpe Ratio Z-Score])</f>
        <v>279</v>
      </c>
      <c r="AV243">
        <f>(Table2[[#This Row],[Rank 1Y]]+Table2[[#This Row],[Rank 6M]]+Table2[[#This Row],[Rank Sharpe]])/3</f>
        <v>279.33333333333331</v>
      </c>
    </row>
    <row r="244" spans="1:48" x14ac:dyDescent="0.3">
      <c r="A244" t="s">
        <v>1844</v>
      </c>
      <c r="B244" t="s">
        <v>1845</v>
      </c>
      <c r="C244" t="s">
        <v>3134</v>
      </c>
      <c r="D244" t="s">
        <v>91</v>
      </c>
      <c r="E244">
        <v>4129.2947892000002</v>
      </c>
      <c r="F244">
        <v>1024.8</v>
      </c>
      <c r="G244">
        <v>18.0324465116162</v>
      </c>
      <c r="H244">
        <f>(Table2[[#This Row],[1Y Return vs Nifty]]-AVERAGE(Table2[1Y Return vs Nifty]))/_xlfn.STDEV.P(Table2[1Y Return vs Nifty])</f>
        <v>-5.3651449031113081E-2</v>
      </c>
      <c r="I244">
        <v>1.12161255917603</v>
      </c>
      <c r="J244">
        <f>(Table2[[#This Row],[1M Return vs Nifty]]-AVERAGE(Table2[1M Return vs Nifty]))/_xlfn.STDEV.P(Table2[1M Return vs Nifty])</f>
        <v>1.6687215565726551E-3</v>
      </c>
      <c r="K244">
        <v>37.131575422545701</v>
      </c>
      <c r="L244">
        <f>(Table2[[#This Row],[6M Return vs Nifty]]-AVERAGE(Table2[6M Return vs Nifty]))/_xlfn.STDEV.P(Table2[6M Return vs Nifty])</f>
        <v>1.0594962103712442</v>
      </c>
      <c r="M244">
        <v>16.039179087680399</v>
      </c>
      <c r="N244">
        <f>(Table2[[#This Row],[1W Return vs Nifty]]-AVERAGE(Table2[1W Return vs Nifty]))/_xlfn.STDEV.P(Table2[1W Return vs Nifty])</f>
        <v>1.6918375231843117</v>
      </c>
      <c r="O244">
        <v>1031.01</v>
      </c>
      <c r="P244">
        <v>1087.28214221543</v>
      </c>
      <c r="Q244">
        <v>1013.17435808636</v>
      </c>
      <c r="R244">
        <v>51.323727847499299</v>
      </c>
      <c r="S244" s="1">
        <f>(Table2[[#This Row],[Close Price]]-Table2[[#This Row],[20D EMA]])/Table2[[#This Row],[20D EMA]]</f>
        <v>-6.0232199493700702E-3</v>
      </c>
      <c r="T244" s="1">
        <f>(Table2[[#This Row],[Close Price]]-Table2[[#This Row],[50D EMA]])/Table2[[#This Row],[50D EMA]]</f>
        <v>-5.7466355593882322E-2</v>
      </c>
      <c r="U244" s="1">
        <f>(Table2[[#This Row],[Close Price]]-Table2[[#This Row],[200D EMA]])/Table2[[#This Row],[200D EMA]]</f>
        <v>1.1474473096218043E-2</v>
      </c>
      <c r="V244">
        <v>1.48166473585044</v>
      </c>
      <c r="W244">
        <v>1008.5</v>
      </c>
      <c r="X244">
        <v>1091</v>
      </c>
      <c r="Y244">
        <v>1008.5</v>
      </c>
      <c r="Z244">
        <v>1091</v>
      </c>
      <c r="AA244">
        <v>1008.5</v>
      </c>
      <c r="AB244">
        <v>1091</v>
      </c>
      <c r="AC244" s="1">
        <f>(Table2[[#This Row],[Close Price]]/Table2[[#This Row],[Day Low]])-1</f>
        <v>1.6162617749132302E-2</v>
      </c>
      <c r="AD244" s="1">
        <f>(Table2[[#This Row],[Day High]]/Table2[[#This Row],[Close Price]])-1</f>
        <v>6.4597970335675381E-2</v>
      </c>
      <c r="AE244" s="1">
        <f>(Table2[[#This Row],[Close Price]]/Table2[[#This Row],[Current Week Low]])-1</f>
        <v>1.6162617749132302E-2</v>
      </c>
      <c r="AF244" s="1">
        <f>(Table2[[#This Row],[Current Week High]]/Table2[[#This Row],[Close Price]])-1</f>
        <v>6.4597970335675381E-2</v>
      </c>
      <c r="AG244" s="1">
        <f>(Table2[[#This Row],[Close Price]]/Table2[[#This Row],[Current Month Low]])-1</f>
        <v>1.6162617749132302E-2</v>
      </c>
      <c r="AH244" s="1">
        <f>(Table2[[#This Row],[Current Month High]]/Table2[[#This Row],[Close Price]])-1</f>
        <v>6.4597970335675381E-2</v>
      </c>
      <c r="AI244">
        <v>55.415690866510502</v>
      </c>
      <c r="AJ244">
        <v>68</v>
      </c>
      <c r="AK244" t="str">
        <f>IF(AND(Table2[[#This Row],[20D EMA]]&gt;Table2[[#This Row],[50D EMA]],Table2[[#This Row],[50D EMA]]&gt;Table2[[#This Row],[200D EMA]]),"Uptrend","Downtrend/NoTrend")</f>
        <v>Downtrend/NoTrend</v>
      </c>
      <c r="AL244">
        <v>0</v>
      </c>
      <c r="AM244">
        <v>0</v>
      </c>
      <c r="AN244">
        <v>-2.96</v>
      </c>
      <c r="AO244" t="s">
        <v>3168</v>
      </c>
      <c r="AP244">
        <v>2.8100981977654E-2</v>
      </c>
      <c r="AQ244">
        <f>(Table2[[#This Row],[Sharpe Ratio]]-AVERAGE(Table2[Sharpe Ratio]))/_xlfn.STDEV.P(Table2[Sharpe Ratio])</f>
        <v>-0.40037086745532119</v>
      </c>
      <c r="AR2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4">
        <f>_xlfn.RANK.AVG(Table2[[#This Row],[1Y Return vs Nifty Z-Score]],Table2[1Y Return vs Nifty Z-Score])</f>
        <v>308</v>
      </c>
      <c r="AT244">
        <f>_xlfn.RANK.AVG(Table2[[#This Row],[6M Return vs Nifty Z-Score]],Table2[6M Return vs Nifty Z-Score])</f>
        <v>88</v>
      </c>
      <c r="AU244">
        <f>_xlfn.RANK.AVG(Table2[[#This Row],[Sharpe Ratio Z-Score]],Table2[Sharpe Ratio Z-Score])</f>
        <v>442</v>
      </c>
      <c r="AV244">
        <f>(Table2[[#This Row],[Rank 1Y]]+Table2[[#This Row],[Rank 6M]]+Table2[[#This Row],[Rank Sharpe]])/3</f>
        <v>279.33333333333331</v>
      </c>
    </row>
    <row r="245" spans="1:48" x14ac:dyDescent="0.3">
      <c r="A245" t="s">
        <v>1703</v>
      </c>
      <c r="B245" t="s">
        <v>1704</v>
      </c>
      <c r="C245" t="s">
        <v>3134</v>
      </c>
      <c r="D245" t="s">
        <v>196</v>
      </c>
      <c r="E245">
        <v>5022.4758417900002</v>
      </c>
      <c r="F245">
        <v>7395.3</v>
      </c>
      <c r="G245">
        <v>58.879674209874203</v>
      </c>
      <c r="H245">
        <f>(Table2[[#This Row],[1Y Return vs Nifty]]-AVERAGE(Table2[1Y Return vs Nifty]))/_xlfn.STDEV.P(Table2[1Y Return vs Nifty])</f>
        <v>0.67050178062463406</v>
      </c>
      <c r="I245">
        <v>-0.39976182040359998</v>
      </c>
      <c r="J245">
        <f>(Table2[[#This Row],[1M Return vs Nifty]]-AVERAGE(Table2[1M Return vs Nifty]))/_xlfn.STDEV.P(Table2[1M Return vs Nifty])</f>
        <v>-0.16611166077890163</v>
      </c>
      <c r="K245">
        <v>-13.1225282264065</v>
      </c>
      <c r="L245">
        <f>(Table2[[#This Row],[6M Return vs Nifty]]-AVERAGE(Table2[6M Return vs Nifty]))/_xlfn.STDEV.P(Table2[6M Return vs Nifty])</f>
        <v>-0.67361472200111039</v>
      </c>
      <c r="M245">
        <v>10.5591457859827</v>
      </c>
      <c r="N245">
        <f>(Table2[[#This Row],[1W Return vs Nifty]]-AVERAGE(Table2[1W Return vs Nifty]))/_xlfn.STDEV.P(Table2[1W Return vs Nifty])</f>
        <v>0.72276747909408623</v>
      </c>
      <c r="O245">
        <v>7443.89</v>
      </c>
      <c r="P245">
        <v>7523.1307532564297</v>
      </c>
      <c r="Q245">
        <v>7013.5257093465998</v>
      </c>
      <c r="R245">
        <v>50.266834434455099</v>
      </c>
      <c r="S245" s="1">
        <f>(Table2[[#This Row],[Close Price]]-Table2[[#This Row],[20D EMA]])/Table2[[#This Row],[20D EMA]]</f>
        <v>-6.5275010780653855E-3</v>
      </c>
      <c r="T245" s="1">
        <f>(Table2[[#This Row],[Close Price]]-Table2[[#This Row],[50D EMA]])/Table2[[#This Row],[50D EMA]]</f>
        <v>-1.6991696336142666E-2</v>
      </c>
      <c r="U245" s="1">
        <f>(Table2[[#This Row],[Close Price]]-Table2[[#This Row],[200D EMA]])/Table2[[#This Row],[200D EMA]]</f>
        <v>5.4434004589820999E-2</v>
      </c>
      <c r="V245">
        <v>0.49120782492905302</v>
      </c>
      <c r="W245">
        <v>7320.6</v>
      </c>
      <c r="X245">
        <v>7548.95</v>
      </c>
      <c r="Y245">
        <v>7320.6</v>
      </c>
      <c r="Z245">
        <v>7548.95</v>
      </c>
      <c r="AA245">
        <v>7320.6</v>
      </c>
      <c r="AB245">
        <v>7629.95</v>
      </c>
      <c r="AC245" s="1">
        <f>(Table2[[#This Row],[Close Price]]/Table2[[#This Row],[Day Low]])-1</f>
        <v>1.0204081632652962E-2</v>
      </c>
      <c r="AD245" s="1">
        <f>(Table2[[#This Row],[Day High]]/Table2[[#This Row],[Close Price]])-1</f>
        <v>2.0776709531729498E-2</v>
      </c>
      <c r="AE245" s="1">
        <f>(Table2[[#This Row],[Close Price]]/Table2[[#This Row],[Current Week Low]])-1</f>
        <v>1.0204081632652962E-2</v>
      </c>
      <c r="AF245" s="1">
        <f>(Table2[[#This Row],[Current Week High]]/Table2[[#This Row],[Close Price]])-1</f>
        <v>2.0776709531729498E-2</v>
      </c>
      <c r="AG245" s="1">
        <f>(Table2[[#This Row],[Close Price]]/Table2[[#This Row],[Current Month Low]])-1</f>
        <v>1.0204081632652962E-2</v>
      </c>
      <c r="AH245" s="1">
        <f>(Table2[[#This Row],[Current Month High]]/Table2[[#This Row],[Close Price]])-1</f>
        <v>3.1729612050897193E-2</v>
      </c>
      <c r="AI245">
        <v>22.8198991251199</v>
      </c>
      <c r="AJ245">
        <v>88.1755725190839</v>
      </c>
      <c r="AK245" t="str">
        <f>IF(AND(Table2[[#This Row],[20D EMA]]&gt;Table2[[#This Row],[50D EMA]],Table2[[#This Row],[50D EMA]]&gt;Table2[[#This Row],[200D EMA]]),"Uptrend","Downtrend/NoTrend")</f>
        <v>Downtrend/NoTrend</v>
      </c>
      <c r="AL245">
        <v>0.17</v>
      </c>
      <c r="AM245" t="s">
        <v>3169</v>
      </c>
      <c r="AN245">
        <v>-5.0199999999999996</v>
      </c>
      <c r="AO245" t="s">
        <v>3168</v>
      </c>
      <c r="AP245">
        <v>0.12826213093005601</v>
      </c>
      <c r="AQ245">
        <f>(Table2[[#This Row],[Sharpe Ratio]]-AVERAGE(Table2[Sharpe Ratio]))/_xlfn.STDEV.P(Table2[Sharpe Ratio])</f>
        <v>0.78667116000276749</v>
      </c>
      <c r="AR2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5">
        <f>_xlfn.RANK.AVG(Table2[[#This Row],[1Y Return vs Nifty Z-Score]],Table2[1Y Return vs Nifty Z-Score])</f>
        <v>130</v>
      </c>
      <c r="AT245">
        <f>_xlfn.RANK.AVG(Table2[[#This Row],[6M Return vs Nifty Z-Score]],Table2[6M Return vs Nifty Z-Score])</f>
        <v>561</v>
      </c>
      <c r="AU245">
        <f>_xlfn.RANK.AVG(Table2[[#This Row],[Sharpe Ratio Z-Score]],Table2[Sharpe Ratio Z-Score])</f>
        <v>149</v>
      </c>
      <c r="AV245">
        <f>(Table2[[#This Row],[Rank 1Y]]+Table2[[#This Row],[Rank 6M]]+Table2[[#This Row],[Rank Sharpe]])/3</f>
        <v>280</v>
      </c>
    </row>
    <row r="246" spans="1:48" x14ac:dyDescent="0.3">
      <c r="A246" t="s">
        <v>1301</v>
      </c>
      <c r="B246" t="s">
        <v>1302</v>
      </c>
      <c r="C246" t="s">
        <v>3127</v>
      </c>
      <c r="D246" t="s">
        <v>51</v>
      </c>
      <c r="E246">
        <v>8740.4593595400002</v>
      </c>
      <c r="F246">
        <v>536.85</v>
      </c>
      <c r="G246">
        <v>24.1412511725526</v>
      </c>
      <c r="H246">
        <f>(Table2[[#This Row],[1Y Return vs Nifty]]-AVERAGE(Table2[1Y Return vs Nifty]))/_xlfn.STDEV.P(Table2[1Y Return vs Nifty])</f>
        <v>5.4647470475285433E-2</v>
      </c>
      <c r="I246">
        <v>7.40014735375805</v>
      </c>
      <c r="J246">
        <f>(Table2[[#This Row],[1M Return vs Nifty]]-AVERAGE(Table2[1M Return vs Nifty]))/_xlfn.STDEV.P(Table2[1M Return vs Nifty])</f>
        <v>0.69407880975105007</v>
      </c>
      <c r="K246">
        <v>12.9117241657479</v>
      </c>
      <c r="L246">
        <f>(Table2[[#This Row],[6M Return vs Nifty]]-AVERAGE(Table2[6M Return vs Nifty]))/_xlfn.STDEV.P(Table2[6M Return vs Nifty])</f>
        <v>0.22422732791722846</v>
      </c>
      <c r="M246">
        <v>7.6745814466545097</v>
      </c>
      <c r="N246">
        <f>(Table2[[#This Row],[1W Return vs Nifty]]-AVERAGE(Table2[1W Return vs Nifty]))/_xlfn.STDEV.P(Table2[1W Return vs Nifty])</f>
        <v>0.21267114617073102</v>
      </c>
      <c r="O246">
        <v>534.97</v>
      </c>
      <c r="P246">
        <v>533.98152001519304</v>
      </c>
      <c r="Q246">
        <v>484.47019994401302</v>
      </c>
      <c r="R246">
        <v>52.565023721494498</v>
      </c>
      <c r="S246" s="1">
        <f>(Table2[[#This Row],[Close Price]]-Table2[[#This Row],[20D EMA]])/Table2[[#This Row],[20D EMA]]</f>
        <v>3.5142157504159024E-3</v>
      </c>
      <c r="T246" s="1">
        <f>(Table2[[#This Row],[Close Price]]-Table2[[#This Row],[50D EMA]])/Table2[[#This Row],[50D EMA]]</f>
        <v>5.3718712676149661E-3</v>
      </c>
      <c r="U246" s="1">
        <f>(Table2[[#This Row],[Close Price]]-Table2[[#This Row],[200D EMA]])/Table2[[#This Row],[200D EMA]]</f>
        <v>0.10811769240304189</v>
      </c>
      <c r="V246">
        <v>0.19060938371261199</v>
      </c>
      <c r="W246">
        <v>533.20000000000005</v>
      </c>
      <c r="X246">
        <v>548.35</v>
      </c>
      <c r="Y246">
        <v>533.20000000000005</v>
      </c>
      <c r="Z246">
        <v>548.35</v>
      </c>
      <c r="AA246">
        <v>533.20000000000005</v>
      </c>
      <c r="AB246">
        <v>556</v>
      </c>
      <c r="AC246" s="1">
        <f>(Table2[[#This Row],[Close Price]]/Table2[[#This Row],[Day Low]])-1</f>
        <v>6.8454613653412544E-3</v>
      </c>
      <c r="AD246" s="1">
        <f>(Table2[[#This Row],[Day High]]/Table2[[#This Row],[Close Price]])-1</f>
        <v>2.1421253609015478E-2</v>
      </c>
      <c r="AE246" s="1">
        <f>(Table2[[#This Row],[Close Price]]/Table2[[#This Row],[Current Week Low]])-1</f>
        <v>6.8454613653412544E-3</v>
      </c>
      <c r="AF246" s="1">
        <f>(Table2[[#This Row],[Current Week High]]/Table2[[#This Row],[Close Price]])-1</f>
        <v>2.1421253609015478E-2</v>
      </c>
      <c r="AG246" s="1">
        <f>(Table2[[#This Row],[Close Price]]/Table2[[#This Row],[Current Month Low]])-1</f>
        <v>6.8454613653412544E-3</v>
      </c>
      <c r="AH246" s="1">
        <f>(Table2[[#This Row],[Current Month High]]/Table2[[#This Row],[Close Price]])-1</f>
        <v>3.5671044053273704E-2</v>
      </c>
      <c r="AI246">
        <v>22.7251560026078</v>
      </c>
      <c r="AJ246">
        <v>50.2518891687657</v>
      </c>
      <c r="AK246" t="str">
        <f>IF(AND(Table2[[#This Row],[20D EMA]]&gt;Table2[[#This Row],[50D EMA]],Table2[[#This Row],[50D EMA]]&gt;Table2[[#This Row],[200D EMA]]),"Uptrend","Downtrend/NoTrend")</f>
        <v>Uptrend</v>
      </c>
      <c r="AL246">
        <v>0.09</v>
      </c>
      <c r="AM246" t="s">
        <v>3169</v>
      </c>
      <c r="AN246">
        <v>-1.78</v>
      </c>
      <c r="AO246" t="s">
        <v>3168</v>
      </c>
      <c r="AP246">
        <v>6.7138583010169006E-2</v>
      </c>
      <c r="AQ246">
        <f>(Table2[[#This Row],[Sharpe Ratio]]-AVERAGE(Table2[Sharpe Ratio]))/_xlfn.STDEV.P(Table2[Sharpe Ratio])</f>
        <v>6.2276312228666524E-2</v>
      </c>
      <c r="AR2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1.2479010665429615</v>
      </c>
      <c r="AS246">
        <f>_xlfn.RANK.AVG(Table2[[#This Row],[1Y Return vs Nifty Z-Score]],Table2[1Y Return vs Nifty Z-Score])</f>
        <v>281</v>
      </c>
      <c r="AT246">
        <f>_xlfn.RANK.AVG(Table2[[#This Row],[6M Return vs Nifty Z-Score]],Table2[6M Return vs Nifty Z-Score])</f>
        <v>237</v>
      </c>
      <c r="AU246">
        <f>_xlfn.RANK.AVG(Table2[[#This Row],[Sharpe Ratio Z-Score]],Table2[Sharpe Ratio Z-Score])</f>
        <v>325</v>
      </c>
      <c r="AV246">
        <f>(Table2[[#This Row],[Rank 1Y]]+Table2[[#This Row],[Rank 6M]]+Table2[[#This Row],[Rank Sharpe]])/3</f>
        <v>281</v>
      </c>
    </row>
    <row r="247" spans="1:48" x14ac:dyDescent="0.3">
      <c r="A247" t="s">
        <v>828</v>
      </c>
      <c r="B247" t="s">
        <v>829</v>
      </c>
      <c r="C247" t="s">
        <v>3135</v>
      </c>
      <c r="D247" t="s">
        <v>268</v>
      </c>
      <c r="E247">
        <v>18920.831161434999</v>
      </c>
      <c r="F247">
        <v>866.95</v>
      </c>
      <c r="G247">
        <v>24.1707668699162</v>
      </c>
      <c r="H247">
        <f>(Table2[[#This Row],[1Y Return vs Nifty]]-AVERAGE(Table2[1Y Return vs Nifty]))/_xlfn.STDEV.P(Table2[1Y Return vs Nifty])</f>
        <v>5.5170734568733414E-2</v>
      </c>
      <c r="I247">
        <v>8.7936427010726099</v>
      </c>
      <c r="J247">
        <f>(Table2[[#This Row],[1M Return vs Nifty]]-AVERAGE(Table2[1M Return vs Nifty]))/_xlfn.STDEV.P(Table2[1M Return vs Nifty])</f>
        <v>0.84775642210820235</v>
      </c>
      <c r="K247">
        <v>-6.2679503116428998</v>
      </c>
      <c r="L247">
        <f>(Table2[[#This Row],[6M Return vs Nifty]]-AVERAGE(Table2[6M Return vs Nifty]))/_xlfn.STDEV.P(Table2[6M Return vs Nifty])</f>
        <v>-0.43722121264990765</v>
      </c>
      <c r="M247">
        <v>7.9950887539091999</v>
      </c>
      <c r="N247">
        <f>(Table2[[#This Row],[1W Return vs Nifty]]-AVERAGE(Table2[1W Return vs Nifty]))/_xlfn.STDEV.P(Table2[1W Return vs Nifty])</f>
        <v>0.26934854451360624</v>
      </c>
      <c r="O247">
        <v>862.69</v>
      </c>
      <c r="P247">
        <v>858.87529561676195</v>
      </c>
      <c r="Q247">
        <v>797.17645138463195</v>
      </c>
      <c r="R247">
        <v>52.606911882340903</v>
      </c>
      <c r="S247" s="1">
        <f>(Table2[[#This Row],[Close Price]]-Table2[[#This Row],[20D EMA]])/Table2[[#This Row],[20D EMA]]</f>
        <v>4.9380426340863929E-3</v>
      </c>
      <c r="T247" s="1">
        <f>(Table2[[#This Row],[Close Price]]-Table2[[#This Row],[50D EMA]])/Table2[[#This Row],[50D EMA]]</f>
        <v>9.4014863676334069E-3</v>
      </c>
      <c r="U247" s="1">
        <f>(Table2[[#This Row],[Close Price]]-Table2[[#This Row],[200D EMA]])/Table2[[#This Row],[200D EMA]]</f>
        <v>8.7525852644263394E-2</v>
      </c>
      <c r="V247">
        <v>2.0090121320294898</v>
      </c>
      <c r="W247">
        <v>856</v>
      </c>
      <c r="X247">
        <v>899.2</v>
      </c>
      <c r="Y247">
        <v>856</v>
      </c>
      <c r="Z247">
        <v>899.2</v>
      </c>
      <c r="AA247">
        <v>856</v>
      </c>
      <c r="AB247">
        <v>907.85</v>
      </c>
      <c r="AC247" s="1">
        <f>(Table2[[#This Row],[Close Price]]/Table2[[#This Row],[Day Low]])-1</f>
        <v>1.27920560747663E-2</v>
      </c>
      <c r="AD247" s="1">
        <f>(Table2[[#This Row],[Day High]]/Table2[[#This Row],[Close Price]])-1</f>
        <v>3.719937712670851E-2</v>
      </c>
      <c r="AE247" s="1">
        <f>(Table2[[#This Row],[Close Price]]/Table2[[#This Row],[Current Week Low]])-1</f>
        <v>1.27920560747663E-2</v>
      </c>
      <c r="AF247" s="1">
        <f>(Table2[[#This Row],[Current Week High]]/Table2[[#This Row],[Close Price]])-1</f>
        <v>3.719937712670851E-2</v>
      </c>
      <c r="AG247" s="1">
        <f>(Table2[[#This Row],[Close Price]]/Table2[[#This Row],[Current Month Low]])-1</f>
        <v>1.27920560747663E-2</v>
      </c>
      <c r="AH247" s="1">
        <f>(Table2[[#This Row],[Current Month High]]/Table2[[#This Row],[Close Price]])-1</f>
        <v>4.7176884480073733E-2</v>
      </c>
      <c r="AI247">
        <v>10.5023357748428</v>
      </c>
      <c r="AJ247">
        <v>54.522769806612601</v>
      </c>
      <c r="AK247" t="str">
        <f>IF(AND(Table2[[#This Row],[20D EMA]]&gt;Table2[[#This Row],[50D EMA]],Table2[[#This Row],[50D EMA]]&gt;Table2[[#This Row],[200D EMA]]),"Uptrend","Downtrend/NoTrend")</f>
        <v>Uptrend</v>
      </c>
      <c r="AL247">
        <v>0.11</v>
      </c>
      <c r="AM247" t="s">
        <v>3169</v>
      </c>
      <c r="AN247">
        <v>0.48</v>
      </c>
      <c r="AO247" t="s">
        <v>3169</v>
      </c>
      <c r="AP247">
        <v>0.15756353715024199</v>
      </c>
      <c r="AQ247">
        <f>(Table2[[#This Row],[Sharpe Ratio]]-AVERAGE(Table2[Sharpe Ratio]))/_xlfn.STDEV.P(Table2[Sharpe Ratio])</f>
        <v>1.1339315599759299</v>
      </c>
      <c r="AR2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1.8689860485165641</v>
      </c>
      <c r="AS247">
        <f>_xlfn.RANK.AVG(Table2[[#This Row],[1Y Return vs Nifty Z-Score]],Table2[1Y Return vs Nifty Z-Score])</f>
        <v>279</v>
      </c>
      <c r="AT247">
        <f>_xlfn.RANK.AVG(Table2[[#This Row],[6M Return vs Nifty Z-Score]],Table2[6M Return vs Nifty Z-Score])</f>
        <v>472</v>
      </c>
      <c r="AU247">
        <f>_xlfn.RANK.AVG(Table2[[#This Row],[Sharpe Ratio Z-Score]],Table2[Sharpe Ratio Z-Score])</f>
        <v>93</v>
      </c>
      <c r="AV247">
        <f>(Table2[[#This Row],[Rank 1Y]]+Table2[[#This Row],[Rank 6M]]+Table2[[#This Row],[Rank Sharpe]])/3</f>
        <v>281.33333333333331</v>
      </c>
    </row>
    <row r="248" spans="1:48" x14ac:dyDescent="0.3">
      <c r="A248" t="s">
        <v>689</v>
      </c>
      <c r="B248" t="s">
        <v>690</v>
      </c>
      <c r="C248" t="s">
        <v>3134</v>
      </c>
      <c r="D248" t="s">
        <v>474</v>
      </c>
      <c r="E248">
        <v>25913.0124</v>
      </c>
      <c r="F248">
        <v>3697</v>
      </c>
      <c r="G248">
        <v>3.0253462445144099</v>
      </c>
      <c r="H248">
        <f>(Table2[[#This Row],[1Y Return vs Nifty]]-AVERAGE(Table2[1Y Return vs Nifty]))/_xlfn.STDEV.P(Table2[1Y Return vs Nifty])</f>
        <v>-0.31970231070691896</v>
      </c>
      <c r="I248">
        <v>5.1141071492869097</v>
      </c>
      <c r="J248">
        <f>(Table2[[#This Row],[1M Return vs Nifty]]-AVERAGE(Table2[1M Return vs Nifty]))/_xlfn.STDEV.P(Table2[1M Return vs Nifty])</f>
        <v>0.44196946395911357</v>
      </c>
      <c r="K248">
        <v>12.8660018970821</v>
      </c>
      <c r="L248">
        <f>(Table2[[#This Row],[6M Return vs Nifty]]-AVERAGE(Table2[6M Return vs Nifty]))/_xlfn.STDEV.P(Table2[6M Return vs Nifty])</f>
        <v>0.22265050616688734</v>
      </c>
      <c r="M248">
        <v>6.8203124624026996</v>
      </c>
      <c r="N248">
        <f>(Table2[[#This Row],[1W Return vs Nifty]]-AVERAGE(Table2[1W Return vs Nifty]))/_xlfn.STDEV.P(Table2[1W Return vs Nifty])</f>
        <v>6.1605187871289761E-2</v>
      </c>
      <c r="O248">
        <v>3605.92</v>
      </c>
      <c r="P248">
        <v>3610.0084853979702</v>
      </c>
      <c r="Q248">
        <v>3388.83148508665</v>
      </c>
      <c r="R248">
        <v>65.816434835213897</v>
      </c>
      <c r="S248" s="1">
        <f>(Table2[[#This Row],[Close Price]]-Table2[[#This Row],[20D EMA]])/Table2[[#This Row],[20D EMA]]</f>
        <v>2.5258463859431136E-2</v>
      </c>
      <c r="T248" s="1">
        <f>(Table2[[#This Row],[Close Price]]-Table2[[#This Row],[50D EMA]])/Table2[[#This Row],[50D EMA]]</f>
        <v>2.4097315824574809E-2</v>
      </c>
      <c r="U248" s="1">
        <f>(Table2[[#This Row],[Close Price]]-Table2[[#This Row],[200D EMA]])/Table2[[#This Row],[200D EMA]]</f>
        <v>9.0936511971609693E-2</v>
      </c>
      <c r="V248">
        <v>0.41267022097287398</v>
      </c>
      <c r="W248">
        <v>3608.45</v>
      </c>
      <c r="X248">
        <v>3724</v>
      </c>
      <c r="Y248">
        <v>3608.45</v>
      </c>
      <c r="Z248">
        <v>3724</v>
      </c>
      <c r="AA248">
        <v>3608.45</v>
      </c>
      <c r="AB248">
        <v>3724</v>
      </c>
      <c r="AC248" s="1">
        <f>(Table2[[#This Row],[Close Price]]/Table2[[#This Row],[Day Low]])-1</f>
        <v>2.4539622275492334E-2</v>
      </c>
      <c r="AD248" s="1">
        <f>(Table2[[#This Row],[Day High]]/Table2[[#This Row],[Close Price]])-1</f>
        <v>7.3032188260750974E-3</v>
      </c>
      <c r="AE248" s="1">
        <f>(Table2[[#This Row],[Close Price]]/Table2[[#This Row],[Current Week Low]])-1</f>
        <v>2.4539622275492334E-2</v>
      </c>
      <c r="AF248" s="1">
        <f>(Table2[[#This Row],[Current Week High]]/Table2[[#This Row],[Close Price]])-1</f>
        <v>7.3032188260750974E-3</v>
      </c>
      <c r="AG248" s="1">
        <f>(Table2[[#This Row],[Close Price]]/Table2[[#This Row],[Current Month Low]])-1</f>
        <v>2.4539622275492334E-2</v>
      </c>
      <c r="AH248" s="1">
        <f>(Table2[[#This Row],[Current Month High]]/Table2[[#This Row],[Close Price]])-1</f>
        <v>7.3032188260750974E-3</v>
      </c>
      <c r="AI248">
        <v>7.6142818501487604</v>
      </c>
      <c r="AJ248">
        <v>43.211311253147301</v>
      </c>
      <c r="AK248" t="str">
        <f>IF(AND(Table2[[#This Row],[20D EMA]]&gt;Table2[[#This Row],[50D EMA]],Table2[[#This Row],[50D EMA]]&gt;Table2[[#This Row],[200D EMA]]),"Uptrend","Downtrend/NoTrend")</f>
        <v>Downtrend/NoTrend</v>
      </c>
      <c r="AL248">
        <v>0.03</v>
      </c>
      <c r="AM248" t="s">
        <v>3169</v>
      </c>
      <c r="AN248">
        <v>3.28</v>
      </c>
      <c r="AO248" t="s">
        <v>3169</v>
      </c>
      <c r="AP248">
        <v>0.113484548106232</v>
      </c>
      <c r="AQ248">
        <f>(Table2[[#This Row],[Sharpe Ratio]]-AVERAGE(Table2[Sharpe Ratio]))/_xlfn.STDEV.P(Table2[Sharpe Ratio])</f>
        <v>0.61153726767433692</v>
      </c>
      <c r="AR2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8">
        <f>_xlfn.RANK.AVG(Table2[[#This Row],[1Y Return vs Nifty Z-Score]],Table2[1Y Return vs Nifty Z-Score])</f>
        <v>416</v>
      </c>
      <c r="AT248">
        <f>_xlfn.RANK.AVG(Table2[[#This Row],[6M Return vs Nifty Z-Score]],Table2[6M Return vs Nifty Z-Score])</f>
        <v>238</v>
      </c>
      <c r="AU248">
        <f>_xlfn.RANK.AVG(Table2[[#This Row],[Sharpe Ratio Z-Score]],Table2[Sharpe Ratio Z-Score])</f>
        <v>191</v>
      </c>
      <c r="AV248">
        <f>(Table2[[#This Row],[Rank 1Y]]+Table2[[#This Row],[Rank 6M]]+Table2[[#This Row],[Rank Sharpe]])/3</f>
        <v>281.66666666666669</v>
      </c>
    </row>
    <row r="249" spans="1:48" x14ac:dyDescent="0.3">
      <c r="A249" t="s">
        <v>714</v>
      </c>
      <c r="B249" t="s">
        <v>715</v>
      </c>
      <c r="C249" t="s">
        <v>3123</v>
      </c>
      <c r="D249" t="s">
        <v>575</v>
      </c>
      <c r="E249">
        <v>24713.65355861</v>
      </c>
      <c r="F249">
        <v>951.1</v>
      </c>
      <c r="G249">
        <v>2.57980397704736</v>
      </c>
      <c r="H249">
        <f>(Table2[[#This Row],[1Y Return vs Nifty]]-AVERAGE(Table2[1Y Return vs Nifty]))/_xlfn.STDEV.P(Table2[1Y Return vs Nifty])</f>
        <v>-0.32760103211630776</v>
      </c>
      <c r="I249">
        <v>7.1570309838543098</v>
      </c>
      <c r="J249">
        <f>(Table2[[#This Row],[1M Return vs Nifty]]-AVERAGE(Table2[1M Return vs Nifty]))/_xlfn.STDEV.P(Table2[1M Return vs Nifty])</f>
        <v>0.66726742259877481</v>
      </c>
      <c r="K249">
        <v>16.1920313332893</v>
      </c>
      <c r="L249">
        <f>(Table2[[#This Row],[6M Return vs Nifty]]-AVERAGE(Table2[6M Return vs Nifty]))/_xlfn.STDEV.P(Table2[6M Return vs Nifty])</f>
        <v>0.33735512845106458</v>
      </c>
      <c r="M249">
        <v>3.1196511490507599</v>
      </c>
      <c r="N249">
        <f>(Table2[[#This Row],[1W Return vs Nifty]]-AVERAGE(Table2[1W Return vs Nifty]))/_xlfn.STDEV.P(Table2[1W Return vs Nifty])</f>
        <v>-0.59280689772351169</v>
      </c>
      <c r="O249">
        <v>947.16</v>
      </c>
      <c r="P249">
        <v>942.26725946620195</v>
      </c>
      <c r="Q249">
        <v>839.43294411582997</v>
      </c>
      <c r="R249">
        <v>52.623910953767499</v>
      </c>
      <c r="S249" s="1">
        <f>(Table2[[#This Row],[Close Price]]-Table2[[#This Row],[20D EMA]])/Table2[[#This Row],[20D EMA]]</f>
        <v>4.1598040457790182E-3</v>
      </c>
      <c r="T249" s="1">
        <f>(Table2[[#This Row],[Close Price]]-Table2[[#This Row],[50D EMA]])/Table2[[#This Row],[50D EMA]]</f>
        <v>9.3739227857729621E-3</v>
      </c>
      <c r="U249" s="1">
        <f>(Table2[[#This Row],[Close Price]]-Table2[[#This Row],[200D EMA]])/Table2[[#This Row],[200D EMA]]</f>
        <v>0.13302677321270531</v>
      </c>
      <c r="V249">
        <v>0.70543484241604804</v>
      </c>
      <c r="W249">
        <v>945</v>
      </c>
      <c r="X249">
        <v>997.95</v>
      </c>
      <c r="Y249">
        <v>945</v>
      </c>
      <c r="Z249">
        <v>997.95</v>
      </c>
      <c r="AA249">
        <v>945</v>
      </c>
      <c r="AB249">
        <v>997.95</v>
      </c>
      <c r="AC249" s="1">
        <f>(Table2[[#This Row],[Close Price]]/Table2[[#This Row],[Day Low]])-1</f>
        <v>6.4550264550264913E-3</v>
      </c>
      <c r="AD249" s="1">
        <f>(Table2[[#This Row],[Day High]]/Table2[[#This Row],[Close Price]])-1</f>
        <v>4.9258753022815682E-2</v>
      </c>
      <c r="AE249" s="1">
        <f>(Table2[[#This Row],[Close Price]]/Table2[[#This Row],[Current Week Low]])-1</f>
        <v>6.4550264550264913E-3</v>
      </c>
      <c r="AF249" s="1">
        <f>(Table2[[#This Row],[Current Week High]]/Table2[[#This Row],[Close Price]])-1</f>
        <v>4.9258753022815682E-2</v>
      </c>
      <c r="AG249" s="1">
        <f>(Table2[[#This Row],[Close Price]]/Table2[[#This Row],[Current Month Low]])-1</f>
        <v>6.4550264550264913E-3</v>
      </c>
      <c r="AH249" s="1">
        <f>(Table2[[#This Row],[Current Month High]]/Table2[[#This Row],[Close Price]])-1</f>
        <v>4.9258753022815682E-2</v>
      </c>
      <c r="AI249">
        <v>26.401009357585899</v>
      </c>
      <c r="AJ249">
        <v>57.466887417218501</v>
      </c>
      <c r="AK249" t="str">
        <f>IF(AND(Table2[[#This Row],[20D EMA]]&gt;Table2[[#This Row],[50D EMA]],Table2[[#This Row],[50D EMA]]&gt;Table2[[#This Row],[200D EMA]]),"Uptrend","Downtrend/NoTrend")</f>
        <v>Uptrend</v>
      </c>
      <c r="AL249">
        <v>0.12</v>
      </c>
      <c r="AM249" t="s">
        <v>3169</v>
      </c>
      <c r="AN249">
        <v>1.87</v>
      </c>
      <c r="AO249" t="s">
        <v>3169</v>
      </c>
      <c r="AP249">
        <v>0.10391830675723999</v>
      </c>
      <c r="AQ249">
        <f>(Table2[[#This Row],[Sharpe Ratio]]-AVERAGE(Table2[Sharpe Ratio]))/_xlfn.STDEV.P(Table2[Sharpe Ratio])</f>
        <v>0.4981646611814024</v>
      </c>
      <c r="AR2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0.58237928239142223</v>
      </c>
      <c r="AS249">
        <f>_xlfn.RANK.AVG(Table2[[#This Row],[1Y Return vs Nifty Z-Score]],Table2[1Y Return vs Nifty Z-Score])</f>
        <v>420</v>
      </c>
      <c r="AT249">
        <f>_xlfn.RANK.AVG(Table2[[#This Row],[6M Return vs Nifty Z-Score]],Table2[6M Return vs Nifty Z-Score])</f>
        <v>208</v>
      </c>
      <c r="AU249">
        <f>_xlfn.RANK.AVG(Table2[[#This Row],[Sharpe Ratio Z-Score]],Table2[Sharpe Ratio Z-Score])</f>
        <v>219</v>
      </c>
      <c r="AV249">
        <f>(Table2[[#This Row],[Rank 1Y]]+Table2[[#This Row],[Rank 6M]]+Table2[[#This Row],[Rank Sharpe]])/3</f>
        <v>282.33333333333331</v>
      </c>
    </row>
    <row r="250" spans="1:48" x14ac:dyDescent="0.3">
      <c r="A250" t="s">
        <v>849</v>
      </c>
      <c r="B250" t="s">
        <v>850</v>
      </c>
      <c r="C250" t="s">
        <v>3134</v>
      </c>
      <c r="D250" t="s">
        <v>548</v>
      </c>
      <c r="E250">
        <v>18361.133063975001</v>
      </c>
      <c r="F250">
        <v>1200.55</v>
      </c>
      <c r="G250">
        <v>7.9391995841692404</v>
      </c>
      <c r="H250">
        <f>(Table2[[#This Row],[1Y Return vs Nifty]]-AVERAGE(Table2[1Y Return vs Nifty]))/_xlfn.STDEV.P(Table2[1Y Return vs Nifty])</f>
        <v>-0.23258788540854117</v>
      </c>
      <c r="I250">
        <v>-5.9253795783262602</v>
      </c>
      <c r="J250">
        <f>(Table2[[#This Row],[1M Return vs Nifty]]-AVERAGE(Table2[1M Return vs Nifty]))/_xlfn.STDEV.P(Table2[1M Return vs Nifty])</f>
        <v>-0.77548846671677596</v>
      </c>
      <c r="K250">
        <v>9.5605032177420508</v>
      </c>
      <c r="L250">
        <f>(Table2[[#This Row],[6M Return vs Nifty]]-AVERAGE(Table2[6M Return vs Nifty]))/_xlfn.STDEV.P(Table2[6M Return vs Nifty])</f>
        <v>0.10865392713873737</v>
      </c>
      <c r="M250">
        <v>5.6468486808754497</v>
      </c>
      <c r="N250">
        <f>(Table2[[#This Row],[1W Return vs Nifty]]-AVERAGE(Table2[1W Return vs Nifty]))/_xlfn.STDEV.P(Table2[1W Return vs Nifty])</f>
        <v>-0.14590606906771525</v>
      </c>
      <c r="O250">
        <v>1270.44</v>
      </c>
      <c r="P250">
        <v>1340.25344703362</v>
      </c>
      <c r="Q250">
        <v>1281.1304027076901</v>
      </c>
      <c r="R250">
        <v>35.292378010178901</v>
      </c>
      <c r="S250" s="1">
        <f>(Table2[[#This Row],[Close Price]]-Table2[[#This Row],[20D EMA]])/Table2[[#This Row],[20D EMA]]</f>
        <v>-5.5012436636126143E-2</v>
      </c>
      <c r="T250" s="1">
        <f>(Table2[[#This Row],[Close Price]]-Table2[[#This Row],[50D EMA]])/Table2[[#This Row],[50D EMA]]</f>
        <v>-0.1042365884921433</v>
      </c>
      <c r="U250" s="1">
        <f>(Table2[[#This Row],[Close Price]]-Table2[[#This Row],[200D EMA]])/Table2[[#This Row],[200D EMA]]</f>
        <v>-6.2897892780767795E-2</v>
      </c>
      <c r="V250">
        <v>0.65775569388044197</v>
      </c>
      <c r="W250">
        <v>1196.45</v>
      </c>
      <c r="X250">
        <v>1264.9000000000001</v>
      </c>
      <c r="Y250">
        <v>1196.45</v>
      </c>
      <c r="Z250">
        <v>1264.9000000000001</v>
      </c>
      <c r="AA250">
        <v>1196.45</v>
      </c>
      <c r="AB250">
        <v>1264.9000000000001</v>
      </c>
      <c r="AC250" s="1">
        <f>(Table2[[#This Row],[Close Price]]/Table2[[#This Row],[Day Low]])-1</f>
        <v>3.4268042960423628E-3</v>
      </c>
      <c r="AD250" s="1">
        <f>(Table2[[#This Row],[Day High]]/Table2[[#This Row],[Close Price]])-1</f>
        <v>5.3600433134813219E-2</v>
      </c>
      <c r="AE250" s="1">
        <f>(Table2[[#This Row],[Close Price]]/Table2[[#This Row],[Current Week Low]])-1</f>
        <v>3.4268042960423628E-3</v>
      </c>
      <c r="AF250" s="1">
        <f>(Table2[[#This Row],[Current Week High]]/Table2[[#This Row],[Close Price]])-1</f>
        <v>5.3600433134813219E-2</v>
      </c>
      <c r="AG250" s="1">
        <f>(Table2[[#This Row],[Close Price]]/Table2[[#This Row],[Current Month Low]])-1</f>
        <v>3.4268042960423628E-3</v>
      </c>
      <c r="AH250" s="1">
        <f>(Table2[[#This Row],[Current Month High]]/Table2[[#This Row],[Close Price]])-1</f>
        <v>5.3600433134813219E-2</v>
      </c>
      <c r="AI250">
        <v>41.601765857315399</v>
      </c>
      <c r="AJ250">
        <v>44.427067669172899</v>
      </c>
      <c r="AK250" t="str">
        <f>IF(AND(Table2[[#This Row],[20D EMA]]&gt;Table2[[#This Row],[50D EMA]],Table2[[#This Row],[50D EMA]]&gt;Table2[[#This Row],[200D EMA]]),"Uptrend","Downtrend/NoTrend")</f>
        <v>Downtrend/NoTrend</v>
      </c>
      <c r="AL250">
        <v>-0.15</v>
      </c>
      <c r="AM250" t="s">
        <v>3168</v>
      </c>
      <c r="AN250">
        <v>-8.59</v>
      </c>
      <c r="AO250" t="s">
        <v>3168</v>
      </c>
      <c r="AP250">
        <v>0.108469495889592</v>
      </c>
      <c r="AQ250">
        <f>(Table2[[#This Row],[Sharpe Ratio]]-AVERAGE(Table2[Sharpe Ratio]))/_xlfn.STDEV.P(Table2[Sharpe Ratio])</f>
        <v>0.5521022690415085</v>
      </c>
      <c r="AR2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0">
        <f>_xlfn.RANK.AVG(Table2[[#This Row],[1Y Return vs Nifty Z-Score]],Table2[1Y Return vs Nifty Z-Score])</f>
        <v>369</v>
      </c>
      <c r="AT250">
        <f>_xlfn.RANK.AVG(Table2[[#This Row],[6M Return vs Nifty Z-Score]],Table2[6M Return vs Nifty Z-Score])</f>
        <v>275</v>
      </c>
      <c r="AU250">
        <f>_xlfn.RANK.AVG(Table2[[#This Row],[Sharpe Ratio Z-Score]],Table2[Sharpe Ratio Z-Score])</f>
        <v>205</v>
      </c>
      <c r="AV250">
        <f>(Table2[[#This Row],[Rank 1Y]]+Table2[[#This Row],[Rank 6M]]+Table2[[#This Row],[Rank Sharpe]])/3</f>
        <v>283</v>
      </c>
    </row>
    <row r="251" spans="1:48" x14ac:dyDescent="0.3">
      <c r="A251" t="s">
        <v>1057</v>
      </c>
      <c r="B251" t="s">
        <v>1058</v>
      </c>
      <c r="C251" t="s">
        <v>3133</v>
      </c>
      <c r="D251" t="s">
        <v>111</v>
      </c>
      <c r="E251">
        <v>12743.597199</v>
      </c>
      <c r="F251">
        <v>922.1</v>
      </c>
      <c r="G251">
        <v>51.802936425013201</v>
      </c>
      <c r="H251">
        <f>(Table2[[#This Row],[1Y Return vs Nifty]]-AVERAGE(Table2[1Y Return vs Nifty]))/_xlfn.STDEV.P(Table2[1Y Return vs Nifty])</f>
        <v>0.5450430209704874</v>
      </c>
      <c r="I251">
        <v>26.684645260855898</v>
      </c>
      <c r="J251">
        <f>(Table2[[#This Row],[1M Return vs Nifty]]-AVERAGE(Table2[1M Return vs Nifty]))/_xlfn.STDEV.P(Table2[1M Return vs Nifty])</f>
        <v>2.820814000923749</v>
      </c>
      <c r="K251">
        <v>21.495895452346701</v>
      </c>
      <c r="L251">
        <f>(Table2[[#This Row],[6M Return vs Nifty]]-AVERAGE(Table2[6M Return vs Nifty]))/_xlfn.STDEV.P(Table2[6M Return vs Nifty])</f>
        <v>0.52026924334141156</v>
      </c>
      <c r="M251">
        <v>10.557566838372001</v>
      </c>
      <c r="N251">
        <f>(Table2[[#This Row],[1W Return vs Nifty]]-AVERAGE(Table2[1W Return vs Nifty]))/_xlfn.STDEV.P(Table2[1W Return vs Nifty])</f>
        <v>0.72248826348599071</v>
      </c>
      <c r="O251">
        <v>887.81</v>
      </c>
      <c r="P251">
        <v>824.56500667166802</v>
      </c>
      <c r="Q251">
        <v>702.19915321617395</v>
      </c>
      <c r="R251">
        <v>54.467650749093202</v>
      </c>
      <c r="S251" s="1">
        <f>(Table2[[#This Row],[Close Price]]-Table2[[#This Row],[20D EMA]])/Table2[[#This Row],[20D EMA]]</f>
        <v>3.862312882260853E-2</v>
      </c>
      <c r="T251" s="1">
        <f>(Table2[[#This Row],[Close Price]]-Table2[[#This Row],[50D EMA]])/Table2[[#This Row],[50D EMA]]</f>
        <v>0.11828660268039884</v>
      </c>
      <c r="U251" s="1">
        <f>(Table2[[#This Row],[Close Price]]-Table2[[#This Row],[200D EMA]])/Table2[[#This Row],[200D EMA]]</f>
        <v>0.31316022780239522</v>
      </c>
      <c r="V251">
        <v>0.90195402090218502</v>
      </c>
      <c r="W251">
        <v>916.65</v>
      </c>
      <c r="X251">
        <v>959.8</v>
      </c>
      <c r="Y251">
        <v>916.65</v>
      </c>
      <c r="Z251">
        <v>959.8</v>
      </c>
      <c r="AA251">
        <v>916.65</v>
      </c>
      <c r="AB251">
        <v>974.65</v>
      </c>
      <c r="AC251" s="1">
        <f>(Table2[[#This Row],[Close Price]]/Table2[[#This Row],[Day Low]])-1</f>
        <v>5.9455626465936273E-3</v>
      </c>
      <c r="AD251" s="1">
        <f>(Table2[[#This Row],[Day High]]/Table2[[#This Row],[Close Price]])-1</f>
        <v>4.0884936557856966E-2</v>
      </c>
      <c r="AE251" s="1">
        <f>(Table2[[#This Row],[Close Price]]/Table2[[#This Row],[Current Week Low]])-1</f>
        <v>5.9455626465936273E-3</v>
      </c>
      <c r="AF251" s="1">
        <f>(Table2[[#This Row],[Current Week High]]/Table2[[#This Row],[Close Price]])-1</f>
        <v>4.0884936557856966E-2</v>
      </c>
      <c r="AG251" s="1">
        <f>(Table2[[#This Row],[Close Price]]/Table2[[#This Row],[Current Month Low]])-1</f>
        <v>5.9455626465936273E-3</v>
      </c>
      <c r="AH251" s="1">
        <f>(Table2[[#This Row],[Current Month High]]/Table2[[#This Row],[Close Price]])-1</f>
        <v>5.6989480533564674E-2</v>
      </c>
      <c r="AI251">
        <v>6.2791454289122504</v>
      </c>
      <c r="AJ251">
        <v>110.98272508866199</v>
      </c>
      <c r="AK251" t="str">
        <f>IF(AND(Table2[[#This Row],[20D EMA]]&gt;Table2[[#This Row],[50D EMA]],Table2[[#This Row],[50D EMA]]&gt;Table2[[#This Row],[200D EMA]]),"Uptrend","Downtrend/NoTrend")</f>
        <v>Uptrend</v>
      </c>
      <c r="AL251">
        <v>0.47</v>
      </c>
      <c r="AM251" t="s">
        <v>3169</v>
      </c>
      <c r="AN251">
        <v>-0.08</v>
      </c>
      <c r="AO251" t="s">
        <v>3168</v>
      </c>
      <c r="AQ251">
        <f>(Table2[[#This Row],[Sharpe Ratio]]-AVERAGE(Table2[Sharpe Ratio]))/_xlfn.STDEV.P(Table2[Sharpe Ratio])</f>
        <v>-0.73340465320162251</v>
      </c>
      <c r="AR2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3.8752098755200164</v>
      </c>
      <c r="AS251">
        <f>_xlfn.RANK.AVG(Table2[[#This Row],[1Y Return vs Nifty Z-Score]],Table2[1Y Return vs Nifty Z-Score])</f>
        <v>154</v>
      </c>
      <c r="AT251">
        <f>_xlfn.RANK.AVG(Table2[[#This Row],[6M Return vs Nifty Z-Score]],Table2[6M Return vs Nifty Z-Score])</f>
        <v>157</v>
      </c>
      <c r="AU251">
        <f>_xlfn.RANK.AVG(Table2[[#This Row],[Sharpe Ratio Z-Score]],Table2[Sharpe Ratio Z-Score])</f>
        <v>539</v>
      </c>
      <c r="AV251">
        <f>(Table2[[#This Row],[Rank 1Y]]+Table2[[#This Row],[Rank 6M]]+Table2[[#This Row],[Rank Sharpe]])/3</f>
        <v>283.33333333333331</v>
      </c>
    </row>
    <row r="252" spans="1:48" x14ac:dyDescent="0.3">
      <c r="A252" t="s">
        <v>1672</v>
      </c>
      <c r="B252" t="s">
        <v>1673</v>
      </c>
      <c r="C252" t="s">
        <v>3135</v>
      </c>
      <c r="D252" t="s">
        <v>128</v>
      </c>
      <c r="E252">
        <v>5236.7307978500003</v>
      </c>
      <c r="F252">
        <v>1107.0999999999999</v>
      </c>
      <c r="G252">
        <v>32.727705664928003</v>
      </c>
      <c r="H252">
        <f>(Table2[[#This Row],[1Y Return vs Nifty]]-AVERAGE(Table2[1Y Return vs Nifty]))/_xlfn.STDEV.P(Table2[1Y Return vs Nifty])</f>
        <v>0.20687098972799886</v>
      </c>
      <c r="I252">
        <v>19.884265902350801</v>
      </c>
      <c r="J252">
        <f>(Table2[[#This Row],[1M Return vs Nifty]]-AVERAGE(Table2[1M Return vs Nifty]))/_xlfn.STDEV.P(Table2[1M Return vs Nifty])</f>
        <v>2.0708537911879223</v>
      </c>
      <c r="K252">
        <v>29.960620550466199</v>
      </c>
      <c r="L252">
        <f>(Table2[[#This Row],[6M Return vs Nifty]]-AVERAGE(Table2[6M Return vs Nifty]))/_xlfn.STDEV.P(Table2[6M Return vs Nifty])</f>
        <v>0.81219182362572695</v>
      </c>
      <c r="M252">
        <v>11.731488400784</v>
      </c>
      <c r="N252">
        <f>(Table2[[#This Row],[1W Return vs Nifty]]-AVERAGE(Table2[1W Return vs Nifty]))/_xlfn.STDEV.P(Table2[1W Return vs Nifty])</f>
        <v>0.93008047280571038</v>
      </c>
      <c r="O252">
        <v>1018.35</v>
      </c>
      <c r="P252">
        <v>969.14176092694004</v>
      </c>
      <c r="Q252">
        <v>846.89063789627096</v>
      </c>
      <c r="R252">
        <v>76.211541269191102</v>
      </c>
      <c r="S252" s="1">
        <f>(Table2[[#This Row],[Close Price]]-Table2[[#This Row],[20D EMA]])/Table2[[#This Row],[20D EMA]]</f>
        <v>8.7150783129572237E-2</v>
      </c>
      <c r="T252" s="1">
        <f>(Table2[[#This Row],[Close Price]]-Table2[[#This Row],[50D EMA]])/Table2[[#This Row],[50D EMA]]</f>
        <v>0.14235093836128687</v>
      </c>
      <c r="U252" s="1">
        <f>(Table2[[#This Row],[Close Price]]-Table2[[#This Row],[200D EMA]])/Table2[[#This Row],[200D EMA]]</f>
        <v>0.30725261380867924</v>
      </c>
      <c r="V252">
        <v>0.72749319779386601</v>
      </c>
      <c r="W252">
        <v>1060</v>
      </c>
      <c r="X252">
        <v>1127.4000000000001</v>
      </c>
      <c r="Y252">
        <v>1060</v>
      </c>
      <c r="Z252">
        <v>1127.4000000000001</v>
      </c>
      <c r="AA252">
        <v>1060</v>
      </c>
      <c r="AB252">
        <v>1127.4000000000001</v>
      </c>
      <c r="AC252" s="1">
        <f>(Table2[[#This Row],[Close Price]]/Table2[[#This Row],[Day Low]])-1</f>
        <v>4.443396226415075E-2</v>
      </c>
      <c r="AD252" s="1">
        <f>(Table2[[#This Row],[Day High]]/Table2[[#This Row],[Close Price]])-1</f>
        <v>1.8336193659109545E-2</v>
      </c>
      <c r="AE252" s="1">
        <f>(Table2[[#This Row],[Close Price]]/Table2[[#This Row],[Current Week Low]])-1</f>
        <v>4.443396226415075E-2</v>
      </c>
      <c r="AF252" s="1">
        <f>(Table2[[#This Row],[Current Week High]]/Table2[[#This Row],[Close Price]])-1</f>
        <v>1.8336193659109545E-2</v>
      </c>
      <c r="AG252" s="1">
        <f>(Table2[[#This Row],[Close Price]]/Table2[[#This Row],[Current Month Low]])-1</f>
        <v>4.443396226415075E-2</v>
      </c>
      <c r="AH252" s="1">
        <f>(Table2[[#This Row],[Current Month High]]/Table2[[#This Row],[Close Price]])-1</f>
        <v>1.8336193659109545E-2</v>
      </c>
      <c r="AI252">
        <v>1.8336193659109501</v>
      </c>
      <c r="AJ252">
        <v>77.448309023882004</v>
      </c>
      <c r="AK252" t="str">
        <f>IF(AND(Table2[[#This Row],[20D EMA]]&gt;Table2[[#This Row],[50D EMA]],Table2[[#This Row],[50D EMA]]&gt;Table2[[#This Row],[200D EMA]]),"Uptrend","Downtrend/NoTrend")</f>
        <v>Uptrend</v>
      </c>
      <c r="AL252">
        <v>0.27</v>
      </c>
      <c r="AM252" t="s">
        <v>3169</v>
      </c>
      <c r="AN252">
        <v>8.98</v>
      </c>
      <c r="AO252" t="s">
        <v>3169</v>
      </c>
      <c r="AP252">
        <v>2.6330168035880001E-3</v>
      </c>
      <c r="AQ252">
        <f>(Table2[[#This Row],[Sharpe Ratio]]-AVERAGE(Table2[Sharpe Ratio]))/_xlfn.STDEV.P(Table2[Sharpe Ratio])</f>
        <v>-0.70219992324841884</v>
      </c>
      <c r="AR2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3.3177971540989399</v>
      </c>
      <c r="AS252">
        <f>_xlfn.RANK.AVG(Table2[[#This Row],[1Y Return vs Nifty Z-Score]],Table2[1Y Return vs Nifty Z-Score])</f>
        <v>233</v>
      </c>
      <c r="AT252">
        <f>_xlfn.RANK.AVG(Table2[[#This Row],[6M Return vs Nifty Z-Score]],Table2[6M Return vs Nifty Z-Score])</f>
        <v>109</v>
      </c>
      <c r="AU252">
        <f>_xlfn.RANK.AVG(Table2[[#This Row],[Sharpe Ratio Z-Score]],Table2[Sharpe Ratio Z-Score])</f>
        <v>508</v>
      </c>
      <c r="AV252">
        <f>(Table2[[#This Row],[Rank 1Y]]+Table2[[#This Row],[Rank 6M]]+Table2[[#This Row],[Rank Sharpe]])/3</f>
        <v>283.33333333333331</v>
      </c>
    </row>
    <row r="253" spans="1:48" x14ac:dyDescent="0.3">
      <c r="A253" t="s">
        <v>2004</v>
      </c>
      <c r="B253" t="s">
        <v>2005</v>
      </c>
      <c r="C253" t="s">
        <v>3137</v>
      </c>
      <c r="D253" t="s">
        <v>291</v>
      </c>
      <c r="E253">
        <v>3286.1759643</v>
      </c>
      <c r="F253">
        <v>132.05000000000001</v>
      </c>
      <c r="G253">
        <v>25.194689004575</v>
      </c>
      <c r="H253">
        <f>(Table2[[#This Row],[1Y Return vs Nifty]]-AVERAGE(Table2[1Y Return vs Nifty]))/_xlfn.STDEV.P(Table2[1Y Return vs Nifty])</f>
        <v>7.3323166508705642E-2</v>
      </c>
      <c r="I253">
        <v>-4.0942613074174004</v>
      </c>
      <c r="J253">
        <f>(Table2[[#This Row],[1M Return vs Nifty]]-AVERAGE(Table2[1M Return vs Nifty]))/_xlfn.STDEV.P(Table2[1M Return vs Nifty])</f>
        <v>-0.57354887333447491</v>
      </c>
      <c r="K253">
        <v>26.153350914379999</v>
      </c>
      <c r="L253">
        <f>(Table2[[#This Row],[6M Return vs Nifty]]-AVERAGE(Table2[6M Return vs Nifty]))/_xlfn.STDEV.P(Table2[6M Return vs Nifty])</f>
        <v>0.68089069297810301</v>
      </c>
      <c r="M253">
        <v>8.2953515574444996</v>
      </c>
      <c r="N253">
        <f>(Table2[[#This Row],[1W Return vs Nifty]]-AVERAGE(Table2[1W Return vs Nifty]))/_xlfn.STDEV.P(Table2[1W Return vs Nifty])</f>
        <v>0.32244597517528933</v>
      </c>
      <c r="O253">
        <v>141.30000000000001</v>
      </c>
      <c r="P253">
        <v>146.25866621409801</v>
      </c>
      <c r="Q253">
        <v>128.55500554567899</v>
      </c>
      <c r="R253">
        <v>35.607268785156798</v>
      </c>
      <c r="S253" s="1">
        <f>(Table2[[#This Row],[Close Price]]-Table2[[#This Row],[20D EMA]])/Table2[[#This Row],[20D EMA]]</f>
        <v>-6.5463552724699212E-2</v>
      </c>
      <c r="T253" s="1">
        <f>(Table2[[#This Row],[Close Price]]-Table2[[#This Row],[50D EMA]])/Table2[[#This Row],[50D EMA]]</f>
        <v>-9.7147516669534723E-2</v>
      </c>
      <c r="U253" s="1">
        <f>(Table2[[#This Row],[Close Price]]-Table2[[#This Row],[200D EMA]])/Table2[[#This Row],[200D EMA]]</f>
        <v>2.7186762891773613E-2</v>
      </c>
      <c r="V253">
        <v>0.50303921192856904</v>
      </c>
      <c r="W253">
        <v>131.15</v>
      </c>
      <c r="X253">
        <v>136.66</v>
      </c>
      <c r="Y253">
        <v>131.15</v>
      </c>
      <c r="Z253">
        <v>136.66</v>
      </c>
      <c r="AA253">
        <v>131.15</v>
      </c>
      <c r="AB253">
        <v>138.76</v>
      </c>
      <c r="AC253" s="1">
        <f>(Table2[[#This Row],[Close Price]]/Table2[[#This Row],[Day Low]])-1</f>
        <v>6.8623713305375755E-3</v>
      </c>
      <c r="AD253" s="1">
        <f>(Table2[[#This Row],[Day High]]/Table2[[#This Row],[Close Price]])-1</f>
        <v>3.4911018553578144E-2</v>
      </c>
      <c r="AE253" s="1">
        <f>(Table2[[#This Row],[Close Price]]/Table2[[#This Row],[Current Week Low]])-1</f>
        <v>6.8623713305375755E-3</v>
      </c>
      <c r="AF253" s="1">
        <f>(Table2[[#This Row],[Current Week High]]/Table2[[#This Row],[Close Price]])-1</f>
        <v>3.4911018553578144E-2</v>
      </c>
      <c r="AG253" s="1">
        <f>(Table2[[#This Row],[Close Price]]/Table2[[#This Row],[Current Month Low]])-1</f>
        <v>6.8623713305375755E-3</v>
      </c>
      <c r="AH253" s="1">
        <f>(Table2[[#This Row],[Current Month High]]/Table2[[#This Row],[Close Price]])-1</f>
        <v>5.0814085573646084E-2</v>
      </c>
      <c r="AI253">
        <v>34.040136312003</v>
      </c>
      <c r="AJ253">
        <v>61.8259803921569</v>
      </c>
      <c r="AK253" t="str">
        <f>IF(AND(Table2[[#This Row],[20D EMA]]&gt;Table2[[#This Row],[50D EMA]],Table2[[#This Row],[50D EMA]]&gt;Table2[[#This Row],[200D EMA]]),"Uptrend","Downtrend/NoTrend")</f>
        <v>Downtrend/NoTrend</v>
      </c>
      <c r="AL253">
        <v>-0.03</v>
      </c>
      <c r="AM253" t="s">
        <v>3168</v>
      </c>
      <c r="AN253">
        <v>-13.89</v>
      </c>
      <c r="AO253" t="s">
        <v>3168</v>
      </c>
      <c r="AP253">
        <v>2.3612391614456E-2</v>
      </c>
      <c r="AQ253">
        <f>(Table2[[#This Row],[Sharpe Ratio]]-AVERAGE(Table2[Sharpe Ratio]))/_xlfn.STDEV.P(Table2[Sharpe Ratio])</f>
        <v>-0.45356659714579634</v>
      </c>
      <c r="AR2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3">
        <f>_xlfn.RANK.AVG(Table2[[#This Row],[1Y Return vs Nifty Z-Score]],Table2[1Y Return vs Nifty Z-Score])</f>
        <v>274</v>
      </c>
      <c r="AT253">
        <f>_xlfn.RANK.AVG(Table2[[#This Row],[6M Return vs Nifty Z-Score]],Table2[6M Return vs Nifty Z-Score])</f>
        <v>123</v>
      </c>
      <c r="AU253">
        <f>_xlfn.RANK.AVG(Table2[[#This Row],[Sharpe Ratio Z-Score]],Table2[Sharpe Ratio Z-Score])</f>
        <v>455</v>
      </c>
      <c r="AV253">
        <f>(Table2[[#This Row],[Rank 1Y]]+Table2[[#This Row],[Rank 6M]]+Table2[[#This Row],[Rank Sharpe]])/3</f>
        <v>284</v>
      </c>
    </row>
    <row r="254" spans="1:48" x14ac:dyDescent="0.3">
      <c r="A254" t="s">
        <v>1848</v>
      </c>
      <c r="B254" t="s">
        <v>1849</v>
      </c>
      <c r="C254" t="s">
        <v>3135</v>
      </c>
      <c r="D254" t="s">
        <v>1457</v>
      </c>
      <c r="E254">
        <v>4123.2543297729999</v>
      </c>
      <c r="F254">
        <v>76.03</v>
      </c>
      <c r="G254">
        <v>39.612271152310399</v>
      </c>
      <c r="H254">
        <f>(Table2[[#This Row],[1Y Return vs Nifty]]-AVERAGE(Table2[1Y Return vs Nifty]))/_xlfn.STDEV.P(Table2[1Y Return vs Nifty])</f>
        <v>0.32892285501718393</v>
      </c>
      <c r="I254">
        <v>-1.59716576770828</v>
      </c>
      <c r="J254">
        <f>(Table2[[#This Row],[1M Return vs Nifty]]-AVERAGE(Table2[1M Return vs Nifty]))/_xlfn.STDEV.P(Table2[1M Return vs Nifty])</f>
        <v>-0.29816389906116864</v>
      </c>
      <c r="K254">
        <v>-13.3002332152839</v>
      </c>
      <c r="L254">
        <f>(Table2[[#This Row],[6M Return vs Nifty]]-AVERAGE(Table2[6M Return vs Nifty]))/_xlfn.STDEV.P(Table2[6M Return vs Nifty])</f>
        <v>-0.67974322567738577</v>
      </c>
      <c r="M254">
        <v>7.3188527030656703</v>
      </c>
      <c r="N254">
        <f>(Table2[[#This Row],[1W Return vs Nifty]]-AVERAGE(Table2[1W Return vs Nifty]))/_xlfn.STDEV.P(Table2[1W Return vs Nifty])</f>
        <v>0.14976531143301108</v>
      </c>
      <c r="O254">
        <v>77.760000000000005</v>
      </c>
      <c r="P254">
        <v>81.044934716796803</v>
      </c>
      <c r="Q254">
        <v>77.623956579962993</v>
      </c>
      <c r="R254">
        <v>45.561820554117404</v>
      </c>
      <c r="S254" s="1">
        <f>(Table2[[#This Row],[Close Price]]-Table2[[#This Row],[20D EMA]])/Table2[[#This Row],[20D EMA]]</f>
        <v>-2.2247942386831327E-2</v>
      </c>
      <c r="T254" s="1">
        <f>(Table2[[#This Row],[Close Price]]-Table2[[#This Row],[50D EMA]])/Table2[[#This Row],[50D EMA]]</f>
        <v>-6.1878447238201573E-2</v>
      </c>
      <c r="U254" s="1">
        <f>(Table2[[#This Row],[Close Price]]-Table2[[#This Row],[200D EMA]])/Table2[[#This Row],[200D EMA]]</f>
        <v>-2.0534338240295762E-2</v>
      </c>
      <c r="V254">
        <v>0.28042355240829803</v>
      </c>
      <c r="W254">
        <v>75.61</v>
      </c>
      <c r="X254">
        <v>78.33</v>
      </c>
      <c r="Y254">
        <v>75.61</v>
      </c>
      <c r="Z254">
        <v>78.33</v>
      </c>
      <c r="AA254">
        <v>75.61</v>
      </c>
      <c r="AB254">
        <v>78.349999999999994</v>
      </c>
      <c r="AC254" s="1">
        <f>(Table2[[#This Row],[Close Price]]/Table2[[#This Row],[Day Low]])-1</f>
        <v>5.5548207909006386E-3</v>
      </c>
      <c r="AD254" s="1">
        <f>(Table2[[#This Row],[Day High]]/Table2[[#This Row],[Close Price]])-1</f>
        <v>3.0251216625016397E-2</v>
      </c>
      <c r="AE254" s="1">
        <f>(Table2[[#This Row],[Close Price]]/Table2[[#This Row],[Current Week Low]])-1</f>
        <v>5.5548207909006386E-3</v>
      </c>
      <c r="AF254" s="1">
        <f>(Table2[[#This Row],[Current Week High]]/Table2[[#This Row],[Close Price]])-1</f>
        <v>3.0251216625016397E-2</v>
      </c>
      <c r="AG254" s="1">
        <f>(Table2[[#This Row],[Close Price]]/Table2[[#This Row],[Current Month Low]])-1</f>
        <v>5.5548207909006386E-3</v>
      </c>
      <c r="AH254" s="1">
        <f>(Table2[[#This Row],[Current Month High]]/Table2[[#This Row],[Close Price]])-1</f>
        <v>3.0514270682625133E-2</v>
      </c>
      <c r="AI254">
        <v>35.801657240562903</v>
      </c>
      <c r="AJ254">
        <v>67.651598676956993</v>
      </c>
      <c r="AK254" t="str">
        <f>IF(AND(Table2[[#This Row],[20D EMA]]&gt;Table2[[#This Row],[50D EMA]],Table2[[#This Row],[50D EMA]]&gt;Table2[[#This Row],[200D EMA]]),"Uptrend","Downtrend/NoTrend")</f>
        <v>Downtrend/NoTrend</v>
      </c>
      <c r="AL254">
        <v>-0.17</v>
      </c>
      <c r="AM254" t="s">
        <v>3168</v>
      </c>
      <c r="AN254">
        <v>-3.6</v>
      </c>
      <c r="AO254" t="s">
        <v>3168</v>
      </c>
      <c r="AP254">
        <v>0.15994857501683499</v>
      </c>
      <c r="AQ254">
        <f>(Table2[[#This Row],[Sharpe Ratio]]-AVERAGE(Table2[Sharpe Ratio]))/_xlfn.STDEV.P(Table2[Sharpe Ratio])</f>
        <v>1.1621974116992391</v>
      </c>
      <c r="AR2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4">
        <f>_xlfn.RANK.AVG(Table2[[#This Row],[1Y Return vs Nifty Z-Score]],Table2[1Y Return vs Nifty Z-Score])</f>
        <v>204</v>
      </c>
      <c r="AT254">
        <f>_xlfn.RANK.AVG(Table2[[#This Row],[6M Return vs Nifty Z-Score]],Table2[6M Return vs Nifty Z-Score])</f>
        <v>563</v>
      </c>
      <c r="AU254">
        <f>_xlfn.RANK.AVG(Table2[[#This Row],[Sharpe Ratio Z-Score]],Table2[Sharpe Ratio Z-Score])</f>
        <v>86</v>
      </c>
      <c r="AV254">
        <f>(Table2[[#This Row],[Rank 1Y]]+Table2[[#This Row],[Rank 6M]]+Table2[[#This Row],[Rank Sharpe]])/3</f>
        <v>284.33333333333331</v>
      </c>
    </row>
    <row r="255" spans="1:48" x14ac:dyDescent="0.3">
      <c r="A255" t="s">
        <v>751</v>
      </c>
      <c r="B255" t="s">
        <v>752</v>
      </c>
      <c r="C255" t="s">
        <v>3122</v>
      </c>
      <c r="D255" t="s">
        <v>753</v>
      </c>
      <c r="E255">
        <v>21932.895980900001</v>
      </c>
      <c r="F255">
        <v>1562.65</v>
      </c>
      <c r="G255">
        <v>20.626450344995199</v>
      </c>
      <c r="H255">
        <f>(Table2[[#This Row],[1Y Return vs Nifty]]-AVERAGE(Table2[1Y Return vs Nifty]))/_xlfn.STDEV.P(Table2[1Y Return vs Nifty])</f>
        <v>-7.6640868640375382E-3</v>
      </c>
      <c r="I255">
        <v>1.94928683111395</v>
      </c>
      <c r="J255">
        <f>(Table2[[#This Row],[1M Return vs Nifty]]-AVERAGE(Table2[1M Return vs Nifty]))/_xlfn.STDEV.P(Table2[1M Return vs Nifty])</f>
        <v>9.2946389735361054E-2</v>
      </c>
      <c r="K255">
        <v>36.792761088134199</v>
      </c>
      <c r="L255">
        <f>(Table2[[#This Row],[6M Return vs Nifty]]-AVERAGE(Table2[6M Return vs Nifty]))/_xlfn.STDEV.P(Table2[6M Return vs Nifty])</f>
        <v>1.0478115361978688</v>
      </c>
      <c r="M255">
        <v>6.3780562988238101</v>
      </c>
      <c r="N255">
        <f>(Table2[[#This Row],[1W Return vs Nifty]]-AVERAGE(Table2[1W Return vs Nifty]))/_xlfn.STDEV.P(Table2[1W Return vs Nifty])</f>
        <v>-1.6601855105218531E-2</v>
      </c>
      <c r="O255">
        <v>1530.56</v>
      </c>
      <c r="P255">
        <v>1533.7553664506499</v>
      </c>
      <c r="Q255">
        <v>1370.1977198310301</v>
      </c>
      <c r="R255">
        <v>62.504111330386699</v>
      </c>
      <c r="S255" s="1">
        <f>(Table2[[#This Row],[Close Price]]-Table2[[#This Row],[20D EMA]])/Table2[[#This Row],[20D EMA]]</f>
        <v>2.0966182312356356E-2</v>
      </c>
      <c r="T255" s="1">
        <f>(Table2[[#This Row],[Close Price]]-Table2[[#This Row],[50D EMA]])/Table2[[#This Row],[50D EMA]]</f>
        <v>1.8839140961714677E-2</v>
      </c>
      <c r="U255" s="1">
        <f>(Table2[[#This Row],[Close Price]]-Table2[[#This Row],[200D EMA]])/Table2[[#This Row],[200D EMA]]</f>
        <v>0.14045584617722381</v>
      </c>
      <c r="V255">
        <v>0.60602216133842002</v>
      </c>
      <c r="W255">
        <v>1503.05</v>
      </c>
      <c r="X255">
        <v>1568.7</v>
      </c>
      <c r="Y255">
        <v>1503.05</v>
      </c>
      <c r="Z255">
        <v>1568.7</v>
      </c>
      <c r="AA255">
        <v>1501</v>
      </c>
      <c r="AB255">
        <v>1589.9</v>
      </c>
      <c r="AC255" s="1">
        <f>(Table2[[#This Row],[Close Price]]/Table2[[#This Row],[Day Low]])-1</f>
        <v>3.9652706164132967E-2</v>
      </c>
      <c r="AD255" s="1">
        <f>(Table2[[#This Row],[Day High]]/Table2[[#This Row],[Close Price]])-1</f>
        <v>3.8716283236808202E-3</v>
      </c>
      <c r="AE255" s="1">
        <f>(Table2[[#This Row],[Close Price]]/Table2[[#This Row],[Current Week Low]])-1</f>
        <v>3.9652706164132967E-2</v>
      </c>
      <c r="AF255" s="1">
        <f>(Table2[[#This Row],[Current Week High]]/Table2[[#This Row],[Close Price]])-1</f>
        <v>3.8716283236808202E-3</v>
      </c>
      <c r="AG255" s="1">
        <f>(Table2[[#This Row],[Close Price]]/Table2[[#This Row],[Current Month Low]])-1</f>
        <v>4.1072618254497151E-2</v>
      </c>
      <c r="AH255" s="1">
        <f>(Table2[[#This Row],[Current Month High]]/Table2[[#This Row],[Close Price]])-1</f>
        <v>1.7438325920711595E-2</v>
      </c>
      <c r="AI255">
        <v>9.7494640514510493</v>
      </c>
      <c r="AJ255">
        <v>56.5467842115808</v>
      </c>
      <c r="AK255" t="str">
        <f>IF(AND(Table2[[#This Row],[20D EMA]]&gt;Table2[[#This Row],[50D EMA]],Table2[[#This Row],[50D EMA]]&gt;Table2[[#This Row],[200D EMA]]),"Uptrend","Downtrend/NoTrend")</f>
        <v>Downtrend/NoTrend</v>
      </c>
      <c r="AL255">
        <v>0.02</v>
      </c>
      <c r="AM255" t="s">
        <v>3169</v>
      </c>
      <c r="AN255">
        <v>-1.2</v>
      </c>
      <c r="AO255" t="s">
        <v>3168</v>
      </c>
      <c r="AP255">
        <v>2.0288867605867001E-2</v>
      </c>
      <c r="AQ255">
        <f>(Table2[[#This Row],[Sharpe Ratio]]-AVERAGE(Table2[Sharpe Ratio]))/_xlfn.STDEV.P(Table2[Sharpe Ratio])</f>
        <v>-0.49295475032419006</v>
      </c>
      <c r="AR2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5">
        <f>_xlfn.RANK.AVG(Table2[[#This Row],[1Y Return vs Nifty Z-Score]],Table2[1Y Return vs Nifty Z-Score])</f>
        <v>298</v>
      </c>
      <c r="AT255">
        <f>_xlfn.RANK.AVG(Table2[[#This Row],[6M Return vs Nifty Z-Score]],Table2[6M Return vs Nifty Z-Score])</f>
        <v>90</v>
      </c>
      <c r="AU255">
        <f>_xlfn.RANK.AVG(Table2[[#This Row],[Sharpe Ratio Z-Score]],Table2[Sharpe Ratio Z-Score])</f>
        <v>466</v>
      </c>
      <c r="AV255">
        <f>(Table2[[#This Row],[Rank 1Y]]+Table2[[#This Row],[Rank 6M]]+Table2[[#This Row],[Rank Sharpe]])/3</f>
        <v>284.66666666666669</v>
      </c>
    </row>
    <row r="256" spans="1:48" x14ac:dyDescent="0.3">
      <c r="A256" t="s">
        <v>535</v>
      </c>
      <c r="B256" t="s">
        <v>536</v>
      </c>
      <c r="C256" t="s">
        <v>3129</v>
      </c>
      <c r="D256" t="s">
        <v>537</v>
      </c>
      <c r="E256">
        <v>37829.25</v>
      </c>
      <c r="F256">
        <v>445.05</v>
      </c>
      <c r="G256">
        <v>41.4415693580792</v>
      </c>
      <c r="H256">
        <f>(Table2[[#This Row],[1Y Return vs Nifty]]-AVERAGE(Table2[1Y Return vs Nifty]))/_xlfn.STDEV.P(Table2[1Y Return vs Nifty])</f>
        <v>0.36135326164102033</v>
      </c>
      <c r="I256">
        <v>-3.18010323195867</v>
      </c>
      <c r="J256">
        <f>(Table2[[#This Row],[1M Return vs Nifty]]-AVERAGE(Table2[1M Return vs Nifty]))/_xlfn.STDEV.P(Table2[1M Return vs Nifty])</f>
        <v>-0.47273358850109487</v>
      </c>
      <c r="K256">
        <v>-10.115638559545699</v>
      </c>
      <c r="L256">
        <f>(Table2[[#This Row],[6M Return vs Nifty]]-AVERAGE(Table2[6M Return vs Nifty]))/_xlfn.STDEV.P(Table2[6M Return vs Nifty])</f>
        <v>-0.56991625808108826</v>
      </c>
      <c r="M256">
        <v>3.7083152749860102</v>
      </c>
      <c r="N256">
        <f>(Table2[[#This Row],[1W Return vs Nifty]]-AVERAGE(Table2[1W Return vs Nifty]))/_xlfn.STDEV.P(Table2[1W Return vs Nifty])</f>
        <v>-0.48870957950143423</v>
      </c>
      <c r="O256">
        <v>474.29</v>
      </c>
      <c r="P256">
        <v>486.05442821434201</v>
      </c>
      <c r="Q256">
        <v>447.077738066118</v>
      </c>
      <c r="R256">
        <v>30.2198797206342</v>
      </c>
      <c r="S256" s="1">
        <f>(Table2[[#This Row],[Close Price]]-Table2[[#This Row],[20D EMA]])/Table2[[#This Row],[20D EMA]]</f>
        <v>-6.1650045330915698E-2</v>
      </c>
      <c r="T256" s="1">
        <f>(Table2[[#This Row],[Close Price]]-Table2[[#This Row],[50D EMA]])/Table2[[#This Row],[50D EMA]]</f>
        <v>-8.4361803604965244E-2</v>
      </c>
      <c r="U256" s="1">
        <f>(Table2[[#This Row],[Close Price]]-Table2[[#This Row],[200D EMA]])/Table2[[#This Row],[200D EMA]]</f>
        <v>-4.5355379914222204E-3</v>
      </c>
      <c r="V256">
        <v>0.931205246063745</v>
      </c>
      <c r="W256">
        <v>437.8</v>
      </c>
      <c r="X256">
        <v>459.8</v>
      </c>
      <c r="Y256">
        <v>437.8</v>
      </c>
      <c r="Z256">
        <v>459.8</v>
      </c>
      <c r="AA256">
        <v>437.8</v>
      </c>
      <c r="AB256">
        <v>463.45</v>
      </c>
      <c r="AC256" s="1">
        <f>(Table2[[#This Row],[Close Price]]/Table2[[#This Row],[Day Low]])-1</f>
        <v>1.6560073092736438E-2</v>
      </c>
      <c r="AD256" s="1">
        <f>(Table2[[#This Row],[Day High]]/Table2[[#This Row],[Close Price]])-1</f>
        <v>3.3142343556903819E-2</v>
      </c>
      <c r="AE256" s="1">
        <f>(Table2[[#This Row],[Close Price]]/Table2[[#This Row],[Current Week Low]])-1</f>
        <v>1.6560073092736438E-2</v>
      </c>
      <c r="AF256" s="1">
        <f>(Table2[[#This Row],[Current Week High]]/Table2[[#This Row],[Close Price]])-1</f>
        <v>3.3142343556903819E-2</v>
      </c>
      <c r="AG256" s="1">
        <f>(Table2[[#This Row],[Close Price]]/Table2[[#This Row],[Current Month Low]])-1</f>
        <v>1.6560073092736438E-2</v>
      </c>
      <c r="AH256" s="1">
        <f>(Table2[[#This Row],[Current Month High]]/Table2[[#This Row],[Close Price]])-1</f>
        <v>4.134366925064592E-2</v>
      </c>
      <c r="AI256">
        <v>39.388832715425202</v>
      </c>
      <c r="AJ256">
        <v>72.667313288069806</v>
      </c>
      <c r="AK256" t="str">
        <f>IF(AND(Table2[[#This Row],[20D EMA]]&gt;Table2[[#This Row],[50D EMA]],Table2[[#This Row],[50D EMA]]&gt;Table2[[#This Row],[200D EMA]]),"Uptrend","Downtrend/NoTrend")</f>
        <v>Downtrend/NoTrend</v>
      </c>
      <c r="AL256">
        <v>-0.03</v>
      </c>
      <c r="AM256" t="s">
        <v>3168</v>
      </c>
      <c r="AN256">
        <v>-10.36</v>
      </c>
      <c r="AO256" t="s">
        <v>3168</v>
      </c>
      <c r="AP256">
        <v>0.131551310757761</v>
      </c>
      <c r="AQ256">
        <f>(Table2[[#This Row],[Sharpe Ratio]]-AVERAGE(Table2[Sharpe Ratio]))/_xlfn.STDEV.P(Table2[Sharpe Ratio])</f>
        <v>0.82565228923490719</v>
      </c>
      <c r="AR2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6">
        <f>_xlfn.RANK.AVG(Table2[[#This Row],[1Y Return vs Nifty Z-Score]],Table2[1Y Return vs Nifty Z-Score])</f>
        <v>190</v>
      </c>
      <c r="AT256">
        <f>_xlfn.RANK.AVG(Table2[[#This Row],[6M Return vs Nifty Z-Score]],Table2[6M Return vs Nifty Z-Score])</f>
        <v>524</v>
      </c>
      <c r="AU256">
        <f>_xlfn.RANK.AVG(Table2[[#This Row],[Sharpe Ratio Z-Score]],Table2[Sharpe Ratio Z-Score])</f>
        <v>142</v>
      </c>
      <c r="AV256">
        <f>(Table2[[#This Row],[Rank 1Y]]+Table2[[#This Row],[Rank 6M]]+Table2[[#This Row],[Rank Sharpe]])/3</f>
        <v>285.33333333333331</v>
      </c>
    </row>
    <row r="257" spans="1:48" x14ac:dyDescent="0.3">
      <c r="A257" t="s">
        <v>795</v>
      </c>
      <c r="B257" t="s">
        <v>796</v>
      </c>
      <c r="C257" t="s">
        <v>3134</v>
      </c>
      <c r="D257" t="s">
        <v>474</v>
      </c>
      <c r="E257">
        <v>19727.734875059999</v>
      </c>
      <c r="F257">
        <v>309.89999999999998</v>
      </c>
      <c r="G257">
        <v>6.2728758102509801</v>
      </c>
      <c r="H257">
        <f>(Table2[[#This Row],[1Y Return vs Nifty]]-AVERAGE(Table2[1Y Return vs Nifty]))/_xlfn.STDEV.P(Table2[1Y Return vs Nifty])</f>
        <v>-0.26212902713421382</v>
      </c>
      <c r="I257">
        <v>-7.5657027254987197</v>
      </c>
      <c r="J257">
        <f>(Table2[[#This Row],[1M Return vs Nifty]]-AVERAGE(Table2[1M Return vs Nifty]))/_xlfn.STDEV.P(Table2[1M Return vs Nifty])</f>
        <v>-0.95638677056646226</v>
      </c>
      <c r="K257">
        <v>-1.4956440474370001</v>
      </c>
      <c r="L257">
        <f>(Table2[[#This Row],[6M Return vs Nifty]]-AVERAGE(Table2[6M Return vs Nifty]))/_xlfn.STDEV.P(Table2[6M Return vs Nifty])</f>
        <v>-0.27263890874691554</v>
      </c>
      <c r="M257">
        <v>4.8500390574444898</v>
      </c>
      <c r="N257">
        <f>(Table2[[#This Row],[1W Return vs Nifty]]-AVERAGE(Table2[1W Return vs Nifty]))/_xlfn.STDEV.P(Table2[1W Return vs Nifty])</f>
        <v>-0.28681111369044449</v>
      </c>
      <c r="O257">
        <v>330.52</v>
      </c>
      <c r="P257">
        <v>336.19971510680699</v>
      </c>
      <c r="Q257">
        <v>290.05305867612401</v>
      </c>
      <c r="R257">
        <v>31.132305995759101</v>
      </c>
      <c r="S257" s="1">
        <f>(Table2[[#This Row],[Close Price]]-Table2[[#This Row],[20D EMA]])/Table2[[#This Row],[20D EMA]]</f>
        <v>-6.2386542418008006E-2</v>
      </c>
      <c r="T257" s="1">
        <f>(Table2[[#This Row],[Close Price]]-Table2[[#This Row],[50D EMA]])/Table2[[#This Row],[50D EMA]]</f>
        <v>-7.8226464583564206E-2</v>
      </c>
      <c r="U257" s="1">
        <f>(Table2[[#This Row],[Close Price]]-Table2[[#This Row],[200D EMA]])/Table2[[#This Row],[200D EMA]]</f>
        <v>6.8425209561528019E-2</v>
      </c>
      <c r="V257">
        <v>0.89813828528505801</v>
      </c>
      <c r="W257">
        <v>306.95</v>
      </c>
      <c r="X257">
        <v>322.5</v>
      </c>
      <c r="Y257">
        <v>306.95</v>
      </c>
      <c r="Z257">
        <v>322.5</v>
      </c>
      <c r="AA257">
        <v>306.95</v>
      </c>
      <c r="AB257">
        <v>328.3</v>
      </c>
      <c r="AC257" s="1">
        <f>(Table2[[#This Row],[Close Price]]/Table2[[#This Row],[Day Low]])-1</f>
        <v>9.6106857794429068E-3</v>
      </c>
      <c r="AD257" s="1">
        <f>(Table2[[#This Row],[Day High]]/Table2[[#This Row],[Close Price]])-1</f>
        <v>4.0658276863504428E-2</v>
      </c>
      <c r="AE257" s="1">
        <f>(Table2[[#This Row],[Close Price]]/Table2[[#This Row],[Current Week Low]])-1</f>
        <v>9.6106857794429068E-3</v>
      </c>
      <c r="AF257" s="1">
        <f>(Table2[[#This Row],[Current Week High]]/Table2[[#This Row],[Close Price]])-1</f>
        <v>4.0658276863504428E-2</v>
      </c>
      <c r="AG257" s="1">
        <f>(Table2[[#This Row],[Close Price]]/Table2[[#This Row],[Current Month Low]])-1</f>
        <v>9.6106857794429068E-3</v>
      </c>
      <c r="AH257" s="1">
        <f>(Table2[[#This Row],[Current Month High]]/Table2[[#This Row],[Close Price]])-1</f>
        <v>5.9373991610196963E-2</v>
      </c>
      <c r="AI257">
        <v>23.8625363020329</v>
      </c>
      <c r="AJ257">
        <v>63.126727200947499</v>
      </c>
      <c r="AK257" t="str">
        <f>IF(AND(Table2[[#This Row],[20D EMA]]&gt;Table2[[#This Row],[50D EMA]],Table2[[#This Row],[50D EMA]]&gt;Table2[[#This Row],[200D EMA]]),"Uptrend","Downtrend/NoTrend")</f>
        <v>Downtrend/NoTrend</v>
      </c>
      <c r="AL257">
        <v>-0.04</v>
      </c>
      <c r="AM257" t="s">
        <v>3168</v>
      </c>
      <c r="AN257">
        <v>-15.4</v>
      </c>
      <c r="AO257" t="s">
        <v>3168</v>
      </c>
      <c r="AP257">
        <v>0.179522344716634</v>
      </c>
      <c r="AQ257">
        <f>(Table2[[#This Row],[Sharpe Ratio]]-AVERAGE(Table2[Sharpe Ratio]))/_xlfn.STDEV.P(Table2[Sharpe Ratio])</f>
        <v>1.3941724590350946</v>
      </c>
      <c r="AR2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7">
        <f>_xlfn.RANK.AVG(Table2[[#This Row],[1Y Return vs Nifty Z-Score]],Table2[1Y Return vs Nifty Z-Score])</f>
        <v>385</v>
      </c>
      <c r="AT257">
        <f>_xlfn.RANK.AVG(Table2[[#This Row],[6M Return vs Nifty Z-Score]],Table2[6M Return vs Nifty Z-Score])</f>
        <v>410</v>
      </c>
      <c r="AU257">
        <f>_xlfn.RANK.AVG(Table2[[#This Row],[Sharpe Ratio Z-Score]],Table2[Sharpe Ratio Z-Score])</f>
        <v>61</v>
      </c>
      <c r="AV257">
        <f>(Table2[[#This Row],[Rank 1Y]]+Table2[[#This Row],[Rank 6M]]+Table2[[#This Row],[Rank Sharpe]])/3</f>
        <v>285.33333333333331</v>
      </c>
    </row>
    <row r="258" spans="1:48" x14ac:dyDescent="0.3">
      <c r="A258" t="s">
        <v>1814</v>
      </c>
      <c r="B258" t="s">
        <v>1815</v>
      </c>
      <c r="C258" t="s">
        <v>3134</v>
      </c>
      <c r="D258" t="s">
        <v>263</v>
      </c>
      <c r="E258">
        <v>4298.3520435540004</v>
      </c>
      <c r="F258">
        <v>184.89</v>
      </c>
      <c r="G258">
        <v>17.336840610315701</v>
      </c>
      <c r="H258">
        <f>(Table2[[#This Row],[1Y Return vs Nifty]]-AVERAGE(Table2[1Y Return vs Nifty]))/_xlfn.STDEV.P(Table2[1Y Return vs Nifty])</f>
        <v>-6.5983381658595547E-2</v>
      </c>
      <c r="I258">
        <v>10.0717995472026</v>
      </c>
      <c r="J258">
        <f>(Table2[[#This Row],[1M Return vs Nifty]]-AVERAGE(Table2[1M Return vs Nifty]))/_xlfn.STDEV.P(Table2[1M Return vs Nifty])</f>
        <v>0.98871426076172841</v>
      </c>
      <c r="K258">
        <v>25.162350007845301</v>
      </c>
      <c r="L258">
        <f>(Table2[[#This Row],[6M Return vs Nifty]]-AVERAGE(Table2[6M Return vs Nifty]))/_xlfn.STDEV.P(Table2[6M Return vs Nifty])</f>
        <v>0.64671409086210818</v>
      </c>
      <c r="M258">
        <v>10.013695126808599</v>
      </c>
      <c r="N258">
        <f>(Table2[[#This Row],[1W Return vs Nifty]]-AVERAGE(Table2[1W Return vs Nifty]))/_xlfn.STDEV.P(Table2[1W Return vs Nifty])</f>
        <v>0.62631188015253669</v>
      </c>
      <c r="O258">
        <v>181.39</v>
      </c>
      <c r="P258">
        <v>176.52990336738199</v>
      </c>
      <c r="Q258">
        <v>158.81871312096499</v>
      </c>
      <c r="R258">
        <v>54.572546946410498</v>
      </c>
      <c r="S258" s="1">
        <f>(Table2[[#This Row],[Close Price]]-Table2[[#This Row],[20D EMA]])/Table2[[#This Row],[20D EMA]]</f>
        <v>1.9295440762996861E-2</v>
      </c>
      <c r="T258" s="1">
        <f>(Table2[[#This Row],[Close Price]]-Table2[[#This Row],[50D EMA]])/Table2[[#This Row],[50D EMA]]</f>
        <v>4.7357963003126634E-2</v>
      </c>
      <c r="U258" s="1">
        <f>(Table2[[#This Row],[Close Price]]-Table2[[#This Row],[200D EMA]])/Table2[[#This Row],[200D EMA]]</f>
        <v>0.16415752505926481</v>
      </c>
      <c r="V258">
        <v>0.67672577164568604</v>
      </c>
      <c r="W258">
        <v>182.7</v>
      </c>
      <c r="X258">
        <v>187.39</v>
      </c>
      <c r="Y258">
        <v>182.7</v>
      </c>
      <c r="Z258">
        <v>187.39</v>
      </c>
      <c r="AA258">
        <v>182.7</v>
      </c>
      <c r="AB258">
        <v>189.58</v>
      </c>
      <c r="AC258" s="1">
        <f>(Table2[[#This Row],[Close Price]]/Table2[[#This Row],[Day Low]])-1</f>
        <v>1.1986863711001661E-2</v>
      </c>
      <c r="AD258" s="1">
        <f>(Table2[[#This Row],[Day High]]/Table2[[#This Row],[Close Price]])-1</f>
        <v>1.3521553356049543E-2</v>
      </c>
      <c r="AE258" s="1">
        <f>(Table2[[#This Row],[Close Price]]/Table2[[#This Row],[Current Week Low]])-1</f>
        <v>1.1986863711001661E-2</v>
      </c>
      <c r="AF258" s="1">
        <f>(Table2[[#This Row],[Current Week High]]/Table2[[#This Row],[Close Price]])-1</f>
        <v>1.3521553356049543E-2</v>
      </c>
      <c r="AG258" s="1">
        <f>(Table2[[#This Row],[Close Price]]/Table2[[#This Row],[Current Month Low]])-1</f>
        <v>1.1986863711001661E-2</v>
      </c>
      <c r="AH258" s="1">
        <f>(Table2[[#This Row],[Current Month High]]/Table2[[#This Row],[Close Price]])-1</f>
        <v>2.5366434095949186E-2</v>
      </c>
      <c r="AI258">
        <v>7.6315647141543597</v>
      </c>
      <c r="AJ258">
        <v>65.006693440428293</v>
      </c>
      <c r="AK258" t="str">
        <f>IF(AND(Table2[[#This Row],[20D EMA]]&gt;Table2[[#This Row],[50D EMA]],Table2[[#This Row],[50D EMA]]&gt;Table2[[#This Row],[200D EMA]]),"Uptrend","Downtrend/NoTrend")</f>
        <v>Uptrend</v>
      </c>
      <c r="AL258">
        <v>0.21</v>
      </c>
      <c r="AM258" t="s">
        <v>3169</v>
      </c>
      <c r="AN258">
        <v>-2.17</v>
      </c>
      <c r="AO258" t="s">
        <v>3168</v>
      </c>
      <c r="AP258">
        <v>3.7622504293409E-2</v>
      </c>
      <c r="AQ258">
        <f>(Table2[[#This Row],[Sharpe Ratio]]-AVERAGE(Table2[Sharpe Ratio]))/_xlfn.STDEV.P(Table2[Sharpe Ratio])</f>
        <v>-0.28752824062450949</v>
      </c>
      <c r="AR2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1.9082286094932683</v>
      </c>
      <c r="AS258">
        <f>_xlfn.RANK.AVG(Table2[[#This Row],[1Y Return vs Nifty Z-Score]],Table2[1Y Return vs Nifty Z-Score])</f>
        <v>312</v>
      </c>
      <c r="AT258">
        <f>_xlfn.RANK.AVG(Table2[[#This Row],[6M Return vs Nifty Z-Score]],Table2[6M Return vs Nifty Z-Score])</f>
        <v>127</v>
      </c>
      <c r="AU258">
        <f>_xlfn.RANK.AVG(Table2[[#This Row],[Sharpe Ratio Z-Score]],Table2[Sharpe Ratio Z-Score])</f>
        <v>417</v>
      </c>
      <c r="AV258">
        <f>(Table2[[#This Row],[Rank 1Y]]+Table2[[#This Row],[Rank 6M]]+Table2[[#This Row],[Rank Sharpe]])/3</f>
        <v>285.33333333333331</v>
      </c>
    </row>
    <row r="259" spans="1:48" x14ac:dyDescent="0.3">
      <c r="A259" t="s">
        <v>400</v>
      </c>
      <c r="B259" t="s">
        <v>401</v>
      </c>
      <c r="C259" t="s">
        <v>3133</v>
      </c>
      <c r="D259" t="s">
        <v>304</v>
      </c>
      <c r="E259">
        <v>55093.963633699997</v>
      </c>
      <c r="F259">
        <v>1665.05</v>
      </c>
      <c r="G259">
        <v>76.340366659340603</v>
      </c>
      <c r="H259">
        <f>(Table2[[#This Row],[1Y Return vs Nifty]]-AVERAGE(Table2[1Y Return vs Nifty]))/_xlfn.STDEV.P(Table2[1Y Return vs Nifty])</f>
        <v>0.98005074004755333</v>
      </c>
      <c r="I259">
        <v>-7.1058731852248602</v>
      </c>
      <c r="J259">
        <f>(Table2[[#This Row],[1M Return vs Nifty]]-AVERAGE(Table2[1M Return vs Nifty]))/_xlfn.STDEV.P(Table2[1M Return vs Nifty])</f>
        <v>-0.90567579691538036</v>
      </c>
      <c r="K259">
        <v>8.2926164916549698</v>
      </c>
      <c r="L259">
        <f>(Table2[[#This Row],[6M Return vs Nifty]]-AVERAGE(Table2[6M Return vs Nifty]))/_xlfn.STDEV.P(Table2[6M Return vs Nifty])</f>
        <v>6.4928376657505601E-2</v>
      </c>
      <c r="M259">
        <v>-5.0550518218859697</v>
      </c>
      <c r="N259">
        <f>(Table2[[#This Row],[1W Return vs Nifty]]-AVERAGE(Table2[1W Return vs Nifty]))/_xlfn.STDEV.P(Table2[1W Return vs Nifty])</f>
        <v>-2.0383929612271743</v>
      </c>
      <c r="O259">
        <v>1757.33</v>
      </c>
      <c r="P259">
        <v>1753.58786365728</v>
      </c>
      <c r="Q259">
        <v>1477.00495807845</v>
      </c>
      <c r="R259">
        <v>28.8307794651876</v>
      </c>
      <c r="S259" s="1">
        <f>(Table2[[#This Row],[Close Price]]-Table2[[#This Row],[20D EMA]])/Table2[[#This Row],[20D EMA]]</f>
        <v>-5.2511480484598784E-2</v>
      </c>
      <c r="T259" s="1">
        <f>(Table2[[#This Row],[Close Price]]-Table2[[#This Row],[50D EMA]])/Table2[[#This Row],[50D EMA]]</f>
        <v>-5.0489550875783086E-2</v>
      </c>
      <c r="U259" s="1">
        <f>(Table2[[#This Row],[Close Price]]-Table2[[#This Row],[200D EMA]])/Table2[[#This Row],[200D EMA]]</f>
        <v>0.12731510540505717</v>
      </c>
      <c r="V259">
        <v>0.87595805271180605</v>
      </c>
      <c r="W259">
        <v>1618.25</v>
      </c>
      <c r="X259">
        <v>1675.5</v>
      </c>
      <c r="Y259">
        <v>1618.25</v>
      </c>
      <c r="Z259">
        <v>1675.5</v>
      </c>
      <c r="AA259">
        <v>1618.25</v>
      </c>
      <c r="AB259">
        <v>1675.5</v>
      </c>
      <c r="AC259" s="1">
        <f>(Table2[[#This Row],[Close Price]]/Table2[[#This Row],[Day Low]])-1</f>
        <v>2.8920129769812952E-2</v>
      </c>
      <c r="AD259" s="1">
        <f>(Table2[[#This Row],[Day High]]/Table2[[#This Row],[Close Price]])-1</f>
        <v>6.2760878051710822E-3</v>
      </c>
      <c r="AE259" s="1">
        <f>(Table2[[#This Row],[Close Price]]/Table2[[#This Row],[Current Week Low]])-1</f>
        <v>2.8920129769812952E-2</v>
      </c>
      <c r="AF259" s="1">
        <f>(Table2[[#This Row],[Current Week High]]/Table2[[#This Row],[Close Price]])-1</f>
        <v>6.2760878051710822E-3</v>
      </c>
      <c r="AG259" s="1">
        <f>(Table2[[#This Row],[Close Price]]/Table2[[#This Row],[Current Month Low]])-1</f>
        <v>2.8920129769812952E-2</v>
      </c>
      <c r="AH259" s="1">
        <f>(Table2[[#This Row],[Current Month High]]/Table2[[#This Row],[Close Price]])-1</f>
        <v>6.2760878051710822E-3</v>
      </c>
      <c r="AI259">
        <v>16.8073030839914</v>
      </c>
      <c r="AJ259">
        <v>105.270295259816</v>
      </c>
      <c r="AK259" t="str">
        <f>IF(AND(Table2[[#This Row],[20D EMA]]&gt;Table2[[#This Row],[50D EMA]],Table2[[#This Row],[50D EMA]]&gt;Table2[[#This Row],[200D EMA]]),"Uptrend","Downtrend/NoTrend")</f>
        <v>Uptrend</v>
      </c>
      <c r="AL259">
        <v>0.12</v>
      </c>
      <c r="AM259" t="s">
        <v>3169</v>
      </c>
      <c r="AN259">
        <v>-9.24</v>
      </c>
      <c r="AO259" t="s">
        <v>3168</v>
      </c>
      <c r="AP259">
        <v>1.866898778919E-2</v>
      </c>
      <c r="AQ259">
        <f>(Table2[[#This Row],[Sharpe Ratio]]-AVERAGE(Table2[Sharpe Ratio]))/_xlfn.STDEV.P(Table2[Sharpe Ratio])</f>
        <v>-0.51215246762214639</v>
      </c>
      <c r="AR2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-2.4112421090596419</v>
      </c>
      <c r="AS259">
        <f>_xlfn.RANK.AVG(Table2[[#This Row],[1Y Return vs Nifty Z-Score]],Table2[1Y Return vs Nifty Z-Score])</f>
        <v>101</v>
      </c>
      <c r="AT259">
        <f>_xlfn.RANK.AVG(Table2[[#This Row],[6M Return vs Nifty Z-Score]],Table2[6M Return vs Nifty Z-Score])</f>
        <v>286</v>
      </c>
      <c r="AU259">
        <f>_xlfn.RANK.AVG(Table2[[#This Row],[Sharpe Ratio Z-Score]],Table2[Sharpe Ratio Z-Score])</f>
        <v>471</v>
      </c>
      <c r="AV259">
        <f>(Table2[[#This Row],[Rank 1Y]]+Table2[[#This Row],[Rank 6M]]+Table2[[#This Row],[Rank Sharpe]])/3</f>
        <v>286</v>
      </c>
    </row>
    <row r="260" spans="1:48" x14ac:dyDescent="0.3">
      <c r="A260" t="s">
        <v>121</v>
      </c>
      <c r="B260" t="s">
        <v>122</v>
      </c>
      <c r="C260" t="s">
        <v>3128</v>
      </c>
      <c r="D260" t="s">
        <v>57</v>
      </c>
      <c r="E260">
        <v>225630.92804850001</v>
      </c>
      <c r="F260">
        <v>585</v>
      </c>
      <c r="G260">
        <v>23.700239323527299</v>
      </c>
      <c r="H260">
        <f>(Table2[[#This Row],[1Y Return vs Nifty]]-AVERAGE(Table2[1Y Return vs Nifty]))/_xlfn.STDEV.P(Table2[1Y Return vs Nifty])</f>
        <v>4.6829065829876795E-2</v>
      </c>
      <c r="I260">
        <v>-3.45633933064823</v>
      </c>
      <c r="J260">
        <f>(Table2[[#This Row],[1M Return vs Nifty]]-AVERAGE(Table2[1M Return vs Nifty]))/_xlfn.STDEV.P(Table2[1M Return vs Nifty])</f>
        <v>-0.50319748934961606</v>
      </c>
      <c r="K260">
        <v>-7.4481374459821801</v>
      </c>
      <c r="L260">
        <f>(Table2[[#This Row],[6M Return vs Nifty]]-AVERAGE(Table2[6M Return vs Nifty]))/_xlfn.STDEV.P(Table2[6M Return vs Nifty])</f>
        <v>-0.4779222713944159</v>
      </c>
      <c r="M260">
        <v>2.95950038341135</v>
      </c>
      <c r="N260">
        <f>(Table2[[#This Row],[1W Return vs Nifty]]-AVERAGE(Table2[1W Return vs Nifty]))/_xlfn.STDEV.P(Table2[1W Return vs Nifty])</f>
        <v>-0.62112740254073362</v>
      </c>
      <c r="O260">
        <v>608.33000000000004</v>
      </c>
      <c r="P260">
        <v>632.87804539273202</v>
      </c>
      <c r="Q260">
        <v>610.70085062886903</v>
      </c>
      <c r="R260">
        <v>32.095396234838702</v>
      </c>
      <c r="S260" s="1">
        <f>(Table2[[#This Row],[Close Price]]-Table2[[#This Row],[20D EMA]])/Table2[[#This Row],[20D EMA]]</f>
        <v>-3.8350895073397728E-2</v>
      </c>
      <c r="T260" s="1">
        <f>(Table2[[#This Row],[Close Price]]-Table2[[#This Row],[50D EMA]])/Table2[[#This Row],[50D EMA]]</f>
        <v>-7.5651297657230832E-2</v>
      </c>
      <c r="U260" s="1">
        <f>(Table2[[#This Row],[Close Price]]-Table2[[#This Row],[200D EMA]])/Table2[[#This Row],[200D EMA]]</f>
        <v>-4.2084189996466501E-2</v>
      </c>
      <c r="V260">
        <v>0.45756499043218102</v>
      </c>
      <c r="W260">
        <v>582.20000000000005</v>
      </c>
      <c r="X260">
        <v>596.95000000000005</v>
      </c>
      <c r="Y260">
        <v>582.20000000000005</v>
      </c>
      <c r="Z260">
        <v>596.95000000000005</v>
      </c>
      <c r="AA260">
        <v>582.20000000000005</v>
      </c>
      <c r="AB260">
        <v>599.95000000000005</v>
      </c>
      <c r="AC260" s="1">
        <f>(Table2[[#This Row],[Close Price]]/Table2[[#This Row],[Day Low]])-1</f>
        <v>4.809343868086513E-3</v>
      </c>
      <c r="AD260" s="1">
        <f>(Table2[[#This Row],[Day High]]/Table2[[#This Row],[Close Price]])-1</f>
        <v>2.0427350427350444E-2</v>
      </c>
      <c r="AE260" s="1">
        <f>(Table2[[#This Row],[Close Price]]/Table2[[#This Row],[Current Week Low]])-1</f>
        <v>4.809343868086513E-3</v>
      </c>
      <c r="AF260" s="1">
        <f>(Table2[[#This Row],[Current Week High]]/Table2[[#This Row],[Close Price]])-1</f>
        <v>2.0427350427350444E-2</v>
      </c>
      <c r="AG260" s="1">
        <f>(Table2[[#This Row],[Close Price]]/Table2[[#This Row],[Current Month Low]])-1</f>
        <v>4.809343868086513E-3</v>
      </c>
      <c r="AH260" s="1">
        <f>(Table2[[#This Row],[Current Month High]]/Table2[[#This Row],[Close Price]])-1</f>
        <v>2.5555555555555554E-2</v>
      </c>
      <c r="AI260">
        <v>53.136752136752101</v>
      </c>
      <c r="AJ260">
        <v>53.947368421052602</v>
      </c>
      <c r="AK260" t="str">
        <f>IF(AND(Table2[[#This Row],[20D EMA]]&gt;Table2[[#This Row],[50D EMA]],Table2[[#This Row],[50D EMA]]&gt;Table2[[#This Row],[200D EMA]]),"Uptrend","Downtrend/NoTrend")</f>
        <v>Downtrend/NoTrend</v>
      </c>
      <c r="AL260">
        <v>-7.0000000000000007E-2</v>
      </c>
      <c r="AM260" t="s">
        <v>3168</v>
      </c>
      <c r="AN260">
        <v>-3.96</v>
      </c>
      <c r="AO260" t="s">
        <v>3168</v>
      </c>
      <c r="AP260">
        <v>0.16292202534848499</v>
      </c>
      <c r="AQ260">
        <f>(Table2[[#This Row],[Sharpe Ratio]]-AVERAGE(Table2[Sharpe Ratio]))/_xlfn.STDEV.P(Table2[Sharpe Ratio])</f>
        <v>1.1974367290108352</v>
      </c>
      <c r="AR2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0">
        <f>_xlfn.RANK.AVG(Table2[[#This Row],[1Y Return vs Nifty Z-Score]],Table2[1Y Return vs Nifty Z-Score])</f>
        <v>286</v>
      </c>
      <c r="AT260">
        <f>_xlfn.RANK.AVG(Table2[[#This Row],[6M Return vs Nifty Z-Score]],Table2[6M Return vs Nifty Z-Score])</f>
        <v>490</v>
      </c>
      <c r="AU260">
        <f>_xlfn.RANK.AVG(Table2[[#This Row],[Sharpe Ratio Z-Score]],Table2[Sharpe Ratio Z-Score])</f>
        <v>83</v>
      </c>
      <c r="AV260">
        <f>(Table2[[#This Row],[Rank 1Y]]+Table2[[#This Row],[Rank 6M]]+Table2[[#This Row],[Rank Sharpe]])/3</f>
        <v>286.33333333333331</v>
      </c>
    </row>
    <row r="261" spans="1:48" x14ac:dyDescent="0.3">
      <c r="A261" t="s">
        <v>1246</v>
      </c>
      <c r="B261" t="s">
        <v>1247</v>
      </c>
      <c r="C261" t="s">
        <v>3133</v>
      </c>
      <c r="D261" t="s">
        <v>86</v>
      </c>
      <c r="E261">
        <v>9239.6446182399995</v>
      </c>
      <c r="F261">
        <v>1188.8</v>
      </c>
      <c r="G261">
        <v>39.456003148449703</v>
      </c>
      <c r="H261">
        <f>(Table2[[#This Row],[1Y Return vs Nifty]]-AVERAGE(Table2[1Y Return vs Nifty]))/_xlfn.STDEV.P(Table2[1Y Return vs Nifty])</f>
        <v>0.32615248390354268</v>
      </c>
      <c r="I261">
        <v>-8.1289386525390093</v>
      </c>
      <c r="J261">
        <f>(Table2[[#This Row],[1M Return vs Nifty]]-AVERAGE(Table2[1M Return vs Nifty]))/_xlfn.STDEV.P(Table2[1M Return vs Nifty])</f>
        <v>-1.0185016191220204</v>
      </c>
      <c r="K261">
        <v>27.317118527987301</v>
      </c>
      <c r="L261">
        <f>(Table2[[#This Row],[6M Return vs Nifty]]-AVERAGE(Table2[6M Return vs Nifty]))/_xlfn.STDEV.P(Table2[6M Return vs Nifty])</f>
        <v>0.72102549247573078</v>
      </c>
      <c r="M261">
        <v>2.7336354439783599</v>
      </c>
      <c r="N261">
        <f>(Table2[[#This Row],[1W Return vs Nifty]]-AVERAGE(Table2[1W Return vs Nifty]))/_xlfn.STDEV.P(Table2[1W Return vs Nifty])</f>
        <v>-0.66106857347247883</v>
      </c>
      <c r="O261">
        <v>1271.55</v>
      </c>
      <c r="P261">
        <v>1255.99389055354</v>
      </c>
      <c r="Q261">
        <v>1017.75680431721</v>
      </c>
      <c r="R261">
        <v>34.063382279817802</v>
      </c>
      <c r="S261" s="1">
        <f>(Table2[[#This Row],[Close Price]]-Table2[[#This Row],[20D EMA]])/Table2[[#This Row],[20D EMA]]</f>
        <v>-6.5078054343124539E-2</v>
      </c>
      <c r="T261" s="1">
        <f>(Table2[[#This Row],[Close Price]]-Table2[[#This Row],[50D EMA]])/Table2[[#This Row],[50D EMA]]</f>
        <v>-5.3498580732686908E-2</v>
      </c>
      <c r="U261" s="1">
        <f>(Table2[[#This Row],[Close Price]]-Table2[[#This Row],[200D EMA]])/Table2[[#This Row],[200D EMA]]</f>
        <v>0.16805900482044817</v>
      </c>
      <c r="V261">
        <v>1.4615013268361701</v>
      </c>
      <c r="W261">
        <v>1180.2</v>
      </c>
      <c r="X261">
        <v>1231</v>
      </c>
      <c r="Y261">
        <v>1180.2</v>
      </c>
      <c r="Z261">
        <v>1231</v>
      </c>
      <c r="AA261">
        <v>1180.2</v>
      </c>
      <c r="AB261">
        <v>1247.7</v>
      </c>
      <c r="AC261" s="1">
        <f>(Table2[[#This Row],[Close Price]]/Table2[[#This Row],[Day Low]])-1</f>
        <v>7.2869005253346497E-3</v>
      </c>
      <c r="AD261" s="1">
        <f>(Table2[[#This Row],[Day High]]/Table2[[#This Row],[Close Price]])-1</f>
        <v>3.5497981157469827E-2</v>
      </c>
      <c r="AE261" s="1">
        <f>(Table2[[#This Row],[Close Price]]/Table2[[#This Row],[Current Week Low]])-1</f>
        <v>7.2869005253346497E-3</v>
      </c>
      <c r="AF261" s="1">
        <f>(Table2[[#This Row],[Current Week High]]/Table2[[#This Row],[Close Price]])-1</f>
        <v>3.5497981157469827E-2</v>
      </c>
      <c r="AG261" s="1">
        <f>(Table2[[#This Row],[Close Price]]/Table2[[#This Row],[Current Month Low]])-1</f>
        <v>7.2869005253346497E-3</v>
      </c>
      <c r="AH261" s="1">
        <f>(Table2[[#This Row],[Current Month High]]/Table2[[#This Row],[Close Price]])-1</f>
        <v>4.9545760430686592E-2</v>
      </c>
      <c r="AI261">
        <v>29.878869448183</v>
      </c>
      <c r="AJ261">
        <v>88.101265822784796</v>
      </c>
      <c r="AK261" t="str">
        <f>IF(AND(Table2[[#This Row],[20D EMA]]&gt;Table2[[#This Row],[50D EMA]],Table2[[#This Row],[50D EMA]]&gt;Table2[[#This Row],[200D EMA]]),"Uptrend","Downtrend/NoTrend")</f>
        <v>Uptrend</v>
      </c>
      <c r="AL261">
        <v>0.1</v>
      </c>
      <c r="AM261" t="s">
        <v>3169</v>
      </c>
      <c r="AN261">
        <v>-12.38</v>
      </c>
      <c r="AO261" t="s">
        <v>3168</v>
      </c>
      <c r="AQ261">
        <f>(Table2[[#This Row],[Sharpe Ratio]]-AVERAGE(Table2[Sharpe Ratio]))/_xlfn.STDEV.P(Table2[Sharpe Ratio])</f>
        <v>-0.73340465320162251</v>
      </c>
      <c r="AR2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-1.3657968694168483</v>
      </c>
      <c r="AS261">
        <f>_xlfn.RANK.AVG(Table2[[#This Row],[1Y Return vs Nifty Z-Score]],Table2[1Y Return vs Nifty Z-Score])</f>
        <v>207</v>
      </c>
      <c r="AT261">
        <f>_xlfn.RANK.AVG(Table2[[#This Row],[6M Return vs Nifty Z-Score]],Table2[6M Return vs Nifty Z-Score])</f>
        <v>115</v>
      </c>
      <c r="AU261">
        <f>_xlfn.RANK.AVG(Table2[[#This Row],[Sharpe Ratio Z-Score]],Table2[Sharpe Ratio Z-Score])</f>
        <v>539</v>
      </c>
      <c r="AV261">
        <f>(Table2[[#This Row],[Rank 1Y]]+Table2[[#This Row],[Rank 6M]]+Table2[[#This Row],[Rank Sharpe]])/3</f>
        <v>287</v>
      </c>
    </row>
    <row r="262" spans="1:48" x14ac:dyDescent="0.3">
      <c r="A262" t="s">
        <v>1311</v>
      </c>
      <c r="B262" t="s">
        <v>1312</v>
      </c>
      <c r="C262" t="s">
        <v>3126</v>
      </c>
      <c r="D262" t="s">
        <v>46</v>
      </c>
      <c r="E262">
        <v>8669.06118522</v>
      </c>
      <c r="F262">
        <v>1330.2</v>
      </c>
      <c r="G262">
        <v>22.401661294831801</v>
      </c>
      <c r="H262">
        <f>(Table2[[#This Row],[1Y Return vs Nifty]]-AVERAGE(Table2[1Y Return vs Nifty]))/_xlfn.STDEV.P(Table2[1Y Return vs Nifty])</f>
        <v>2.3807442908820094E-2</v>
      </c>
      <c r="I262">
        <v>-2.76855812945788</v>
      </c>
      <c r="J262">
        <f>(Table2[[#This Row],[1M Return vs Nifty]]-AVERAGE(Table2[1M Return vs Nifty]))/_xlfn.STDEV.P(Table2[1M Return vs Nifty])</f>
        <v>-0.42734752470728149</v>
      </c>
      <c r="K262">
        <v>7.5865262635972002</v>
      </c>
      <c r="L262">
        <f>(Table2[[#This Row],[6M Return vs Nifty]]-AVERAGE(Table2[6M Return vs Nifty]))/_xlfn.STDEV.P(Table2[6M Return vs Nifty])</f>
        <v>4.0577475842787265E-2</v>
      </c>
      <c r="M262">
        <v>7.4556169172511702</v>
      </c>
      <c r="N262">
        <f>(Table2[[#This Row],[1W Return vs Nifty]]-AVERAGE(Table2[1W Return vs Nifty]))/_xlfn.STDEV.P(Table2[1W Return vs Nifty])</f>
        <v>0.17395021976735436</v>
      </c>
      <c r="O262">
        <v>1395.52</v>
      </c>
      <c r="P262">
        <v>1462.45840793569</v>
      </c>
      <c r="Q262">
        <v>1359.4073757679701</v>
      </c>
      <c r="R262">
        <v>37.726984645229699</v>
      </c>
      <c r="S262" s="1">
        <f>(Table2[[#This Row],[Close Price]]-Table2[[#This Row],[20D EMA]])/Table2[[#This Row],[20D EMA]]</f>
        <v>-4.6806925017197847E-2</v>
      </c>
      <c r="T262" s="1">
        <f>(Table2[[#This Row],[Close Price]]-Table2[[#This Row],[50D EMA]])/Table2[[#This Row],[50D EMA]]</f>
        <v>-9.0435671344922045E-2</v>
      </c>
      <c r="U262" s="1">
        <f>(Table2[[#This Row],[Close Price]]-Table2[[#This Row],[200D EMA]])/Table2[[#This Row],[200D EMA]]</f>
        <v>-2.1485373912635927E-2</v>
      </c>
      <c r="V262">
        <v>0.70063078415711599</v>
      </c>
      <c r="W262">
        <v>1316.05</v>
      </c>
      <c r="X262">
        <v>1415.6</v>
      </c>
      <c r="Y262">
        <v>1316.05</v>
      </c>
      <c r="Z262">
        <v>1415.6</v>
      </c>
      <c r="AA262">
        <v>1316.05</v>
      </c>
      <c r="AB262">
        <v>1415.6</v>
      </c>
      <c r="AC262" s="1">
        <f>(Table2[[#This Row],[Close Price]]/Table2[[#This Row],[Day Low]])-1</f>
        <v>1.0751871129516477E-2</v>
      </c>
      <c r="AD262" s="1">
        <f>(Table2[[#This Row],[Day High]]/Table2[[#This Row],[Close Price]])-1</f>
        <v>6.4200872049315683E-2</v>
      </c>
      <c r="AE262" s="1">
        <f>(Table2[[#This Row],[Close Price]]/Table2[[#This Row],[Current Week Low]])-1</f>
        <v>1.0751871129516477E-2</v>
      </c>
      <c r="AF262" s="1">
        <f>(Table2[[#This Row],[Current Week High]]/Table2[[#This Row],[Close Price]])-1</f>
        <v>6.4200872049315683E-2</v>
      </c>
      <c r="AG262" s="1">
        <f>(Table2[[#This Row],[Close Price]]/Table2[[#This Row],[Current Month Low]])-1</f>
        <v>1.0751871129516477E-2</v>
      </c>
      <c r="AH262" s="1">
        <f>(Table2[[#This Row],[Current Month High]]/Table2[[#This Row],[Close Price]])-1</f>
        <v>6.4200872049315683E-2</v>
      </c>
      <c r="AI262">
        <v>41.324612840174403</v>
      </c>
      <c r="AJ262">
        <v>65.221711588622497</v>
      </c>
      <c r="AK262" t="str">
        <f>IF(AND(Table2[[#This Row],[20D EMA]]&gt;Table2[[#This Row],[50D EMA]],Table2[[#This Row],[50D EMA]]&gt;Table2[[#This Row],[200D EMA]]),"Uptrend","Downtrend/NoTrend")</f>
        <v>Downtrend/NoTrend</v>
      </c>
      <c r="AL262">
        <v>-0.09</v>
      </c>
      <c r="AM262" t="s">
        <v>3168</v>
      </c>
      <c r="AN262">
        <v>-9.33</v>
      </c>
      <c r="AO262" t="s">
        <v>3168</v>
      </c>
      <c r="AP262">
        <v>8.2468582617690994E-2</v>
      </c>
      <c r="AQ262">
        <f>(Table2[[#This Row],[Sharpe Ratio]]-AVERAGE(Table2[Sharpe Ratio]))/_xlfn.STDEV.P(Table2[Sharpe Ratio])</f>
        <v>0.24395707373522879</v>
      </c>
      <c r="AR2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2">
        <f>_xlfn.RANK.AVG(Table2[[#This Row],[1Y Return vs Nifty Z-Score]],Table2[1Y Return vs Nifty Z-Score])</f>
        <v>293</v>
      </c>
      <c r="AT262">
        <f>_xlfn.RANK.AVG(Table2[[#This Row],[6M Return vs Nifty Z-Score]],Table2[6M Return vs Nifty Z-Score])</f>
        <v>292</v>
      </c>
      <c r="AU262">
        <f>_xlfn.RANK.AVG(Table2[[#This Row],[Sharpe Ratio Z-Score]],Table2[Sharpe Ratio Z-Score])</f>
        <v>277</v>
      </c>
      <c r="AV262">
        <f>(Table2[[#This Row],[Rank 1Y]]+Table2[[#This Row],[Rank 6M]]+Table2[[#This Row],[Rank Sharpe]])/3</f>
        <v>287.33333333333331</v>
      </c>
    </row>
    <row r="263" spans="1:48" x14ac:dyDescent="0.3">
      <c r="A263" t="s">
        <v>147</v>
      </c>
      <c r="B263" t="s">
        <v>148</v>
      </c>
      <c r="C263" t="s">
        <v>3130</v>
      </c>
      <c r="D263" t="s">
        <v>149</v>
      </c>
      <c r="E263">
        <v>179116.63084656</v>
      </c>
      <c r="F263">
        <v>458.8</v>
      </c>
      <c r="G263">
        <v>72.048478788518096</v>
      </c>
      <c r="H263">
        <f>(Table2[[#This Row],[1Y Return vs Nifty]]-AVERAGE(Table2[1Y Return vs Nifty]))/_xlfn.STDEV.P(Table2[1Y Return vs Nifty])</f>
        <v>0.90396272531285959</v>
      </c>
      <c r="I263">
        <v>-5.1425512954979604</v>
      </c>
      <c r="J263">
        <f>(Table2[[#This Row],[1M Return vs Nifty]]-AVERAGE(Table2[1M Return vs Nifty]))/_xlfn.STDEV.P(Table2[1M Return vs Nifty])</f>
        <v>-0.68915650900874204</v>
      </c>
      <c r="K263">
        <v>5.00554915544389</v>
      </c>
      <c r="L263">
        <f>(Table2[[#This Row],[6M Return vs Nifty]]-AVERAGE(Table2[6M Return vs Nifty]))/_xlfn.STDEV.P(Table2[6M Return vs Nifty])</f>
        <v>-4.8432561498442904E-2</v>
      </c>
      <c r="M263">
        <v>3.5097536942549898</v>
      </c>
      <c r="N263">
        <f>(Table2[[#This Row],[1W Return vs Nifty]]-AVERAGE(Table2[1W Return vs Nifty]))/_xlfn.STDEV.P(Table2[1W Return vs Nifty])</f>
        <v>-0.52382251936879298</v>
      </c>
      <c r="O263">
        <v>472.22</v>
      </c>
      <c r="P263">
        <v>469.29969005475198</v>
      </c>
      <c r="Q263">
        <v>409.32749404866701</v>
      </c>
      <c r="R263">
        <v>37.117060936384497</v>
      </c>
      <c r="S263" s="1">
        <f>(Table2[[#This Row],[Close Price]]-Table2[[#This Row],[20D EMA]])/Table2[[#This Row],[20D EMA]]</f>
        <v>-2.8418957265681281E-2</v>
      </c>
      <c r="T263" s="1">
        <f>(Table2[[#This Row],[Close Price]]-Table2[[#This Row],[50D EMA]])/Table2[[#This Row],[50D EMA]]</f>
        <v>-2.2373102470037844E-2</v>
      </c>
      <c r="U263" s="1">
        <f>(Table2[[#This Row],[Close Price]]-Table2[[#This Row],[200D EMA]])/Table2[[#This Row],[200D EMA]]</f>
        <v>0.12086289504279175</v>
      </c>
      <c r="V263">
        <v>0.52765403471564898</v>
      </c>
      <c r="W263">
        <v>452.7</v>
      </c>
      <c r="X263">
        <v>468.9</v>
      </c>
      <c r="Y263">
        <v>452.7</v>
      </c>
      <c r="Z263">
        <v>468.9</v>
      </c>
      <c r="AA263">
        <v>452.7</v>
      </c>
      <c r="AB263">
        <v>469</v>
      </c>
      <c r="AC263" s="1">
        <f>(Table2[[#This Row],[Close Price]]/Table2[[#This Row],[Day Low]])-1</f>
        <v>1.347470731168543E-2</v>
      </c>
      <c r="AD263" s="1">
        <f>(Table2[[#This Row],[Day High]]/Table2[[#This Row],[Close Price]])-1</f>
        <v>2.2013949433304258E-2</v>
      </c>
      <c r="AE263" s="1">
        <f>(Table2[[#This Row],[Close Price]]/Table2[[#This Row],[Current Week Low]])-1</f>
        <v>1.347470731168543E-2</v>
      </c>
      <c r="AF263" s="1">
        <f>(Table2[[#This Row],[Current Week High]]/Table2[[#This Row],[Close Price]])-1</f>
        <v>2.2013949433304258E-2</v>
      </c>
      <c r="AG263" s="1">
        <f>(Table2[[#This Row],[Close Price]]/Table2[[#This Row],[Current Month Low]])-1</f>
        <v>1.347470731168543E-2</v>
      </c>
      <c r="AH263" s="1">
        <f>(Table2[[#This Row],[Current Month High]]/Table2[[#This Row],[Close Price]])-1</f>
        <v>2.2231909328683575E-2</v>
      </c>
      <c r="AI263">
        <v>14.1346992153443</v>
      </c>
      <c r="AJ263">
        <v>99.1319444444444</v>
      </c>
      <c r="AK263" t="str">
        <f>IF(AND(Table2[[#This Row],[20D EMA]]&gt;Table2[[#This Row],[50D EMA]],Table2[[#This Row],[50D EMA]]&gt;Table2[[#This Row],[200D EMA]]),"Uptrend","Downtrend/NoTrend")</f>
        <v>Uptrend</v>
      </c>
      <c r="AL263">
        <v>0.04</v>
      </c>
      <c r="AM263" t="s">
        <v>3169</v>
      </c>
      <c r="AN263">
        <v>-2.83</v>
      </c>
      <c r="AO263" t="s">
        <v>3168</v>
      </c>
      <c r="AP263">
        <v>3.4738503940000998E-2</v>
      </c>
      <c r="AQ263">
        <f>(Table2[[#This Row],[Sharpe Ratio]]-AVERAGE(Table2[Sharpe Ratio]))/_xlfn.STDEV.P(Table2[Sharpe Ratio])</f>
        <v>-0.32170745744166224</v>
      </c>
      <c r="AR2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-0.67915632200478049</v>
      </c>
      <c r="AS263">
        <f>_xlfn.RANK.AVG(Table2[[#This Row],[1Y Return vs Nifty Z-Score]],Table2[1Y Return vs Nifty Z-Score])</f>
        <v>109</v>
      </c>
      <c r="AT263">
        <f>_xlfn.RANK.AVG(Table2[[#This Row],[6M Return vs Nifty Z-Score]],Table2[6M Return vs Nifty Z-Score])</f>
        <v>331</v>
      </c>
      <c r="AU263">
        <f>_xlfn.RANK.AVG(Table2[[#This Row],[Sharpe Ratio Z-Score]],Table2[Sharpe Ratio Z-Score])</f>
        <v>425</v>
      </c>
      <c r="AV263">
        <f>(Table2[[#This Row],[Rank 1Y]]+Table2[[#This Row],[Rank 6M]]+Table2[[#This Row],[Rank Sharpe]])/3</f>
        <v>288.33333333333331</v>
      </c>
    </row>
    <row r="264" spans="1:48" x14ac:dyDescent="0.3">
      <c r="A264" t="s">
        <v>78</v>
      </c>
      <c r="B264" t="s">
        <v>79</v>
      </c>
      <c r="C264" t="s">
        <v>3128</v>
      </c>
      <c r="D264" t="s">
        <v>80</v>
      </c>
      <c r="E264">
        <v>293387.547470355</v>
      </c>
      <c r="F264">
        <v>315.45</v>
      </c>
      <c r="G264">
        <v>26.736050262833</v>
      </c>
      <c r="H264">
        <f>(Table2[[#This Row],[1Y Return vs Nifty]]-AVERAGE(Table2[1Y Return vs Nifty]))/_xlfn.STDEV.P(Table2[1Y Return vs Nifty])</f>
        <v>0.10064893122104078</v>
      </c>
      <c r="I264">
        <v>-2.3605916643227598</v>
      </c>
      <c r="J264">
        <f>(Table2[[#This Row],[1M Return vs Nifty]]-AVERAGE(Table2[1M Return vs Nifty]))/_xlfn.STDEV.P(Table2[1M Return vs Nifty])</f>
        <v>-0.38235612060638191</v>
      </c>
      <c r="K264">
        <v>-3.9579173841473398</v>
      </c>
      <c r="L264">
        <f>(Table2[[#This Row],[6M Return vs Nifty]]-AVERAGE(Table2[6M Return vs Nifty]))/_xlfn.STDEV.P(Table2[6M Return vs Nifty])</f>
        <v>-0.35755521465003798</v>
      </c>
      <c r="M264">
        <v>3.42394228835993</v>
      </c>
      <c r="N264">
        <f>(Table2[[#This Row],[1W Return vs Nifty]]-AVERAGE(Table2[1W Return vs Nifty]))/_xlfn.STDEV.P(Table2[1W Return vs Nifty])</f>
        <v>-0.53899711016341612</v>
      </c>
      <c r="O264">
        <v>324.89999999999998</v>
      </c>
      <c r="P264">
        <v>330.64669276732002</v>
      </c>
      <c r="Q264">
        <v>306.38425637718899</v>
      </c>
      <c r="R264">
        <v>33.739172102598303</v>
      </c>
      <c r="S264" s="1">
        <f>(Table2[[#This Row],[Close Price]]-Table2[[#This Row],[20D EMA]])/Table2[[#This Row],[20D EMA]]</f>
        <v>-2.9085872576177254E-2</v>
      </c>
      <c r="T264" s="1">
        <f>(Table2[[#This Row],[Close Price]]-Table2[[#This Row],[50D EMA]])/Table2[[#This Row],[50D EMA]]</f>
        <v>-4.5960516465876532E-2</v>
      </c>
      <c r="U264" s="1">
        <f>(Table2[[#This Row],[Close Price]]-Table2[[#This Row],[200D EMA]])/Table2[[#This Row],[200D EMA]]</f>
        <v>2.9589456488424072E-2</v>
      </c>
      <c r="V264">
        <v>0.75605046230731998</v>
      </c>
      <c r="W264">
        <v>311.60000000000002</v>
      </c>
      <c r="X264">
        <v>324.7</v>
      </c>
      <c r="Y264">
        <v>311.60000000000002</v>
      </c>
      <c r="Z264">
        <v>324.7</v>
      </c>
      <c r="AA264">
        <v>311.60000000000002</v>
      </c>
      <c r="AB264">
        <v>324.7</v>
      </c>
      <c r="AC264" s="1">
        <f>(Table2[[#This Row],[Close Price]]/Table2[[#This Row],[Day Low]])-1</f>
        <v>1.2355584082156534E-2</v>
      </c>
      <c r="AD264" s="1">
        <f>(Table2[[#This Row],[Day High]]/Table2[[#This Row],[Close Price]])-1</f>
        <v>2.9323189094943691E-2</v>
      </c>
      <c r="AE264" s="1">
        <f>(Table2[[#This Row],[Close Price]]/Table2[[#This Row],[Current Week Low]])-1</f>
        <v>1.2355584082156534E-2</v>
      </c>
      <c r="AF264" s="1">
        <f>(Table2[[#This Row],[Current Week High]]/Table2[[#This Row],[Close Price]])-1</f>
        <v>2.9323189094943691E-2</v>
      </c>
      <c r="AG264" s="1">
        <f>(Table2[[#This Row],[Close Price]]/Table2[[#This Row],[Current Month Low]])-1</f>
        <v>1.2355584082156534E-2</v>
      </c>
      <c r="AH264" s="1">
        <f>(Table2[[#This Row],[Current Month High]]/Table2[[#This Row],[Close Price]])-1</f>
        <v>2.9323189094943691E-2</v>
      </c>
      <c r="AI264">
        <v>16.1039784434934</v>
      </c>
      <c r="AJ264">
        <v>53.915589168089703</v>
      </c>
      <c r="AK264" t="str">
        <f>IF(AND(Table2[[#This Row],[20D EMA]]&gt;Table2[[#This Row],[50D EMA]],Table2[[#This Row],[50D EMA]]&gt;Table2[[#This Row],[200D EMA]]),"Uptrend","Downtrend/NoTrend")</f>
        <v>Downtrend/NoTrend</v>
      </c>
      <c r="AL264">
        <v>0.03</v>
      </c>
      <c r="AM264" t="s">
        <v>3169</v>
      </c>
      <c r="AN264">
        <v>-4.74</v>
      </c>
      <c r="AO264" t="s">
        <v>3168</v>
      </c>
      <c r="AP264">
        <v>0.125651244626691</v>
      </c>
      <c r="AQ264">
        <f>(Table2[[#This Row],[Sharpe Ratio]]-AVERAGE(Table2[Sharpe Ratio]))/_xlfn.STDEV.P(Table2[Sharpe Ratio])</f>
        <v>0.7557287057335802</v>
      </c>
      <c r="AR2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4">
        <f>_xlfn.RANK.AVG(Table2[[#This Row],[1Y Return vs Nifty Z-Score]],Table2[1Y Return vs Nifty Z-Score])</f>
        <v>269</v>
      </c>
      <c r="AT264">
        <f>_xlfn.RANK.AVG(Table2[[#This Row],[6M Return vs Nifty Z-Score]],Table2[6M Return vs Nifty Z-Score])</f>
        <v>444</v>
      </c>
      <c r="AU264">
        <f>_xlfn.RANK.AVG(Table2[[#This Row],[Sharpe Ratio Z-Score]],Table2[Sharpe Ratio Z-Score])</f>
        <v>155</v>
      </c>
      <c r="AV264">
        <f>(Table2[[#This Row],[Rank 1Y]]+Table2[[#This Row],[Rank 6M]]+Table2[[#This Row],[Rank Sharpe]])/3</f>
        <v>289.33333333333331</v>
      </c>
    </row>
    <row r="265" spans="1:48" x14ac:dyDescent="0.3">
      <c r="A265" t="s">
        <v>47</v>
      </c>
      <c r="B265" t="s">
        <v>48</v>
      </c>
      <c r="C265" t="s">
        <v>3122</v>
      </c>
      <c r="D265" t="s">
        <v>21</v>
      </c>
      <c r="E265">
        <v>477077.76113245398</v>
      </c>
      <c r="F265">
        <v>1762.95</v>
      </c>
      <c r="G265">
        <v>14.070841276344799</v>
      </c>
      <c r="H265">
        <f>(Table2[[#This Row],[1Y Return vs Nifty]]-AVERAGE(Table2[1Y Return vs Nifty]))/_xlfn.STDEV.P(Table2[1Y Return vs Nifty])</f>
        <v>-0.1238841034216397</v>
      </c>
      <c r="I265">
        <v>2.93269546245677</v>
      </c>
      <c r="J265">
        <f>(Table2[[#This Row],[1M Return vs Nifty]]-AVERAGE(Table2[1M Return vs Nifty]))/_xlfn.STDEV.P(Table2[1M Return vs Nifty])</f>
        <v>0.20139877224774042</v>
      </c>
      <c r="K265">
        <v>22.9825660260293</v>
      </c>
      <c r="L265">
        <f>(Table2[[#This Row],[6M Return vs Nifty]]-AVERAGE(Table2[6M Return vs Nifty]))/_xlfn.STDEV.P(Table2[6M Return vs Nifty])</f>
        <v>0.57153998218662261</v>
      </c>
      <c r="M265">
        <v>-3.7824763172115898</v>
      </c>
      <c r="N265">
        <f>(Table2[[#This Row],[1W Return vs Nifty]]-AVERAGE(Table2[1W Return vs Nifty]))/_xlfn.STDEV.P(Table2[1W Return vs Nifty])</f>
        <v>-1.8133551316138223</v>
      </c>
      <c r="O265">
        <v>1816.56</v>
      </c>
      <c r="P265">
        <v>1777.8991833298501</v>
      </c>
      <c r="Q265">
        <v>1596.6456487509099</v>
      </c>
      <c r="R265">
        <v>27.843979118433701</v>
      </c>
      <c r="S265" s="1">
        <f>(Table2[[#This Row],[Close Price]]-Table2[[#This Row],[20D EMA]])/Table2[[#This Row],[20D EMA]]</f>
        <v>-2.9511824547496311E-2</v>
      </c>
      <c r="T265" s="1">
        <f>(Table2[[#This Row],[Close Price]]-Table2[[#This Row],[50D EMA]])/Table2[[#This Row],[50D EMA]]</f>
        <v>-8.4083414121668663E-3</v>
      </c>
      <c r="U265" s="1">
        <f>(Table2[[#This Row],[Close Price]]-Table2[[#This Row],[200D EMA]])/Table2[[#This Row],[200D EMA]]</f>
        <v>0.1041585848301366</v>
      </c>
      <c r="V265">
        <v>0.84028530305946203</v>
      </c>
      <c r="W265">
        <v>1745</v>
      </c>
      <c r="X265">
        <v>1782.1</v>
      </c>
      <c r="Y265">
        <v>1745</v>
      </c>
      <c r="Z265">
        <v>1782.1</v>
      </c>
      <c r="AA265">
        <v>1745</v>
      </c>
      <c r="AB265">
        <v>1782.1</v>
      </c>
      <c r="AC265" s="1">
        <f>(Table2[[#This Row],[Close Price]]/Table2[[#This Row],[Day Low]])-1</f>
        <v>1.028653295128934E-2</v>
      </c>
      <c r="AD265" s="1">
        <f>(Table2[[#This Row],[Day High]]/Table2[[#This Row],[Close Price]])-1</f>
        <v>1.0862474829121505E-2</v>
      </c>
      <c r="AE265" s="1">
        <f>(Table2[[#This Row],[Close Price]]/Table2[[#This Row],[Current Week Low]])-1</f>
        <v>1.028653295128934E-2</v>
      </c>
      <c r="AF265" s="1">
        <f>(Table2[[#This Row],[Current Week High]]/Table2[[#This Row],[Close Price]])-1</f>
        <v>1.0862474829121505E-2</v>
      </c>
      <c r="AG265" s="1">
        <f>(Table2[[#This Row],[Close Price]]/Table2[[#This Row],[Current Month Low]])-1</f>
        <v>1.028653295128934E-2</v>
      </c>
      <c r="AH265" s="1">
        <f>(Table2[[#This Row],[Current Month High]]/Table2[[#This Row],[Close Price]])-1</f>
        <v>1.0862474829121505E-2</v>
      </c>
      <c r="AI265">
        <v>7.1215859780481496</v>
      </c>
      <c r="AJ265">
        <v>42.748987854250998</v>
      </c>
      <c r="AK265" t="str">
        <f>IF(AND(Table2[[#This Row],[20D EMA]]&gt;Table2[[#This Row],[50D EMA]],Table2[[#This Row],[50D EMA]]&gt;Table2[[#This Row],[200D EMA]]),"Uptrend","Downtrend/NoTrend")</f>
        <v>Uptrend</v>
      </c>
      <c r="AL265">
        <v>7.0000000000000007E-2</v>
      </c>
      <c r="AM265" t="s">
        <v>3169</v>
      </c>
      <c r="AN265">
        <v>-5.61</v>
      </c>
      <c r="AO265" t="s">
        <v>3168</v>
      </c>
      <c r="AP265">
        <v>4.3003415160827001E-2</v>
      </c>
      <c r="AQ265">
        <f>(Table2[[#This Row],[Sharpe Ratio]]-AVERAGE(Table2[Sharpe Ratio]))/_xlfn.STDEV.P(Table2[Sharpe Ratio])</f>
        <v>-0.22375733331726111</v>
      </c>
      <c r="AR2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-1.3880578139183601</v>
      </c>
      <c r="AS265">
        <f>_xlfn.RANK.AVG(Table2[[#This Row],[1Y Return vs Nifty Z-Score]],Table2[1Y Return vs Nifty Z-Score])</f>
        <v>327</v>
      </c>
      <c r="AT265">
        <f>_xlfn.RANK.AVG(Table2[[#This Row],[6M Return vs Nifty Z-Score]],Table2[6M Return vs Nifty Z-Score])</f>
        <v>143</v>
      </c>
      <c r="AU265">
        <f>_xlfn.RANK.AVG(Table2[[#This Row],[Sharpe Ratio Z-Score]],Table2[Sharpe Ratio Z-Score])</f>
        <v>400</v>
      </c>
      <c r="AV265">
        <f>(Table2[[#This Row],[Rank 1Y]]+Table2[[#This Row],[Rank 6M]]+Table2[[#This Row],[Rank Sharpe]])/3</f>
        <v>290</v>
      </c>
    </row>
    <row r="266" spans="1:48" x14ac:dyDescent="0.3">
      <c r="A266" t="s">
        <v>1631</v>
      </c>
      <c r="B266" t="s">
        <v>1632</v>
      </c>
      <c r="C266" t="s">
        <v>3129</v>
      </c>
      <c r="D266" t="s">
        <v>196</v>
      </c>
      <c r="E266">
        <v>5662.6143970800003</v>
      </c>
      <c r="F266">
        <v>464.6</v>
      </c>
      <c r="G266">
        <v>3.7431372881558498</v>
      </c>
      <c r="H266">
        <f>(Table2[[#This Row],[1Y Return vs Nifty]]-AVERAGE(Table2[1Y Return vs Nifty]))/_xlfn.STDEV.P(Table2[1Y Return vs Nifty])</f>
        <v>-0.30697707250199946</v>
      </c>
      <c r="I266">
        <v>6.3369190024015101</v>
      </c>
      <c r="J266">
        <f>(Table2[[#This Row],[1M Return vs Nifty]]-AVERAGE(Table2[1M Return vs Nifty]))/_xlfn.STDEV.P(Table2[1M Return vs Nifty])</f>
        <v>0.57682373979923007</v>
      </c>
      <c r="K266">
        <v>1.9460863478028199E-2</v>
      </c>
      <c r="L266">
        <f>(Table2[[#This Row],[6M Return vs Nifty]]-AVERAGE(Table2[6M Return vs Nifty]))/_xlfn.STDEV.P(Table2[6M Return vs Nifty])</f>
        <v>-0.22038755623766376</v>
      </c>
      <c r="M266">
        <v>8.3656640574444907</v>
      </c>
      <c r="N266">
        <f>(Table2[[#This Row],[1W Return vs Nifty]]-AVERAGE(Table2[1W Return vs Nifty]))/_xlfn.STDEV.P(Table2[1W Return vs Nifty])</f>
        <v>0.33487979331540474</v>
      </c>
      <c r="O266">
        <v>463.72</v>
      </c>
      <c r="P266">
        <v>472.12384615868899</v>
      </c>
      <c r="Q266">
        <v>442.52636929597998</v>
      </c>
      <c r="R266">
        <v>51.672347596451203</v>
      </c>
      <c r="S266" s="1">
        <f>(Table2[[#This Row],[Close Price]]-Table2[[#This Row],[20D EMA]])/Table2[[#This Row],[20D EMA]]</f>
        <v>1.897696886051918E-3</v>
      </c>
      <c r="T266" s="1">
        <f>(Table2[[#This Row],[Close Price]]-Table2[[#This Row],[50D EMA]])/Table2[[#This Row],[50D EMA]]</f>
        <v>-1.5936170604185229E-2</v>
      </c>
      <c r="U266" s="1">
        <f>(Table2[[#This Row],[Close Price]]-Table2[[#This Row],[200D EMA]])/Table2[[#This Row],[200D EMA]]</f>
        <v>4.9880938709115183E-2</v>
      </c>
      <c r="V266">
        <v>0.58224120027432602</v>
      </c>
      <c r="W266">
        <v>462.05</v>
      </c>
      <c r="X266">
        <v>477</v>
      </c>
      <c r="Y266">
        <v>462.05</v>
      </c>
      <c r="Z266">
        <v>477</v>
      </c>
      <c r="AA266">
        <v>462.05</v>
      </c>
      <c r="AB266">
        <v>485.95</v>
      </c>
      <c r="AC266" s="1">
        <f>(Table2[[#This Row],[Close Price]]/Table2[[#This Row],[Day Low]])-1</f>
        <v>5.5188832377448538E-3</v>
      </c>
      <c r="AD266" s="1">
        <f>(Table2[[#This Row],[Day High]]/Table2[[#This Row],[Close Price]])-1</f>
        <v>2.6689625484287438E-2</v>
      </c>
      <c r="AE266" s="1">
        <f>(Table2[[#This Row],[Close Price]]/Table2[[#This Row],[Current Week Low]])-1</f>
        <v>5.5188832377448538E-3</v>
      </c>
      <c r="AF266" s="1">
        <f>(Table2[[#This Row],[Current Week High]]/Table2[[#This Row],[Close Price]])-1</f>
        <v>2.6689625484287438E-2</v>
      </c>
      <c r="AG266" s="1">
        <f>(Table2[[#This Row],[Close Price]]/Table2[[#This Row],[Current Month Low]])-1</f>
        <v>5.5188832377448538E-3</v>
      </c>
      <c r="AH266" s="1">
        <f>(Table2[[#This Row],[Current Month High]]/Table2[[#This Row],[Close Price]])-1</f>
        <v>4.5953508394317666E-2</v>
      </c>
      <c r="AI266">
        <v>16.767111493758001</v>
      </c>
      <c r="AJ266">
        <v>46.885867846980702</v>
      </c>
      <c r="AK266" t="str">
        <f>IF(AND(Table2[[#This Row],[20D EMA]]&gt;Table2[[#This Row],[50D EMA]],Table2[[#This Row],[50D EMA]]&gt;Table2[[#This Row],[200D EMA]]),"Uptrend","Downtrend/NoTrend")</f>
        <v>Downtrend/NoTrend</v>
      </c>
      <c r="AL266">
        <v>-0.01</v>
      </c>
      <c r="AM266" t="s">
        <v>3168</v>
      </c>
      <c r="AN266">
        <v>0.64</v>
      </c>
      <c r="AO266" t="s">
        <v>3169</v>
      </c>
      <c r="AP266">
        <v>0.172676268884185</v>
      </c>
      <c r="AQ266">
        <f>(Table2[[#This Row],[Sharpe Ratio]]-AVERAGE(Table2[Sharpe Ratio]))/_xlfn.STDEV.P(Table2[Sharpe Ratio])</f>
        <v>1.3130374099538988</v>
      </c>
      <c r="AR2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6">
        <f>_xlfn.RANK.AVG(Table2[[#This Row],[1Y Return vs Nifty Z-Score]],Table2[1Y Return vs Nifty Z-Score])</f>
        <v>407</v>
      </c>
      <c r="AT266">
        <f>_xlfn.RANK.AVG(Table2[[#This Row],[6M Return vs Nifty Z-Score]],Table2[6M Return vs Nifty Z-Score])</f>
        <v>393</v>
      </c>
      <c r="AU266">
        <f>_xlfn.RANK.AVG(Table2[[#This Row],[Sharpe Ratio Z-Score]],Table2[Sharpe Ratio Z-Score])</f>
        <v>71</v>
      </c>
      <c r="AV266">
        <f>(Table2[[#This Row],[Rank 1Y]]+Table2[[#This Row],[Rank 6M]]+Table2[[#This Row],[Rank Sharpe]])/3</f>
        <v>290.33333333333331</v>
      </c>
    </row>
    <row r="267" spans="1:48" x14ac:dyDescent="0.3">
      <c r="A267" t="s">
        <v>984</v>
      </c>
      <c r="B267" t="s">
        <v>985</v>
      </c>
      <c r="C267" t="s">
        <v>3137</v>
      </c>
      <c r="D267" t="s">
        <v>477</v>
      </c>
      <c r="E267">
        <v>14341.91315434</v>
      </c>
      <c r="F267">
        <v>762.7</v>
      </c>
      <c r="G267">
        <v>7.4411629200424798</v>
      </c>
      <c r="H267">
        <f>(Table2[[#This Row],[1Y Return vs Nifty]]-AVERAGE(Table2[1Y Return vs Nifty]))/_xlfn.STDEV.P(Table2[1Y Return vs Nifty])</f>
        <v>-0.24141724493028294</v>
      </c>
      <c r="I267">
        <v>-5.4796707115647596</v>
      </c>
      <c r="J267">
        <f>(Table2[[#This Row],[1M Return vs Nifty]]-AVERAGE(Table2[1M Return vs Nifty]))/_xlfn.STDEV.P(Table2[1M Return vs Nifty])</f>
        <v>-0.72633475078774989</v>
      </c>
      <c r="K267">
        <v>4.1775921185709004</v>
      </c>
      <c r="L267">
        <f>(Table2[[#This Row],[6M Return vs Nifty]]-AVERAGE(Table2[6M Return vs Nifty]))/_xlfn.STDEV.P(Table2[6M Return vs Nifty])</f>
        <v>-7.6986277273833462E-2</v>
      </c>
      <c r="M267">
        <v>1.4453151964153199</v>
      </c>
      <c r="N267">
        <f>(Table2[[#This Row],[1W Return vs Nifty]]-AVERAGE(Table2[1W Return vs Nifty]))/_xlfn.STDEV.P(Table2[1W Return vs Nifty])</f>
        <v>-0.8888906486999183</v>
      </c>
      <c r="O267">
        <v>777.61</v>
      </c>
      <c r="P267">
        <v>805.65034315207299</v>
      </c>
      <c r="Q267">
        <v>743.493498192164</v>
      </c>
      <c r="R267">
        <v>44.839558359377101</v>
      </c>
      <c r="S267" s="1">
        <f>(Table2[[#This Row],[Close Price]]-Table2[[#This Row],[20D EMA]])/Table2[[#This Row],[20D EMA]]</f>
        <v>-1.9174136135080525E-2</v>
      </c>
      <c r="T267" s="1">
        <f>(Table2[[#This Row],[Close Price]]-Table2[[#This Row],[50D EMA]])/Table2[[#This Row],[50D EMA]]</f>
        <v>-5.3311394350099253E-2</v>
      </c>
      <c r="U267" s="1">
        <f>(Table2[[#This Row],[Close Price]]-Table2[[#This Row],[200D EMA]])/Table2[[#This Row],[200D EMA]]</f>
        <v>2.5832777091578437E-2</v>
      </c>
      <c r="V267">
        <v>0.66786595431214602</v>
      </c>
      <c r="W267">
        <v>746.95</v>
      </c>
      <c r="X267">
        <v>804.95</v>
      </c>
      <c r="Y267">
        <v>746.95</v>
      </c>
      <c r="Z267">
        <v>804.95</v>
      </c>
      <c r="AA267">
        <v>746.95</v>
      </c>
      <c r="AB267">
        <v>804.95</v>
      </c>
      <c r="AC267" s="1">
        <f>(Table2[[#This Row],[Close Price]]/Table2[[#This Row],[Day Low]])-1</f>
        <v>2.1085748711426433E-2</v>
      </c>
      <c r="AD267" s="1">
        <f>(Table2[[#This Row],[Day High]]/Table2[[#This Row],[Close Price]])-1</f>
        <v>5.5395306149206736E-2</v>
      </c>
      <c r="AE267" s="1">
        <f>(Table2[[#This Row],[Close Price]]/Table2[[#This Row],[Current Week Low]])-1</f>
        <v>2.1085748711426433E-2</v>
      </c>
      <c r="AF267" s="1">
        <f>(Table2[[#This Row],[Current Week High]]/Table2[[#This Row],[Close Price]])-1</f>
        <v>5.5395306149206736E-2</v>
      </c>
      <c r="AG267" s="1">
        <f>(Table2[[#This Row],[Close Price]]/Table2[[#This Row],[Current Month Low]])-1</f>
        <v>2.1085748711426433E-2</v>
      </c>
      <c r="AH267" s="1">
        <f>(Table2[[#This Row],[Current Month High]]/Table2[[#This Row],[Close Price]])-1</f>
        <v>5.5395306149206736E-2</v>
      </c>
      <c r="AI267">
        <v>21.489445391372701</v>
      </c>
      <c r="AJ267">
        <v>46.321342925659401</v>
      </c>
      <c r="AK267" t="str">
        <f>IF(AND(Table2[[#This Row],[20D EMA]]&gt;Table2[[#This Row],[50D EMA]],Table2[[#This Row],[50D EMA]]&gt;Table2[[#This Row],[200D EMA]]),"Uptrend","Downtrend/NoTrend")</f>
        <v>Downtrend/NoTrend</v>
      </c>
      <c r="AL267">
        <v>-7.0000000000000007E-2</v>
      </c>
      <c r="AM267" t="s">
        <v>3168</v>
      </c>
      <c r="AN267">
        <v>-1.47</v>
      </c>
      <c r="AO267" t="s">
        <v>3168</v>
      </c>
      <c r="AP267">
        <v>0.121291720514293</v>
      </c>
      <c r="AQ267">
        <f>(Table2[[#This Row],[Sharpe Ratio]]-AVERAGE(Table2[Sharpe Ratio]))/_xlfn.STDEV.P(Table2[Sharpe Ratio])</f>
        <v>0.70406258173980962</v>
      </c>
      <c r="AR2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7">
        <f>_xlfn.RANK.AVG(Table2[[#This Row],[1Y Return vs Nifty Z-Score]],Table2[1Y Return vs Nifty Z-Score])</f>
        <v>375</v>
      </c>
      <c r="AT267">
        <f>_xlfn.RANK.AVG(Table2[[#This Row],[6M Return vs Nifty Z-Score]],Table2[6M Return vs Nifty Z-Score])</f>
        <v>345</v>
      </c>
      <c r="AU267">
        <f>_xlfn.RANK.AVG(Table2[[#This Row],[Sharpe Ratio Z-Score]],Table2[Sharpe Ratio Z-Score])</f>
        <v>166</v>
      </c>
      <c r="AV267">
        <f>(Table2[[#This Row],[Rank 1Y]]+Table2[[#This Row],[Rank 6M]]+Table2[[#This Row],[Rank Sharpe]])/3</f>
        <v>295.33333333333331</v>
      </c>
    </row>
    <row r="268" spans="1:48" x14ac:dyDescent="0.3">
      <c r="A268" t="s">
        <v>818</v>
      </c>
      <c r="B268" t="s">
        <v>819</v>
      </c>
      <c r="C268" t="s">
        <v>3137</v>
      </c>
      <c r="D268" t="s">
        <v>412</v>
      </c>
      <c r="E268">
        <v>19115.121089870001</v>
      </c>
      <c r="F268">
        <v>477.1</v>
      </c>
      <c r="G268">
        <v>39.542007397941298</v>
      </c>
      <c r="H268">
        <f>(Table2[[#This Row],[1Y Return vs Nifty]]-AVERAGE(Table2[1Y Return vs Nifty]))/_xlfn.STDEV.P(Table2[1Y Return vs Nifty])</f>
        <v>0.32767719582508426</v>
      </c>
      <c r="I268">
        <v>-4.1773928421822504</v>
      </c>
      <c r="J268">
        <f>(Table2[[#This Row],[1M Return vs Nifty]]-AVERAGE(Table2[1M Return vs Nifty]))/_xlfn.STDEV.P(Table2[1M Return vs Nifty])</f>
        <v>-0.58271679470491045</v>
      </c>
      <c r="K268">
        <v>12.1724777315245</v>
      </c>
      <c r="L268">
        <f>(Table2[[#This Row],[6M Return vs Nifty]]-AVERAGE(Table2[6M Return vs Nifty]))/_xlfn.STDEV.P(Table2[6M Return vs Nifty])</f>
        <v>0.19873297056445199</v>
      </c>
      <c r="M268">
        <v>8.0645214362991204</v>
      </c>
      <c r="N268">
        <f>(Table2[[#This Row],[1W Return vs Nifty]]-AVERAGE(Table2[1W Return vs Nifty]))/_xlfn.STDEV.P(Table2[1W Return vs Nifty])</f>
        <v>0.28162677876522257</v>
      </c>
      <c r="O268">
        <v>482.82</v>
      </c>
      <c r="P268">
        <v>491.97859497702802</v>
      </c>
      <c r="Q268">
        <v>446.63522167579401</v>
      </c>
      <c r="R268">
        <v>48.314672819110498</v>
      </c>
      <c r="S268" s="1">
        <f>(Table2[[#This Row],[Close Price]]-Table2[[#This Row],[20D EMA]])/Table2[[#This Row],[20D EMA]]</f>
        <v>-1.1847065158858312E-2</v>
      </c>
      <c r="T268" s="1">
        <f>(Table2[[#This Row],[Close Price]]-Table2[[#This Row],[50D EMA]])/Table2[[#This Row],[50D EMA]]</f>
        <v>-3.024236242985882E-2</v>
      </c>
      <c r="U268" s="1">
        <f>(Table2[[#This Row],[Close Price]]-Table2[[#This Row],[200D EMA]])/Table2[[#This Row],[200D EMA]]</f>
        <v>6.8209529490085644E-2</v>
      </c>
      <c r="V268">
        <v>0.61903634817395603</v>
      </c>
      <c r="W268">
        <v>469.6</v>
      </c>
      <c r="X268">
        <v>484.2</v>
      </c>
      <c r="Y268">
        <v>469.6</v>
      </c>
      <c r="Z268">
        <v>484.2</v>
      </c>
      <c r="AA268">
        <v>469.6</v>
      </c>
      <c r="AB268">
        <v>485.9</v>
      </c>
      <c r="AC268" s="1">
        <f>(Table2[[#This Row],[Close Price]]/Table2[[#This Row],[Day Low]])-1</f>
        <v>1.5971039182282709E-2</v>
      </c>
      <c r="AD268" s="1">
        <f>(Table2[[#This Row],[Day High]]/Table2[[#This Row],[Close Price]])-1</f>
        <v>1.4881576189478052E-2</v>
      </c>
      <c r="AE268" s="1">
        <f>(Table2[[#This Row],[Close Price]]/Table2[[#This Row],[Current Week Low]])-1</f>
        <v>1.5971039182282709E-2</v>
      </c>
      <c r="AF268" s="1">
        <f>(Table2[[#This Row],[Current Week High]]/Table2[[#This Row],[Close Price]])-1</f>
        <v>1.4881576189478052E-2</v>
      </c>
      <c r="AG268" s="1">
        <f>(Table2[[#This Row],[Close Price]]/Table2[[#This Row],[Current Month Low]])-1</f>
        <v>1.5971039182282709E-2</v>
      </c>
      <c r="AH268" s="1">
        <f>(Table2[[#This Row],[Current Month High]]/Table2[[#This Row],[Close Price]])-1</f>
        <v>1.8444770488367013E-2</v>
      </c>
      <c r="AI268">
        <v>20.3835673862921</v>
      </c>
      <c r="AJ268">
        <v>65.890125173852496</v>
      </c>
      <c r="AK268" t="str">
        <f>IF(AND(Table2[[#This Row],[20D EMA]]&gt;Table2[[#This Row],[50D EMA]],Table2[[#This Row],[50D EMA]]&gt;Table2[[#This Row],[200D EMA]]),"Uptrend","Downtrend/NoTrend")</f>
        <v>Downtrend/NoTrend</v>
      </c>
      <c r="AL268">
        <v>0.02</v>
      </c>
      <c r="AM268" t="s">
        <v>3169</v>
      </c>
      <c r="AN268">
        <v>-4.6399999999999997</v>
      </c>
      <c r="AO268" t="s">
        <v>3168</v>
      </c>
      <c r="AP268">
        <v>3.1770158799933002E-2</v>
      </c>
      <c r="AQ268">
        <f>(Table2[[#This Row],[Sharpe Ratio]]-AVERAGE(Table2[Sharpe Ratio]))/_xlfn.STDEV.P(Table2[Sharpe Ratio])</f>
        <v>-0.35688627148398239</v>
      </c>
      <c r="AR2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8">
        <f>_xlfn.RANK.AVG(Table2[[#This Row],[1Y Return vs Nifty Z-Score]],Table2[1Y Return vs Nifty Z-Score])</f>
        <v>205</v>
      </c>
      <c r="AT268">
        <f>_xlfn.RANK.AVG(Table2[[#This Row],[6M Return vs Nifty Z-Score]],Table2[6M Return vs Nifty Z-Score])</f>
        <v>252</v>
      </c>
      <c r="AU268">
        <f>_xlfn.RANK.AVG(Table2[[#This Row],[Sharpe Ratio Z-Score]],Table2[Sharpe Ratio Z-Score])</f>
        <v>432</v>
      </c>
      <c r="AV268">
        <f>(Table2[[#This Row],[Rank 1Y]]+Table2[[#This Row],[Rank 6M]]+Table2[[#This Row],[Rank Sharpe]])/3</f>
        <v>296.33333333333331</v>
      </c>
    </row>
    <row r="269" spans="1:48" x14ac:dyDescent="0.3">
      <c r="A269" t="s">
        <v>1172</v>
      </c>
      <c r="B269" t="s">
        <v>1173</v>
      </c>
      <c r="C269" t="s">
        <v>3140</v>
      </c>
      <c r="D269" t="s">
        <v>1043</v>
      </c>
      <c r="E269">
        <v>10315.6012517</v>
      </c>
      <c r="F269">
        <v>536.29999999999995</v>
      </c>
      <c r="G269">
        <v>30.807648252648299</v>
      </c>
      <c r="H269">
        <f>(Table2[[#This Row],[1Y Return vs Nifty]]-AVERAGE(Table2[1Y Return vs Nifty]))/_xlfn.STDEV.P(Table2[1Y Return vs Nifty])</f>
        <v>0.1728315737241044</v>
      </c>
      <c r="I269">
        <v>-12.9731319503903</v>
      </c>
      <c r="J269">
        <f>(Table2[[#This Row],[1M Return vs Nifty]]-AVERAGE(Table2[1M Return vs Nifty]))/_xlfn.STDEV.P(Table2[1M Return vs Nifty])</f>
        <v>-1.5527294952645154</v>
      </c>
      <c r="K269">
        <v>18.294790969620699</v>
      </c>
      <c r="L269">
        <f>(Table2[[#This Row],[6M Return vs Nifty]]-AVERAGE(Table2[6M Return vs Nifty]))/_xlfn.STDEV.P(Table2[6M Return vs Nifty])</f>
        <v>0.40987290211059435</v>
      </c>
      <c r="M269">
        <v>13.285834631180499</v>
      </c>
      <c r="N269">
        <f>(Table2[[#This Row],[1W Return vs Nifty]]-AVERAGE(Table2[1W Return vs Nifty]))/_xlfn.STDEV.P(Table2[1W Return vs Nifty])</f>
        <v>1.2049456583065308</v>
      </c>
      <c r="O269">
        <v>532.26</v>
      </c>
      <c r="P269">
        <v>537.561046283363</v>
      </c>
      <c r="Q269">
        <v>485.99134111245297</v>
      </c>
      <c r="R269">
        <v>55.753733207724501</v>
      </c>
      <c r="S269" s="1">
        <f>(Table2[[#This Row],[Close Price]]-Table2[[#This Row],[20D EMA]])/Table2[[#This Row],[20D EMA]]</f>
        <v>7.5902754293014013E-3</v>
      </c>
      <c r="T269" s="1">
        <f>(Table2[[#This Row],[Close Price]]-Table2[[#This Row],[50D EMA]])/Table2[[#This Row],[50D EMA]]</f>
        <v>-2.3458661896760872E-3</v>
      </c>
      <c r="U269" s="1">
        <f>(Table2[[#This Row],[Close Price]]-Table2[[#This Row],[200D EMA]])/Table2[[#This Row],[200D EMA]]</f>
        <v>0.10351760336385524</v>
      </c>
      <c r="V269">
        <v>0.75141006015376099</v>
      </c>
      <c r="W269">
        <v>506.35</v>
      </c>
      <c r="X269">
        <v>539.4</v>
      </c>
      <c r="Y269">
        <v>506.35</v>
      </c>
      <c r="Z269">
        <v>539.4</v>
      </c>
      <c r="AA269">
        <v>506.35</v>
      </c>
      <c r="AB269">
        <v>550</v>
      </c>
      <c r="AC269" s="1">
        <f>(Table2[[#This Row],[Close Price]]/Table2[[#This Row],[Day Low]])-1</f>
        <v>5.9148810111582684E-2</v>
      </c>
      <c r="AD269" s="1">
        <f>(Table2[[#This Row],[Day High]]/Table2[[#This Row],[Close Price]])-1</f>
        <v>5.7803468208093012E-3</v>
      </c>
      <c r="AE269" s="1">
        <f>(Table2[[#This Row],[Close Price]]/Table2[[#This Row],[Current Week Low]])-1</f>
        <v>5.9148810111582684E-2</v>
      </c>
      <c r="AF269" s="1">
        <f>(Table2[[#This Row],[Current Week High]]/Table2[[#This Row],[Close Price]])-1</f>
        <v>5.7803468208093012E-3</v>
      </c>
      <c r="AG269" s="1">
        <f>(Table2[[#This Row],[Close Price]]/Table2[[#This Row],[Current Month Low]])-1</f>
        <v>5.9148810111582684E-2</v>
      </c>
      <c r="AH269" s="1">
        <f>(Table2[[#This Row],[Current Month High]]/Table2[[#This Row],[Close Price]])-1</f>
        <v>2.5545403691963564E-2</v>
      </c>
      <c r="AI269">
        <v>28.454223382435199</v>
      </c>
      <c r="AJ269">
        <v>64.584931717047695</v>
      </c>
      <c r="AK269" t="str">
        <f>IF(AND(Table2[[#This Row],[20D EMA]]&gt;Table2[[#This Row],[50D EMA]],Table2[[#This Row],[50D EMA]]&gt;Table2[[#This Row],[200D EMA]]),"Uptrend","Downtrend/NoTrend")</f>
        <v>Downtrend/NoTrend</v>
      </c>
      <c r="AL269">
        <v>0.09</v>
      </c>
      <c r="AM269" t="s">
        <v>3169</v>
      </c>
      <c r="AN269">
        <v>-1.92</v>
      </c>
      <c r="AO269" t="s">
        <v>3168</v>
      </c>
      <c r="AP269">
        <v>2.0850637246069999E-2</v>
      </c>
      <c r="AQ269">
        <f>(Table2[[#This Row],[Sharpe Ratio]]-AVERAGE(Table2[Sharpe Ratio]))/_xlfn.STDEV.P(Table2[Sharpe Ratio])</f>
        <v>-0.48629703743206004</v>
      </c>
      <c r="AR2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9">
        <f>_xlfn.RANK.AVG(Table2[[#This Row],[1Y Return vs Nifty Z-Score]],Table2[1Y Return vs Nifty Z-Score])</f>
        <v>242</v>
      </c>
      <c r="AT269">
        <f>_xlfn.RANK.AVG(Table2[[#This Row],[6M Return vs Nifty Z-Score]],Table2[6M Return vs Nifty Z-Score])</f>
        <v>185</v>
      </c>
      <c r="AU269">
        <f>_xlfn.RANK.AVG(Table2[[#This Row],[Sharpe Ratio Z-Score]],Table2[Sharpe Ratio Z-Score])</f>
        <v>462</v>
      </c>
      <c r="AV269">
        <f>(Table2[[#This Row],[Rank 1Y]]+Table2[[#This Row],[Rank 6M]]+Table2[[#This Row],[Rank Sharpe]])/3</f>
        <v>296.33333333333331</v>
      </c>
    </row>
    <row r="270" spans="1:48" x14ac:dyDescent="0.3">
      <c r="A270" t="s">
        <v>307</v>
      </c>
      <c r="B270" t="s">
        <v>308</v>
      </c>
      <c r="C270" t="s">
        <v>3129</v>
      </c>
      <c r="D270" t="s">
        <v>309</v>
      </c>
      <c r="E270">
        <v>84078.392180819996</v>
      </c>
      <c r="F270">
        <v>4346.95</v>
      </c>
      <c r="G270">
        <v>13.610296836654801</v>
      </c>
      <c r="H270">
        <f>(Table2[[#This Row],[1Y Return vs Nifty]]-AVERAGE(Table2[1Y Return vs Nifty]))/_xlfn.STDEV.P(Table2[1Y Return vs Nifty])</f>
        <v>-0.13204878832669956</v>
      </c>
      <c r="I270">
        <v>11.309672734086</v>
      </c>
      <c r="J270">
        <f>(Table2[[#This Row],[1M Return vs Nifty]]-AVERAGE(Table2[1M Return vs Nifty]))/_xlfn.STDEV.P(Table2[1M Return vs Nifty])</f>
        <v>1.1252295323252706</v>
      </c>
      <c r="K270">
        <v>1.5503187570592301</v>
      </c>
      <c r="L270">
        <f>(Table2[[#This Row],[6M Return vs Nifty]]-AVERAGE(Table2[6M Return vs Nifty]))/_xlfn.STDEV.P(Table2[6M Return vs Nifty])</f>
        <v>-0.16759293134876846</v>
      </c>
      <c r="M270">
        <v>-2.5274274474723999</v>
      </c>
      <c r="N270">
        <f>(Table2[[#This Row],[1W Return vs Nifty]]-AVERAGE(Table2[1W Return vs Nifty]))/_xlfn.STDEV.P(Table2[1W Return vs Nifty])</f>
        <v>-1.5914166512113836</v>
      </c>
      <c r="O270">
        <v>4426.3999999999996</v>
      </c>
      <c r="P270">
        <v>4288.8439780169701</v>
      </c>
      <c r="Q270">
        <v>3946.8515423017502</v>
      </c>
      <c r="R270">
        <v>38.175500269265299</v>
      </c>
      <c r="S270" s="1">
        <f>(Table2[[#This Row],[Close Price]]-Table2[[#This Row],[20D EMA]])/Table2[[#This Row],[20D EMA]]</f>
        <v>-1.7949123441171114E-2</v>
      </c>
      <c r="T270" s="1">
        <f>(Table2[[#This Row],[Close Price]]-Table2[[#This Row],[50D EMA]])/Table2[[#This Row],[50D EMA]]</f>
        <v>1.3548178082686076E-2</v>
      </c>
      <c r="U270" s="1">
        <f>(Table2[[#This Row],[Close Price]]-Table2[[#This Row],[200D EMA]])/Table2[[#This Row],[200D EMA]]</f>
        <v>0.10137154980623304</v>
      </c>
      <c r="V270">
        <v>0.933386194964409</v>
      </c>
      <c r="W270">
        <v>4311</v>
      </c>
      <c r="X270">
        <v>4515</v>
      </c>
      <c r="Y270">
        <v>4311</v>
      </c>
      <c r="Z270">
        <v>4515</v>
      </c>
      <c r="AA270">
        <v>4311</v>
      </c>
      <c r="AB270">
        <v>4540</v>
      </c>
      <c r="AC270" s="1">
        <f>(Table2[[#This Row],[Close Price]]/Table2[[#This Row],[Day Low]])-1</f>
        <v>8.3391324518673482E-3</v>
      </c>
      <c r="AD270" s="1">
        <f>(Table2[[#This Row],[Day High]]/Table2[[#This Row],[Close Price]])-1</f>
        <v>3.8659289846904255E-2</v>
      </c>
      <c r="AE270" s="1">
        <f>(Table2[[#This Row],[Close Price]]/Table2[[#This Row],[Current Week Low]])-1</f>
        <v>8.3391324518673482E-3</v>
      </c>
      <c r="AF270" s="1">
        <f>(Table2[[#This Row],[Current Week High]]/Table2[[#This Row],[Close Price]])-1</f>
        <v>3.8659289846904255E-2</v>
      </c>
      <c r="AG270" s="1">
        <f>(Table2[[#This Row],[Close Price]]/Table2[[#This Row],[Current Month Low]])-1</f>
        <v>8.3391324518673482E-3</v>
      </c>
      <c r="AH270" s="1">
        <f>(Table2[[#This Row],[Current Month High]]/Table2[[#This Row],[Close Price]])-1</f>
        <v>4.4410448705414218E-2</v>
      </c>
      <c r="AI270">
        <v>10.670700146079399</v>
      </c>
      <c r="AJ270">
        <v>39.782301112611698</v>
      </c>
      <c r="AK270" t="str">
        <f>IF(AND(Table2[[#This Row],[20D EMA]]&gt;Table2[[#This Row],[50D EMA]],Table2[[#This Row],[50D EMA]]&gt;Table2[[#This Row],[200D EMA]]),"Uptrend","Downtrend/NoTrend")</f>
        <v>Uptrend</v>
      </c>
      <c r="AL270">
        <v>0.18</v>
      </c>
      <c r="AM270" t="s">
        <v>3169</v>
      </c>
      <c r="AN270">
        <v>-2.56</v>
      </c>
      <c r="AO270" t="s">
        <v>3168</v>
      </c>
      <c r="AP270">
        <v>0.114029952205825</v>
      </c>
      <c r="AQ270">
        <f>(Table2[[#This Row],[Sharpe Ratio]]-AVERAGE(Table2[Sharpe Ratio]))/_xlfn.STDEV.P(Table2[Sharpe Ratio])</f>
        <v>0.61800102727510275</v>
      </c>
      <c r="AR2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-0.14782781128647837</v>
      </c>
      <c r="AS270">
        <f>_xlfn.RANK.AVG(Table2[[#This Row],[1Y Return vs Nifty Z-Score]],Table2[1Y Return vs Nifty Z-Score])</f>
        <v>330</v>
      </c>
      <c r="AT270">
        <f>_xlfn.RANK.AVG(Table2[[#This Row],[6M Return vs Nifty Z-Score]],Table2[6M Return vs Nifty Z-Score])</f>
        <v>375</v>
      </c>
      <c r="AU270">
        <f>_xlfn.RANK.AVG(Table2[[#This Row],[Sharpe Ratio Z-Score]],Table2[Sharpe Ratio Z-Score])</f>
        <v>189</v>
      </c>
      <c r="AV270">
        <f>(Table2[[#This Row],[Rank 1Y]]+Table2[[#This Row],[Rank 6M]]+Table2[[#This Row],[Rank Sharpe]])/3</f>
        <v>298</v>
      </c>
    </row>
    <row r="271" spans="1:48" x14ac:dyDescent="0.3">
      <c r="A271" t="s">
        <v>392</v>
      </c>
      <c r="B271" t="s">
        <v>393</v>
      </c>
      <c r="C271" t="s">
        <v>3130</v>
      </c>
      <c r="D271" t="s">
        <v>117</v>
      </c>
      <c r="E271">
        <v>56322.925819199998</v>
      </c>
      <c r="F271">
        <v>684</v>
      </c>
      <c r="G271">
        <v>28.2261017595646</v>
      </c>
      <c r="H271">
        <f>(Table2[[#This Row],[1Y Return vs Nifty]]-AVERAGE(Table2[1Y Return vs Nifty]))/_xlfn.STDEV.P(Table2[1Y Return vs Nifty])</f>
        <v>0.12706505942642163</v>
      </c>
      <c r="I271">
        <v>-7.48802135679537</v>
      </c>
      <c r="J271">
        <f>(Table2[[#This Row],[1M Return vs Nifty]]-AVERAGE(Table2[1M Return vs Nifty]))/_xlfn.STDEV.P(Table2[1M Return vs Nifty])</f>
        <v>-0.94781990502939939</v>
      </c>
      <c r="K271">
        <v>-12.036867223499501</v>
      </c>
      <c r="L271">
        <f>(Table2[[#This Row],[6M Return vs Nifty]]-AVERAGE(Table2[6M Return vs Nifty]))/_xlfn.STDEV.P(Table2[6M Return vs Nifty])</f>
        <v>-0.63617358154953474</v>
      </c>
      <c r="M271">
        <v>4.2307140254197897</v>
      </c>
      <c r="N271">
        <f>(Table2[[#This Row],[1W Return vs Nifty]]-AVERAGE(Table2[1W Return vs Nifty]))/_xlfn.STDEV.P(Table2[1W Return vs Nifty])</f>
        <v>-0.39633039998828978</v>
      </c>
      <c r="O271">
        <v>702.8</v>
      </c>
      <c r="P271">
        <v>725.21184311389595</v>
      </c>
      <c r="Q271">
        <v>688.07875690501101</v>
      </c>
      <c r="R271">
        <v>41.980978834847697</v>
      </c>
      <c r="S271" s="1">
        <f>(Table2[[#This Row],[Close Price]]-Table2[[#This Row],[20D EMA]])/Table2[[#This Row],[20D EMA]]</f>
        <v>-2.675014228799083E-2</v>
      </c>
      <c r="T271" s="1">
        <f>(Table2[[#This Row],[Close Price]]-Table2[[#This Row],[50D EMA]])/Table2[[#This Row],[50D EMA]]</f>
        <v>-5.6827316742293674E-2</v>
      </c>
      <c r="U271" s="1">
        <f>(Table2[[#This Row],[Close Price]]-Table2[[#This Row],[200D EMA]])/Table2[[#This Row],[200D EMA]]</f>
        <v>-5.9277471714972241E-3</v>
      </c>
      <c r="V271">
        <v>0.81794546179288097</v>
      </c>
      <c r="W271">
        <v>675.45</v>
      </c>
      <c r="X271">
        <v>692</v>
      </c>
      <c r="Y271">
        <v>675.45</v>
      </c>
      <c r="Z271">
        <v>692</v>
      </c>
      <c r="AA271">
        <v>675.3</v>
      </c>
      <c r="AB271">
        <v>692</v>
      </c>
      <c r="AC271" s="1">
        <f>(Table2[[#This Row],[Close Price]]/Table2[[#This Row],[Day Low]])-1</f>
        <v>1.2658227848101111E-2</v>
      </c>
      <c r="AD271" s="1">
        <f>(Table2[[#This Row],[Day High]]/Table2[[#This Row],[Close Price]])-1</f>
        <v>1.1695906432748648E-2</v>
      </c>
      <c r="AE271" s="1">
        <f>(Table2[[#This Row],[Close Price]]/Table2[[#This Row],[Current Week Low]])-1</f>
        <v>1.2658227848101111E-2</v>
      </c>
      <c r="AF271" s="1">
        <f>(Table2[[#This Row],[Current Week High]]/Table2[[#This Row],[Close Price]])-1</f>
        <v>1.1695906432748648E-2</v>
      </c>
      <c r="AG271" s="1">
        <f>(Table2[[#This Row],[Close Price]]/Table2[[#This Row],[Current Month Low]])-1</f>
        <v>1.2883163038649448E-2</v>
      </c>
      <c r="AH271" s="1">
        <f>(Table2[[#This Row],[Current Month High]]/Table2[[#This Row],[Close Price]])-1</f>
        <v>1.1695906432748648E-2</v>
      </c>
      <c r="AI271">
        <v>23.976608187134399</v>
      </c>
      <c r="AJ271">
        <v>54.192966636609498</v>
      </c>
      <c r="AK271" t="str">
        <f>IF(AND(Table2[[#This Row],[20D EMA]]&gt;Table2[[#This Row],[50D EMA]],Table2[[#This Row],[50D EMA]]&gt;Table2[[#This Row],[200D EMA]]),"Uptrend","Downtrend/NoTrend")</f>
        <v>Downtrend/NoTrend</v>
      </c>
      <c r="AL271">
        <v>-0.05</v>
      </c>
      <c r="AM271" t="s">
        <v>3168</v>
      </c>
      <c r="AN271">
        <v>-10.06</v>
      </c>
      <c r="AO271" t="s">
        <v>3168</v>
      </c>
      <c r="AP271">
        <v>0.15760609027963299</v>
      </c>
      <c r="AQ271">
        <f>(Table2[[#This Row],[Sharpe Ratio]]-AVERAGE(Table2[Sharpe Ratio]))/_xlfn.STDEV.P(Table2[Sharpe Ratio])</f>
        <v>1.1344358708141671</v>
      </c>
      <c r="AR2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1">
        <f>_xlfn.RANK.AVG(Table2[[#This Row],[1Y Return vs Nifty Z-Score]],Table2[1Y Return vs Nifty Z-Score])</f>
        <v>260</v>
      </c>
      <c r="AT271">
        <f>_xlfn.RANK.AVG(Table2[[#This Row],[6M Return vs Nifty Z-Score]],Table2[6M Return vs Nifty Z-Score])</f>
        <v>545</v>
      </c>
      <c r="AU271">
        <f>_xlfn.RANK.AVG(Table2[[#This Row],[Sharpe Ratio Z-Score]],Table2[Sharpe Ratio Z-Score])</f>
        <v>92</v>
      </c>
      <c r="AV271">
        <f>(Table2[[#This Row],[Rank 1Y]]+Table2[[#This Row],[Rank 6M]]+Table2[[#This Row],[Rank Sharpe]])/3</f>
        <v>299</v>
      </c>
    </row>
    <row r="272" spans="1:48" x14ac:dyDescent="0.3">
      <c r="A272" t="s">
        <v>1473</v>
      </c>
      <c r="B272" t="s">
        <v>1474</v>
      </c>
      <c r="C272" t="s">
        <v>3132</v>
      </c>
      <c r="D272" t="s">
        <v>141</v>
      </c>
      <c r="E272">
        <v>6984.6958347999998</v>
      </c>
      <c r="F272">
        <v>991.3</v>
      </c>
      <c r="G272">
        <v>27.391322042943099</v>
      </c>
      <c r="H272">
        <f>(Table2[[#This Row],[1Y Return vs Nifty]]-AVERAGE(Table2[1Y Return vs Nifty]))/_xlfn.STDEV.P(Table2[1Y Return vs Nifty])</f>
        <v>0.11226580714158789</v>
      </c>
      <c r="I272">
        <v>11.036782583835899</v>
      </c>
      <c r="J272">
        <f>(Table2[[#This Row],[1M Return vs Nifty]]-AVERAGE(Table2[1M Return vs Nifty]))/_xlfn.STDEV.P(Table2[1M Return vs Nifty])</f>
        <v>1.0951346297430424</v>
      </c>
      <c r="K272">
        <v>12.207307090067999</v>
      </c>
      <c r="L272">
        <f>(Table2[[#This Row],[6M Return vs Nifty]]-AVERAGE(Table2[6M Return vs Nifty]))/_xlfn.STDEV.P(Table2[6M Return vs Nifty])</f>
        <v>0.19993412903065244</v>
      </c>
      <c r="M272">
        <v>13.462369182019801</v>
      </c>
      <c r="N272">
        <f>(Table2[[#This Row],[1W Return vs Nifty]]-AVERAGE(Table2[1W Return vs Nifty]))/_xlfn.STDEV.P(Table2[1W Return vs Nifty])</f>
        <v>1.2361634147592684</v>
      </c>
      <c r="O272">
        <v>949.47</v>
      </c>
      <c r="P272">
        <v>943.04855283241204</v>
      </c>
      <c r="Q272">
        <v>888.38624670509205</v>
      </c>
      <c r="R272">
        <v>68.6442494529974</v>
      </c>
      <c r="S272" s="1">
        <f>(Table2[[#This Row],[Close Price]]-Table2[[#This Row],[20D EMA]])/Table2[[#This Row],[20D EMA]]</f>
        <v>4.4056157645844446E-2</v>
      </c>
      <c r="T272" s="1">
        <f>(Table2[[#This Row],[Close Price]]-Table2[[#This Row],[50D EMA]])/Table2[[#This Row],[50D EMA]]</f>
        <v>5.1165390183428465E-2</v>
      </c>
      <c r="U272" s="1">
        <f>(Table2[[#This Row],[Close Price]]-Table2[[#This Row],[200D EMA]])/Table2[[#This Row],[200D EMA]]</f>
        <v>0.11584347875330298</v>
      </c>
      <c r="V272">
        <v>0.85082241019110105</v>
      </c>
      <c r="W272">
        <v>979</v>
      </c>
      <c r="X272">
        <v>998.4</v>
      </c>
      <c r="Y272">
        <v>979</v>
      </c>
      <c r="Z272">
        <v>998.4</v>
      </c>
      <c r="AA272">
        <v>979</v>
      </c>
      <c r="AB272">
        <v>1000</v>
      </c>
      <c r="AC272" s="1">
        <f>(Table2[[#This Row],[Close Price]]/Table2[[#This Row],[Day Low]])-1</f>
        <v>1.2563840653728287E-2</v>
      </c>
      <c r="AD272" s="1">
        <f>(Table2[[#This Row],[Day High]]/Table2[[#This Row],[Close Price]])-1</f>
        <v>7.1623121154040792E-3</v>
      </c>
      <c r="AE272" s="1">
        <f>(Table2[[#This Row],[Close Price]]/Table2[[#This Row],[Current Week Low]])-1</f>
        <v>1.2563840653728287E-2</v>
      </c>
      <c r="AF272" s="1">
        <f>(Table2[[#This Row],[Current Week High]]/Table2[[#This Row],[Close Price]])-1</f>
        <v>7.1623121154040792E-3</v>
      </c>
      <c r="AG272" s="1">
        <f>(Table2[[#This Row],[Close Price]]/Table2[[#This Row],[Current Month Low]])-1</f>
        <v>1.2563840653728287E-2</v>
      </c>
      <c r="AH272" s="1">
        <f>(Table2[[#This Row],[Current Month High]]/Table2[[#This Row],[Close Price]])-1</f>
        <v>8.7763542822556495E-3</v>
      </c>
      <c r="AI272">
        <v>6.8041965096338197</v>
      </c>
      <c r="AJ272">
        <v>52.507692307692302</v>
      </c>
      <c r="AK272" t="str">
        <f>IF(AND(Table2[[#This Row],[20D EMA]]&gt;Table2[[#This Row],[50D EMA]],Table2[[#This Row],[50D EMA]]&gt;Table2[[#This Row],[200D EMA]]),"Uptrend","Downtrend/NoTrend")</f>
        <v>Uptrend</v>
      </c>
      <c r="AL272">
        <v>0.18</v>
      </c>
      <c r="AM272" t="s">
        <v>3169</v>
      </c>
      <c r="AN272">
        <v>3.45</v>
      </c>
      <c r="AO272" t="s">
        <v>3169</v>
      </c>
      <c r="AP272">
        <v>4.8826005638724003E-2</v>
      </c>
      <c r="AQ272">
        <f>(Table2[[#This Row],[Sharpe Ratio]]-AVERAGE(Table2[Sharpe Ratio]))/_xlfn.STDEV.P(Table2[Sharpe Ratio])</f>
        <v>-0.15475193872833184</v>
      </c>
      <c r="AR2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2.4887460419462193</v>
      </c>
      <c r="AS272">
        <f>_xlfn.RANK.AVG(Table2[[#This Row],[1Y Return vs Nifty Z-Score]],Table2[1Y Return vs Nifty Z-Score])</f>
        <v>264</v>
      </c>
      <c r="AT272">
        <f>_xlfn.RANK.AVG(Table2[[#This Row],[6M Return vs Nifty Z-Score]],Table2[6M Return vs Nifty Z-Score])</f>
        <v>249</v>
      </c>
      <c r="AU272">
        <f>_xlfn.RANK.AVG(Table2[[#This Row],[Sharpe Ratio Z-Score]],Table2[Sharpe Ratio Z-Score])</f>
        <v>384</v>
      </c>
      <c r="AV272">
        <f>(Table2[[#This Row],[Rank 1Y]]+Table2[[#This Row],[Rank 6M]]+Table2[[#This Row],[Rank Sharpe]])/3</f>
        <v>299</v>
      </c>
    </row>
    <row r="273" spans="1:48" x14ac:dyDescent="0.3">
      <c r="A273" t="s">
        <v>939</v>
      </c>
      <c r="B273" t="s">
        <v>940</v>
      </c>
      <c r="C273" t="s">
        <v>3134</v>
      </c>
      <c r="D273" t="s">
        <v>941</v>
      </c>
      <c r="E273">
        <v>15467.0488731</v>
      </c>
      <c r="F273">
        <v>1299.6500000000001</v>
      </c>
      <c r="G273">
        <v>26.4594815674734</v>
      </c>
      <c r="H273">
        <f>(Table2[[#This Row],[1Y Return vs Nifty]]-AVERAGE(Table2[1Y Return vs Nifty]))/_xlfn.STDEV.P(Table2[1Y Return vs Nifty])</f>
        <v>9.5745829462316717E-2</v>
      </c>
      <c r="I273">
        <v>2.9193354513810701</v>
      </c>
      <c r="J273">
        <f>(Table2[[#This Row],[1M Return vs Nifty]]-AVERAGE(Table2[1M Return vs Nifty]))/_xlfn.STDEV.P(Table2[1M Return vs Nifty])</f>
        <v>0.19992540198702491</v>
      </c>
      <c r="K273">
        <v>-15.971207932234</v>
      </c>
      <c r="L273">
        <f>(Table2[[#This Row],[6M Return vs Nifty]]-AVERAGE(Table2[6M Return vs Nifty]))/_xlfn.STDEV.P(Table2[6M Return vs Nifty])</f>
        <v>-0.77185700636229682</v>
      </c>
      <c r="M273">
        <v>14.0980765412426</v>
      </c>
      <c r="N273">
        <f>(Table2[[#This Row],[1W Return vs Nifty]]-AVERAGE(Table2[1W Return vs Nifty]))/_xlfn.STDEV.P(Table2[1W Return vs Nifty])</f>
        <v>1.3485796948646593</v>
      </c>
      <c r="O273">
        <v>1309.28</v>
      </c>
      <c r="P273">
        <v>1326.6981348024501</v>
      </c>
      <c r="Q273">
        <v>1258.8417033094199</v>
      </c>
      <c r="R273">
        <v>49.403248879078198</v>
      </c>
      <c r="S273" s="1">
        <f>(Table2[[#This Row],[Close Price]]-Table2[[#This Row],[20D EMA]])/Table2[[#This Row],[20D EMA]]</f>
        <v>-7.3551875840155521E-3</v>
      </c>
      <c r="T273" s="1">
        <f>(Table2[[#This Row],[Close Price]]-Table2[[#This Row],[50D EMA]])/Table2[[#This Row],[50D EMA]]</f>
        <v>-2.0387557721619608E-2</v>
      </c>
      <c r="U273" s="1">
        <f>(Table2[[#This Row],[Close Price]]-Table2[[#This Row],[200D EMA]])/Table2[[#This Row],[200D EMA]]</f>
        <v>3.2417337766374899E-2</v>
      </c>
      <c r="V273">
        <v>1.35309324363342</v>
      </c>
      <c r="W273">
        <v>1282.25</v>
      </c>
      <c r="X273">
        <v>1344.9</v>
      </c>
      <c r="Y273">
        <v>1282.25</v>
      </c>
      <c r="Z273">
        <v>1344.9</v>
      </c>
      <c r="AA273">
        <v>1282.25</v>
      </c>
      <c r="AB273">
        <v>1368.7</v>
      </c>
      <c r="AC273" s="1">
        <f>(Table2[[#This Row],[Close Price]]/Table2[[#This Row],[Day Low]])-1</f>
        <v>1.3569896666016934E-2</v>
      </c>
      <c r="AD273" s="1">
        <f>(Table2[[#This Row],[Day High]]/Table2[[#This Row],[Close Price]])-1</f>
        <v>3.4817066133189689E-2</v>
      </c>
      <c r="AE273" s="1">
        <f>(Table2[[#This Row],[Close Price]]/Table2[[#This Row],[Current Week Low]])-1</f>
        <v>1.3569896666016934E-2</v>
      </c>
      <c r="AF273" s="1">
        <f>(Table2[[#This Row],[Current Week High]]/Table2[[#This Row],[Close Price]])-1</f>
        <v>3.4817066133189689E-2</v>
      </c>
      <c r="AG273" s="1">
        <f>(Table2[[#This Row],[Close Price]]/Table2[[#This Row],[Current Month Low]])-1</f>
        <v>1.3569896666016934E-2</v>
      </c>
      <c r="AH273" s="1">
        <f>(Table2[[#This Row],[Current Month High]]/Table2[[#This Row],[Close Price]])-1</f>
        <v>5.3129688762359129E-2</v>
      </c>
      <c r="AI273">
        <v>30.419728388412199</v>
      </c>
      <c r="AJ273">
        <v>66.621794871794805</v>
      </c>
      <c r="AK273" t="str">
        <f>IF(AND(Table2[[#This Row],[20D EMA]]&gt;Table2[[#This Row],[50D EMA]],Table2[[#This Row],[50D EMA]]&gt;Table2[[#This Row],[200D EMA]]),"Uptrend","Downtrend/NoTrend")</f>
        <v>Downtrend/NoTrend</v>
      </c>
      <c r="AL273">
        <v>0.08</v>
      </c>
      <c r="AM273" t="s">
        <v>3169</v>
      </c>
      <c r="AN273">
        <v>-6.4</v>
      </c>
      <c r="AO273" t="s">
        <v>3168</v>
      </c>
      <c r="AP273">
        <v>0.18861041277311</v>
      </c>
      <c r="AQ273">
        <f>(Table2[[#This Row],[Sharpe Ratio]]-AVERAGE(Table2[Sharpe Ratio]))/_xlfn.STDEV.P(Table2[Sharpe Ratio])</f>
        <v>1.5018780798698048</v>
      </c>
      <c r="AR2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3">
        <f>_xlfn.RANK.AVG(Table2[[#This Row],[1Y Return vs Nifty Z-Score]],Table2[1Y Return vs Nifty Z-Score])</f>
        <v>270</v>
      </c>
      <c r="AT273">
        <f>_xlfn.RANK.AVG(Table2[[#This Row],[6M Return vs Nifty Z-Score]],Table2[6M Return vs Nifty Z-Score])</f>
        <v>587</v>
      </c>
      <c r="AU273">
        <f>_xlfn.RANK.AVG(Table2[[#This Row],[Sharpe Ratio Z-Score]],Table2[Sharpe Ratio Z-Score])</f>
        <v>43</v>
      </c>
      <c r="AV273">
        <f>(Table2[[#This Row],[Rank 1Y]]+Table2[[#This Row],[Rank 6M]]+Table2[[#This Row],[Rank Sharpe]])/3</f>
        <v>300</v>
      </c>
    </row>
    <row r="274" spans="1:48" x14ac:dyDescent="0.3">
      <c r="A274" t="s">
        <v>81</v>
      </c>
      <c r="B274" t="s">
        <v>82</v>
      </c>
      <c r="C274" t="s">
        <v>3132</v>
      </c>
      <c r="D274" t="s">
        <v>83</v>
      </c>
      <c r="E274">
        <v>291456.74715412501</v>
      </c>
      <c r="F274">
        <v>1349.25</v>
      </c>
      <c r="G274">
        <v>43.353923084616497</v>
      </c>
      <c r="H274">
        <f>(Table2[[#This Row],[1Y Return vs Nifty]]-AVERAGE(Table2[1Y Return vs Nifty]))/_xlfn.STDEV.P(Table2[1Y Return vs Nifty])</f>
        <v>0.39525610414348095</v>
      </c>
      <c r="I274">
        <v>1.75588136738303</v>
      </c>
      <c r="J274">
        <f>(Table2[[#This Row],[1M Return vs Nifty]]-AVERAGE(Table2[1M Return vs Nifty]))/_xlfn.STDEV.P(Table2[1M Return vs Nifty])</f>
        <v>7.1617226390629576E-2</v>
      </c>
      <c r="K274">
        <v>-2.1635122935098998</v>
      </c>
      <c r="L274">
        <f>(Table2[[#This Row],[6M Return vs Nifty]]-AVERAGE(Table2[6M Return vs Nifty]))/_xlfn.STDEV.P(Table2[6M Return vs Nifty])</f>
        <v>-0.29567164984879424</v>
      </c>
      <c r="M274">
        <v>6.7456709504797097</v>
      </c>
      <c r="N274">
        <f>(Table2[[#This Row],[1W Return vs Nifty]]-AVERAGE(Table2[1W Return vs Nifty]))/_xlfn.STDEV.P(Table2[1W Return vs Nifty])</f>
        <v>4.8405842307501952E-2</v>
      </c>
      <c r="O274">
        <v>1383.94</v>
      </c>
      <c r="P274">
        <v>1413.99112795872</v>
      </c>
      <c r="Q274">
        <v>1337.8425559104601</v>
      </c>
      <c r="R274">
        <v>41.442213595439199</v>
      </c>
      <c r="S274" s="1">
        <f>(Table2[[#This Row],[Close Price]]-Table2[[#This Row],[20D EMA]])/Table2[[#This Row],[20D EMA]]</f>
        <v>-2.5066115583045546E-2</v>
      </c>
      <c r="T274" s="1">
        <f>(Table2[[#This Row],[Close Price]]-Table2[[#This Row],[50D EMA]])/Table2[[#This Row],[50D EMA]]</f>
        <v>-4.5786092061399428E-2</v>
      </c>
      <c r="U274" s="1">
        <f>(Table2[[#This Row],[Close Price]]-Table2[[#This Row],[200D EMA]])/Table2[[#This Row],[200D EMA]]</f>
        <v>8.5267463193953036E-3</v>
      </c>
      <c r="V274">
        <v>0.90542227756095905</v>
      </c>
      <c r="W274">
        <v>1336</v>
      </c>
      <c r="X274">
        <v>1395</v>
      </c>
      <c r="Y274">
        <v>1336</v>
      </c>
      <c r="Z274">
        <v>1395</v>
      </c>
      <c r="AA274">
        <v>1336</v>
      </c>
      <c r="AB274">
        <v>1397.95</v>
      </c>
      <c r="AC274" s="1">
        <f>(Table2[[#This Row],[Close Price]]/Table2[[#This Row],[Day Low]])-1</f>
        <v>9.917664670658688E-3</v>
      </c>
      <c r="AD274" s="1">
        <f>(Table2[[#This Row],[Day High]]/Table2[[#This Row],[Close Price]])-1</f>
        <v>3.3907726514730507E-2</v>
      </c>
      <c r="AE274" s="1">
        <f>(Table2[[#This Row],[Close Price]]/Table2[[#This Row],[Current Week Low]])-1</f>
        <v>9.917664670658688E-3</v>
      </c>
      <c r="AF274" s="1">
        <f>(Table2[[#This Row],[Current Week High]]/Table2[[#This Row],[Close Price]])-1</f>
        <v>3.3907726514730507E-2</v>
      </c>
      <c r="AG274" s="1">
        <f>(Table2[[#This Row],[Close Price]]/Table2[[#This Row],[Current Month Low]])-1</f>
        <v>9.917664670658688E-3</v>
      </c>
      <c r="AH274" s="1">
        <f>(Table2[[#This Row],[Current Month High]]/Table2[[#This Row],[Close Price]])-1</f>
        <v>3.6094126366500001E-2</v>
      </c>
      <c r="AI274">
        <v>20.170465073188801</v>
      </c>
      <c r="AJ274">
        <v>71.878980891719706</v>
      </c>
      <c r="AK274" t="str">
        <f>IF(AND(Table2[[#This Row],[20D EMA]]&gt;Table2[[#This Row],[50D EMA]],Table2[[#This Row],[50D EMA]]&gt;Table2[[#This Row],[200D EMA]]),"Uptrend","Downtrend/NoTrend")</f>
        <v>Downtrend/NoTrend</v>
      </c>
      <c r="AL274">
        <v>-0.05</v>
      </c>
      <c r="AM274" t="s">
        <v>3168</v>
      </c>
      <c r="AN274">
        <v>-3.26</v>
      </c>
      <c r="AO274" t="s">
        <v>3168</v>
      </c>
      <c r="AP274">
        <v>7.2760904673857998E-2</v>
      </c>
      <c r="AQ274">
        <f>(Table2[[#This Row],[Sharpe Ratio]]-AVERAGE(Table2[Sharpe Ratio]))/_xlfn.STDEV.P(Table2[Sharpe Ratio])</f>
        <v>0.1289082566151917</v>
      </c>
      <c r="AR2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4">
        <f>_xlfn.RANK.AVG(Table2[[#This Row],[1Y Return vs Nifty Z-Score]],Table2[1Y Return vs Nifty Z-Score])</f>
        <v>185</v>
      </c>
      <c r="AT274">
        <f>_xlfn.RANK.AVG(Table2[[#This Row],[6M Return vs Nifty Z-Score]],Table2[6M Return vs Nifty Z-Score])</f>
        <v>417</v>
      </c>
      <c r="AU274">
        <f>_xlfn.RANK.AVG(Table2[[#This Row],[Sharpe Ratio Z-Score]],Table2[Sharpe Ratio Z-Score])</f>
        <v>307</v>
      </c>
      <c r="AV274">
        <f>(Table2[[#This Row],[Rank 1Y]]+Table2[[#This Row],[Rank 6M]]+Table2[[#This Row],[Rank Sharpe]])/3</f>
        <v>303</v>
      </c>
    </row>
    <row r="275" spans="1:48" x14ac:dyDescent="0.3">
      <c r="A275" t="s">
        <v>519</v>
      </c>
      <c r="B275" t="s">
        <v>520</v>
      </c>
      <c r="C275" t="s">
        <v>3127</v>
      </c>
      <c r="D275" t="s">
        <v>51</v>
      </c>
      <c r="E275">
        <v>40220.998200629998</v>
      </c>
      <c r="F275">
        <v>1585.35</v>
      </c>
      <c r="G275">
        <v>36.229530955148803</v>
      </c>
      <c r="H275">
        <f>(Table2[[#This Row],[1Y Return vs Nifty]]-AVERAGE(Table2[1Y Return vs Nifty]))/_xlfn.STDEV.P(Table2[1Y Return vs Nifty])</f>
        <v>0.26895251242853974</v>
      </c>
      <c r="I275">
        <v>13.4941948897588</v>
      </c>
      <c r="J275">
        <f>(Table2[[#This Row],[1M Return vs Nifty]]-AVERAGE(Table2[1M Return vs Nifty]))/_xlfn.STDEV.P(Table2[1M Return vs Nifty])</f>
        <v>1.3661432531152644</v>
      </c>
      <c r="K275">
        <v>11.876692347833499</v>
      </c>
      <c r="L275">
        <f>(Table2[[#This Row],[6M Return vs Nifty]]-AVERAGE(Table2[6M Return vs Nifty]))/_xlfn.STDEV.P(Table2[6M Return vs Nifty])</f>
        <v>0.18853223381085726</v>
      </c>
      <c r="M275">
        <v>2.8708723907778202</v>
      </c>
      <c r="N275">
        <f>(Table2[[#This Row],[1W Return vs Nifty]]-AVERAGE(Table2[1W Return vs Nifty]))/_xlfn.STDEV.P(Table2[1W Return vs Nifty])</f>
        <v>-0.6368000687455897</v>
      </c>
      <c r="O275">
        <v>1581.21</v>
      </c>
      <c r="P275">
        <v>1515.0239634273701</v>
      </c>
      <c r="Q275">
        <v>1315.42684035705</v>
      </c>
      <c r="R275">
        <v>48.477193556638298</v>
      </c>
      <c r="S275" s="1">
        <f>(Table2[[#This Row],[Close Price]]-Table2[[#This Row],[20D EMA]])/Table2[[#This Row],[20D EMA]]</f>
        <v>2.6182480505434905E-3</v>
      </c>
      <c r="T275" s="1">
        <f>(Table2[[#This Row],[Close Price]]-Table2[[#This Row],[50D EMA]])/Table2[[#This Row],[50D EMA]]</f>
        <v>4.641909188917015E-2</v>
      </c>
      <c r="U275" s="1">
        <f>(Table2[[#This Row],[Close Price]]-Table2[[#This Row],[200D EMA]])/Table2[[#This Row],[200D EMA]]</f>
        <v>0.20519815421257784</v>
      </c>
      <c r="V275">
        <v>0.55409084933524899</v>
      </c>
      <c r="W275">
        <v>1572</v>
      </c>
      <c r="X275">
        <v>1610.2</v>
      </c>
      <c r="Y275">
        <v>1572</v>
      </c>
      <c r="Z275">
        <v>1610.2</v>
      </c>
      <c r="AA275">
        <v>1572</v>
      </c>
      <c r="AB275">
        <v>1618.05</v>
      </c>
      <c r="AC275" s="1">
        <f>(Table2[[#This Row],[Close Price]]/Table2[[#This Row],[Day Low]])-1</f>
        <v>8.4923664122136255E-3</v>
      </c>
      <c r="AD275" s="1">
        <f>(Table2[[#This Row],[Day High]]/Table2[[#This Row],[Close Price]])-1</f>
        <v>1.5674772132336701E-2</v>
      </c>
      <c r="AE275" s="1">
        <f>(Table2[[#This Row],[Close Price]]/Table2[[#This Row],[Current Week Low]])-1</f>
        <v>8.4923664122136255E-3</v>
      </c>
      <c r="AF275" s="1">
        <f>(Table2[[#This Row],[Current Week High]]/Table2[[#This Row],[Close Price]])-1</f>
        <v>1.5674772132336701E-2</v>
      </c>
      <c r="AG275" s="1">
        <f>(Table2[[#This Row],[Close Price]]/Table2[[#This Row],[Current Month Low]])-1</f>
        <v>8.4923664122136255E-3</v>
      </c>
      <c r="AH275" s="1">
        <f>(Table2[[#This Row],[Current Month High]]/Table2[[#This Row],[Close Price]])-1</f>
        <v>2.0626360109754938E-2</v>
      </c>
      <c r="AI275">
        <v>7.7774623900085302</v>
      </c>
      <c r="AJ275">
        <v>63.269824922760002</v>
      </c>
      <c r="AK275" t="str">
        <f>IF(AND(Table2[[#This Row],[20D EMA]]&gt;Table2[[#This Row],[50D EMA]],Table2[[#This Row],[50D EMA]]&gt;Table2[[#This Row],[200D EMA]]),"Uptrend","Downtrend/NoTrend")</f>
        <v>Uptrend</v>
      </c>
      <c r="AL275">
        <v>0.16</v>
      </c>
      <c r="AM275" t="s">
        <v>3169</v>
      </c>
      <c r="AN275">
        <v>-3.76</v>
      </c>
      <c r="AO275" t="s">
        <v>3168</v>
      </c>
      <c r="AP275">
        <v>2.9950321193599999E-2</v>
      </c>
      <c r="AQ275">
        <f>(Table2[[#This Row],[Sharpe Ratio]]-AVERAGE(Table2[Sharpe Ratio]))/_xlfn.STDEV.P(Table2[Sharpe Ratio])</f>
        <v>-0.37845375293222905</v>
      </c>
      <c r="AR2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0.80837417767684272</v>
      </c>
      <c r="AS275">
        <f>_xlfn.RANK.AVG(Table2[[#This Row],[1Y Return vs Nifty Z-Score]],Table2[1Y Return vs Nifty Z-Score])</f>
        <v>219</v>
      </c>
      <c r="AT275">
        <f>_xlfn.RANK.AVG(Table2[[#This Row],[6M Return vs Nifty Z-Score]],Table2[6M Return vs Nifty Z-Score])</f>
        <v>254</v>
      </c>
      <c r="AU275">
        <f>_xlfn.RANK.AVG(Table2[[#This Row],[Sharpe Ratio Z-Score]],Table2[Sharpe Ratio Z-Score])</f>
        <v>438</v>
      </c>
      <c r="AV275">
        <f>(Table2[[#This Row],[Rank 1Y]]+Table2[[#This Row],[Rank 6M]]+Table2[[#This Row],[Rank Sharpe]])/3</f>
        <v>303.66666666666669</v>
      </c>
    </row>
    <row r="276" spans="1:48" x14ac:dyDescent="0.3">
      <c r="A276" t="s">
        <v>571</v>
      </c>
      <c r="B276" t="s">
        <v>572</v>
      </c>
      <c r="C276" t="s">
        <v>3139</v>
      </c>
      <c r="D276" t="s">
        <v>160</v>
      </c>
      <c r="E276">
        <v>34624.849790979999</v>
      </c>
      <c r="F276">
        <v>1028.2</v>
      </c>
      <c r="G276">
        <v>27.797647922462399</v>
      </c>
      <c r="H276">
        <f>(Table2[[#This Row],[1Y Return vs Nifty]]-AVERAGE(Table2[1Y Return vs Nifty]))/_xlfn.STDEV.P(Table2[1Y Return vs Nifty])</f>
        <v>0.11946928739048522</v>
      </c>
      <c r="I276">
        <v>-2.5083392195818699</v>
      </c>
      <c r="J276">
        <f>(Table2[[#This Row],[1M Return vs Nifty]]-AVERAGE(Table2[1M Return vs Nifty]))/_xlfn.STDEV.P(Table2[1M Return vs Nifty])</f>
        <v>-0.39865003329692861</v>
      </c>
      <c r="K276">
        <v>9.3808312876250497</v>
      </c>
      <c r="L276">
        <f>(Table2[[#This Row],[6M Return vs Nifty]]-AVERAGE(Table2[6M Return vs Nifty]))/_xlfn.STDEV.P(Table2[6M Return vs Nifty])</f>
        <v>0.10245758965152583</v>
      </c>
      <c r="M276">
        <v>3.0667624507982998</v>
      </c>
      <c r="N276">
        <f>(Table2[[#This Row],[1W Return vs Nifty]]-AVERAGE(Table2[1W Return vs Nifty]))/_xlfn.STDEV.P(Table2[1W Return vs Nifty])</f>
        <v>-0.60215955131623866</v>
      </c>
      <c r="O276">
        <v>1054.3499999999999</v>
      </c>
      <c r="P276">
        <v>1063.0711269435001</v>
      </c>
      <c r="Q276">
        <v>920.85315504889195</v>
      </c>
      <c r="R276">
        <v>42.346033135583397</v>
      </c>
      <c r="S276" s="1">
        <f>(Table2[[#This Row],[Close Price]]-Table2[[#This Row],[20D EMA]])/Table2[[#This Row],[20D EMA]]</f>
        <v>-2.4802010717503549E-2</v>
      </c>
      <c r="T276" s="1">
        <f>(Table2[[#This Row],[Close Price]]-Table2[[#This Row],[50D EMA]])/Table2[[#This Row],[50D EMA]]</f>
        <v>-3.2802251946922982E-2</v>
      </c>
      <c r="U276" s="1">
        <f>(Table2[[#This Row],[Close Price]]-Table2[[#This Row],[200D EMA]])/Table2[[#This Row],[200D EMA]]</f>
        <v>0.11657324988522041</v>
      </c>
      <c r="V276">
        <v>0.32824765877738299</v>
      </c>
      <c r="W276">
        <v>1008.35</v>
      </c>
      <c r="X276">
        <v>1044.25</v>
      </c>
      <c r="Y276">
        <v>1008.35</v>
      </c>
      <c r="Z276">
        <v>1044.25</v>
      </c>
      <c r="AA276">
        <v>1008.35</v>
      </c>
      <c r="AB276">
        <v>1050</v>
      </c>
      <c r="AC276" s="1">
        <f>(Table2[[#This Row],[Close Price]]/Table2[[#This Row],[Day Low]])-1</f>
        <v>1.9685625030991138E-2</v>
      </c>
      <c r="AD276" s="1">
        <f>(Table2[[#This Row],[Day High]]/Table2[[#This Row],[Close Price]])-1</f>
        <v>1.5609803540167277E-2</v>
      </c>
      <c r="AE276" s="1">
        <f>(Table2[[#This Row],[Close Price]]/Table2[[#This Row],[Current Week Low]])-1</f>
        <v>1.9685625030991138E-2</v>
      </c>
      <c r="AF276" s="1">
        <f>(Table2[[#This Row],[Current Week High]]/Table2[[#This Row],[Close Price]])-1</f>
        <v>1.5609803540167277E-2</v>
      </c>
      <c r="AG276" s="1">
        <f>(Table2[[#This Row],[Close Price]]/Table2[[#This Row],[Current Month Low]])-1</f>
        <v>1.9685625030991138E-2</v>
      </c>
      <c r="AH276" s="1">
        <f>(Table2[[#This Row],[Current Month High]]/Table2[[#This Row],[Close Price]])-1</f>
        <v>2.1202100758607179E-2</v>
      </c>
      <c r="AI276">
        <v>27.796148609219902</v>
      </c>
      <c r="AJ276">
        <v>60.0186755894483</v>
      </c>
      <c r="AK276" t="str">
        <f>IF(AND(Table2[[#This Row],[20D EMA]]&gt;Table2[[#This Row],[50D EMA]],Table2[[#This Row],[50D EMA]]&gt;Table2[[#This Row],[200D EMA]]),"Uptrend","Downtrend/NoTrend")</f>
        <v>Downtrend/NoTrend</v>
      </c>
      <c r="AL276">
        <v>0.19</v>
      </c>
      <c r="AM276" t="s">
        <v>3169</v>
      </c>
      <c r="AN276">
        <v>-0.72</v>
      </c>
      <c r="AO276" t="s">
        <v>3168</v>
      </c>
      <c r="AP276">
        <v>5.3689739366627E-2</v>
      </c>
      <c r="AQ276">
        <f>(Table2[[#This Row],[Sharpe Ratio]]-AVERAGE(Table2[Sharpe Ratio]))/_xlfn.STDEV.P(Table2[Sharpe Ratio])</f>
        <v>-9.7110264229071749E-2</v>
      </c>
      <c r="AR2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6">
        <f>_xlfn.RANK.AVG(Table2[[#This Row],[1Y Return vs Nifty Z-Score]],Table2[1Y Return vs Nifty Z-Score])</f>
        <v>262</v>
      </c>
      <c r="AT276">
        <f>_xlfn.RANK.AVG(Table2[[#This Row],[6M Return vs Nifty Z-Score]],Table2[6M Return vs Nifty Z-Score])</f>
        <v>276</v>
      </c>
      <c r="AU276">
        <f>_xlfn.RANK.AVG(Table2[[#This Row],[Sharpe Ratio Z-Score]],Table2[Sharpe Ratio Z-Score])</f>
        <v>373</v>
      </c>
      <c r="AV276">
        <f>(Table2[[#This Row],[Rank 1Y]]+Table2[[#This Row],[Rank 6M]]+Table2[[#This Row],[Rank Sharpe]])/3</f>
        <v>303.66666666666669</v>
      </c>
    </row>
    <row r="277" spans="1:48" x14ac:dyDescent="0.3">
      <c r="A277" t="s">
        <v>1662</v>
      </c>
      <c r="B277" t="s">
        <v>1663</v>
      </c>
      <c r="C277" t="s">
        <v>3137</v>
      </c>
      <c r="D277" t="s">
        <v>412</v>
      </c>
      <c r="E277">
        <v>5336.5118352</v>
      </c>
      <c r="F277">
        <v>108.78</v>
      </c>
      <c r="G277">
        <v>31.5161854113971</v>
      </c>
      <c r="H277">
        <f>(Table2[[#This Row],[1Y Return vs Nifty]]-AVERAGE(Table2[1Y Return vs Nifty]))/_xlfn.STDEV.P(Table2[1Y Return vs Nifty])</f>
        <v>0.1853927559817912</v>
      </c>
      <c r="I277">
        <v>-5.7395119289110896</v>
      </c>
      <c r="J277">
        <f>(Table2[[#This Row],[1M Return vs Nifty]]-AVERAGE(Table2[1M Return vs Nifty]))/_xlfn.STDEV.P(Table2[1M Return vs Nifty])</f>
        <v>-0.75499058946759434</v>
      </c>
      <c r="K277">
        <v>1.3169065746066599</v>
      </c>
      <c r="L277">
        <f>(Table2[[#This Row],[6M Return vs Nifty]]-AVERAGE(Table2[6M Return vs Nifty]))/_xlfn.STDEV.P(Table2[6M Return vs Nifty])</f>
        <v>-0.1756426064157692</v>
      </c>
      <c r="M277">
        <v>10.6083873453482</v>
      </c>
      <c r="N277">
        <f>(Table2[[#This Row],[1W Return vs Nifty]]-AVERAGE(Table2[1W Return vs Nifty]))/_xlfn.STDEV.P(Table2[1W Return vs Nifty])</f>
        <v>0.73147518532109279</v>
      </c>
      <c r="O277">
        <v>113.46</v>
      </c>
      <c r="P277">
        <v>120.624699373992</v>
      </c>
      <c r="Q277">
        <v>115.17055208006801</v>
      </c>
      <c r="R277">
        <v>41.522746011657802</v>
      </c>
      <c r="S277" s="1">
        <f>(Table2[[#This Row],[Close Price]]-Table2[[#This Row],[20D EMA]])/Table2[[#This Row],[20D EMA]]</f>
        <v>-4.1248016922263292E-2</v>
      </c>
      <c r="T277" s="1">
        <f>(Table2[[#This Row],[Close Price]]-Table2[[#This Row],[50D EMA]])/Table2[[#This Row],[50D EMA]]</f>
        <v>-9.8194643679633056E-2</v>
      </c>
      <c r="U277" s="1">
        <f>(Table2[[#This Row],[Close Price]]-Table2[[#This Row],[200D EMA]])/Table2[[#This Row],[200D EMA]]</f>
        <v>-5.5487726373189682E-2</v>
      </c>
      <c r="V277">
        <v>0.60455326934520304</v>
      </c>
      <c r="W277">
        <v>107.56</v>
      </c>
      <c r="X277">
        <v>113.2</v>
      </c>
      <c r="Y277">
        <v>107.56</v>
      </c>
      <c r="Z277">
        <v>113.2</v>
      </c>
      <c r="AA277">
        <v>107.56</v>
      </c>
      <c r="AB277">
        <v>113.2</v>
      </c>
      <c r="AC277" s="1">
        <f>(Table2[[#This Row],[Close Price]]/Table2[[#This Row],[Day Low]])-1</f>
        <v>1.1342506507995509E-2</v>
      </c>
      <c r="AD277" s="1">
        <f>(Table2[[#This Row],[Day High]]/Table2[[#This Row],[Close Price]])-1</f>
        <v>4.0632469203897736E-2</v>
      </c>
      <c r="AE277" s="1">
        <f>(Table2[[#This Row],[Close Price]]/Table2[[#This Row],[Current Week Low]])-1</f>
        <v>1.1342506507995509E-2</v>
      </c>
      <c r="AF277" s="1">
        <f>(Table2[[#This Row],[Current Week High]]/Table2[[#This Row],[Close Price]])-1</f>
        <v>4.0632469203897736E-2</v>
      </c>
      <c r="AG277" s="1">
        <f>(Table2[[#This Row],[Close Price]]/Table2[[#This Row],[Current Month Low]])-1</f>
        <v>1.1342506507995509E-2</v>
      </c>
      <c r="AH277" s="1">
        <f>(Table2[[#This Row],[Current Month High]]/Table2[[#This Row],[Close Price]])-1</f>
        <v>4.0632469203897736E-2</v>
      </c>
      <c r="AI277">
        <v>56.2327633756205</v>
      </c>
      <c r="AJ277">
        <v>60.442477876106103</v>
      </c>
      <c r="AK277" t="str">
        <f>IF(AND(Table2[[#This Row],[20D EMA]]&gt;Table2[[#This Row],[50D EMA]],Table2[[#This Row],[50D EMA]]&gt;Table2[[#This Row],[200D EMA]]),"Uptrend","Downtrend/NoTrend")</f>
        <v>Downtrend/NoTrend</v>
      </c>
      <c r="AL277">
        <v>-0.14000000000000001</v>
      </c>
      <c r="AM277" t="s">
        <v>3168</v>
      </c>
      <c r="AN277">
        <v>-7.66</v>
      </c>
      <c r="AO277" t="s">
        <v>3168</v>
      </c>
      <c r="AP277">
        <v>7.5764952602924998E-2</v>
      </c>
      <c r="AQ277">
        <f>(Table2[[#This Row],[Sharpe Ratio]]-AVERAGE(Table2[Sharpe Ratio]))/_xlfn.STDEV.P(Table2[Sharpe Ratio])</f>
        <v>0.16451019590599941</v>
      </c>
      <c r="AR2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7">
        <f>_xlfn.RANK.AVG(Table2[[#This Row],[1Y Return vs Nifty Z-Score]],Table2[1Y Return vs Nifty Z-Score])</f>
        <v>240</v>
      </c>
      <c r="AT277">
        <f>_xlfn.RANK.AVG(Table2[[#This Row],[6M Return vs Nifty Z-Score]],Table2[6M Return vs Nifty Z-Score])</f>
        <v>378</v>
      </c>
      <c r="AU277">
        <f>_xlfn.RANK.AVG(Table2[[#This Row],[Sharpe Ratio Z-Score]],Table2[Sharpe Ratio Z-Score])</f>
        <v>298</v>
      </c>
      <c r="AV277">
        <f>(Table2[[#This Row],[Rank 1Y]]+Table2[[#This Row],[Rank 6M]]+Table2[[#This Row],[Rank Sharpe]])/3</f>
        <v>305.33333333333331</v>
      </c>
    </row>
    <row r="278" spans="1:48" x14ac:dyDescent="0.3">
      <c r="A278" t="s">
        <v>1317</v>
      </c>
      <c r="B278" t="s">
        <v>1318</v>
      </c>
      <c r="C278" t="s">
        <v>3134</v>
      </c>
      <c r="D278" t="s">
        <v>1319</v>
      </c>
      <c r="E278">
        <v>8549.4325820100003</v>
      </c>
      <c r="F278">
        <v>268.35000000000002</v>
      </c>
      <c r="G278">
        <v>12.9444060585793</v>
      </c>
      <c r="H278">
        <f>(Table2[[#This Row],[1Y Return vs Nifty]]-AVERAGE(Table2[1Y Return vs Nifty]))/_xlfn.STDEV.P(Table2[1Y Return vs Nifty])</f>
        <v>-0.14385392137277689</v>
      </c>
      <c r="I278">
        <v>5.8533135503013396</v>
      </c>
      <c r="J278">
        <f>(Table2[[#This Row],[1M Return vs Nifty]]-AVERAGE(Table2[1M Return vs Nifty]))/_xlfn.STDEV.P(Table2[1M Return vs Nifty])</f>
        <v>0.52349070833638522</v>
      </c>
      <c r="K278">
        <v>31.208561971340199</v>
      </c>
      <c r="L278">
        <f>(Table2[[#This Row],[6M Return vs Nifty]]-AVERAGE(Table2[6M Return vs Nifty]))/_xlfn.STDEV.P(Table2[6M Return vs Nifty])</f>
        <v>0.85522952129486274</v>
      </c>
      <c r="M278">
        <v>8.7161316354152802</v>
      </c>
      <c r="N278">
        <f>(Table2[[#This Row],[1W Return vs Nifty]]-AVERAGE(Table2[1W Return vs Nifty]))/_xlfn.STDEV.P(Table2[1W Return vs Nifty])</f>
        <v>0.39685526180957098</v>
      </c>
      <c r="O278">
        <v>264.08999999999997</v>
      </c>
      <c r="P278">
        <v>255.92294280398701</v>
      </c>
      <c r="Q278">
        <v>224.620300327579</v>
      </c>
      <c r="R278">
        <v>56.0808395867776</v>
      </c>
      <c r="S278" s="1">
        <f>(Table2[[#This Row],[Close Price]]-Table2[[#This Row],[20D EMA]])/Table2[[#This Row],[20D EMA]]</f>
        <v>1.6130864478019039E-2</v>
      </c>
      <c r="T278" s="1">
        <f>(Table2[[#This Row],[Close Price]]-Table2[[#This Row],[50D EMA]])/Table2[[#This Row],[50D EMA]]</f>
        <v>4.8557808299082315E-2</v>
      </c>
      <c r="U278" s="1">
        <f>(Table2[[#This Row],[Close Price]]-Table2[[#This Row],[200D EMA]])/Table2[[#This Row],[200D EMA]]</f>
        <v>0.19468275845347477</v>
      </c>
      <c r="V278">
        <v>0.31606919969708802</v>
      </c>
      <c r="W278">
        <v>268</v>
      </c>
      <c r="X278">
        <v>273.60000000000002</v>
      </c>
      <c r="Y278">
        <v>268</v>
      </c>
      <c r="Z278">
        <v>273.60000000000002</v>
      </c>
      <c r="AA278">
        <v>268</v>
      </c>
      <c r="AB278">
        <v>274.10000000000002</v>
      </c>
      <c r="AC278" s="1">
        <f>(Table2[[#This Row],[Close Price]]/Table2[[#This Row],[Day Low]])-1</f>
        <v>1.3059701492537101E-3</v>
      </c>
      <c r="AD278" s="1">
        <f>(Table2[[#This Row],[Day High]]/Table2[[#This Row],[Close Price]])-1</f>
        <v>1.9564002235886058E-2</v>
      </c>
      <c r="AE278" s="1">
        <f>(Table2[[#This Row],[Close Price]]/Table2[[#This Row],[Current Week Low]])-1</f>
        <v>1.3059701492537101E-3</v>
      </c>
      <c r="AF278" s="1">
        <f>(Table2[[#This Row],[Current Week High]]/Table2[[#This Row],[Close Price]])-1</f>
        <v>1.9564002235886058E-2</v>
      </c>
      <c r="AG278" s="1">
        <f>(Table2[[#This Row],[Close Price]]/Table2[[#This Row],[Current Month Low]])-1</f>
        <v>1.3059701492537101E-3</v>
      </c>
      <c r="AH278" s="1">
        <f>(Table2[[#This Row],[Current Month High]]/Table2[[#This Row],[Close Price]])-1</f>
        <v>2.142724054406564E-2</v>
      </c>
      <c r="AI278">
        <v>3.33519657164151</v>
      </c>
      <c r="AJ278">
        <v>58.225235849056602</v>
      </c>
      <c r="AK278" t="str">
        <f>IF(AND(Table2[[#This Row],[20D EMA]]&gt;Table2[[#This Row],[50D EMA]],Table2[[#This Row],[50D EMA]]&gt;Table2[[#This Row],[200D EMA]]),"Uptrend","Downtrend/NoTrend")</f>
        <v>Uptrend</v>
      </c>
      <c r="AL278">
        <v>0.11</v>
      </c>
      <c r="AM278" t="s">
        <v>3169</v>
      </c>
      <c r="AN278">
        <v>-0.19</v>
      </c>
      <c r="AO278" t="s">
        <v>3168</v>
      </c>
      <c r="AP278">
        <v>1.5626974521743001E-2</v>
      </c>
      <c r="AQ278">
        <f>(Table2[[#This Row],[Sharpe Ratio]]-AVERAGE(Table2[Sharpe Ratio]))/_xlfn.STDEV.P(Table2[Sharpe Ratio])</f>
        <v>-0.54820434636268167</v>
      </c>
      <c r="AR2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1.0835172237053605</v>
      </c>
      <c r="AS278">
        <f>_xlfn.RANK.AVG(Table2[[#This Row],[1Y Return vs Nifty Z-Score]],Table2[1Y Return vs Nifty Z-Score])</f>
        <v>338</v>
      </c>
      <c r="AT278">
        <f>_xlfn.RANK.AVG(Table2[[#This Row],[6M Return vs Nifty Z-Score]],Table2[6M Return vs Nifty Z-Score])</f>
        <v>103</v>
      </c>
      <c r="AU278">
        <f>_xlfn.RANK.AVG(Table2[[#This Row],[Sharpe Ratio Z-Score]],Table2[Sharpe Ratio Z-Score])</f>
        <v>479</v>
      </c>
      <c r="AV278">
        <f>(Table2[[#This Row],[Rank 1Y]]+Table2[[#This Row],[Rank 6M]]+Table2[[#This Row],[Rank Sharpe]])/3</f>
        <v>306.66666666666669</v>
      </c>
    </row>
    <row r="279" spans="1:48" x14ac:dyDescent="0.3">
      <c r="A279" t="s">
        <v>1297</v>
      </c>
      <c r="B279" t="s">
        <v>1298</v>
      </c>
      <c r="C279" t="s">
        <v>3129</v>
      </c>
      <c r="D279" t="s">
        <v>196</v>
      </c>
      <c r="E279">
        <v>8801.4313770000008</v>
      </c>
      <c r="F279">
        <v>446.45</v>
      </c>
      <c r="G279">
        <v>19.192769160799401</v>
      </c>
      <c r="H279">
        <f>(Table2[[#This Row],[1Y Return vs Nifty]]-AVERAGE(Table2[1Y Return vs Nifty]))/_xlfn.STDEV.P(Table2[1Y Return vs Nifty])</f>
        <v>-3.3080863432116338E-2</v>
      </c>
      <c r="I279">
        <v>9.9090519539607804</v>
      </c>
      <c r="J279">
        <f>(Table2[[#This Row],[1M Return vs Nifty]]-AVERAGE(Table2[1M Return vs Nifty]))/_xlfn.STDEV.P(Table2[1M Return vs Nifty])</f>
        <v>0.9707661121766078</v>
      </c>
      <c r="K279">
        <v>38.971416176021499</v>
      </c>
      <c r="L279">
        <f>(Table2[[#This Row],[6M Return vs Nifty]]-AVERAGE(Table2[6M Return vs Nifty]))/_xlfn.STDEV.P(Table2[6M Return vs Nifty])</f>
        <v>1.1229467127610044</v>
      </c>
      <c r="M279">
        <v>7.9489597038506599</v>
      </c>
      <c r="N279">
        <f>(Table2[[#This Row],[1W Return vs Nifty]]-AVERAGE(Table2[1W Return vs Nifty]))/_xlfn.STDEV.P(Table2[1W Return vs Nifty])</f>
        <v>0.26119124361541263</v>
      </c>
      <c r="O279">
        <v>425.05</v>
      </c>
      <c r="P279">
        <v>423.08402651775702</v>
      </c>
      <c r="Q279">
        <v>361.15584309798999</v>
      </c>
      <c r="R279">
        <v>70.948457098175496</v>
      </c>
      <c r="S279" s="1">
        <f>(Table2[[#This Row],[Close Price]]-Table2[[#This Row],[20D EMA]])/Table2[[#This Row],[20D EMA]]</f>
        <v>5.0347017997882548E-2</v>
      </c>
      <c r="T279" s="1">
        <f>(Table2[[#This Row],[Close Price]]-Table2[[#This Row],[50D EMA]])/Table2[[#This Row],[50D EMA]]</f>
        <v>5.5227737323385533E-2</v>
      </c>
      <c r="U279" s="1">
        <f>(Table2[[#This Row],[Close Price]]-Table2[[#This Row],[200D EMA]])/Table2[[#This Row],[200D EMA]]</f>
        <v>0.2361699486026804</v>
      </c>
      <c r="V279">
        <v>1.00635962143992</v>
      </c>
      <c r="W279">
        <v>438.55</v>
      </c>
      <c r="X279">
        <v>451.8</v>
      </c>
      <c r="Y279">
        <v>438.55</v>
      </c>
      <c r="Z279">
        <v>451.8</v>
      </c>
      <c r="AA279">
        <v>438.55</v>
      </c>
      <c r="AB279">
        <v>451.8</v>
      </c>
      <c r="AC279" s="1">
        <f>(Table2[[#This Row],[Close Price]]/Table2[[#This Row],[Day Low]])-1</f>
        <v>1.8013909474404288E-2</v>
      </c>
      <c r="AD279" s="1">
        <f>(Table2[[#This Row],[Day High]]/Table2[[#This Row],[Close Price]])-1</f>
        <v>1.1983424795609876E-2</v>
      </c>
      <c r="AE279" s="1">
        <f>(Table2[[#This Row],[Close Price]]/Table2[[#This Row],[Current Week Low]])-1</f>
        <v>1.8013909474404288E-2</v>
      </c>
      <c r="AF279" s="1">
        <f>(Table2[[#This Row],[Current Week High]]/Table2[[#This Row],[Close Price]])-1</f>
        <v>1.1983424795609876E-2</v>
      </c>
      <c r="AG279" s="1">
        <f>(Table2[[#This Row],[Close Price]]/Table2[[#This Row],[Current Month Low]])-1</f>
        <v>1.8013909474404288E-2</v>
      </c>
      <c r="AH279" s="1">
        <f>(Table2[[#This Row],[Current Month High]]/Table2[[#This Row],[Close Price]])-1</f>
        <v>1.1983424795609876E-2</v>
      </c>
      <c r="AI279">
        <v>8.7019823048493699</v>
      </c>
      <c r="AJ279">
        <v>85.943356934610506</v>
      </c>
      <c r="AK279" t="str">
        <f>IF(AND(Table2[[#This Row],[20D EMA]]&gt;Table2[[#This Row],[50D EMA]],Table2[[#This Row],[50D EMA]]&gt;Table2[[#This Row],[200D EMA]]),"Uptrend","Downtrend/NoTrend")</f>
        <v>Uptrend</v>
      </c>
      <c r="AL279">
        <v>0.16</v>
      </c>
      <c r="AM279" t="s">
        <v>3169</v>
      </c>
      <c r="AN279">
        <v>6.86</v>
      </c>
      <c r="AO279" t="s">
        <v>3169</v>
      </c>
      <c r="AQ279">
        <f>(Table2[[#This Row],[Sharpe Ratio]]-AVERAGE(Table2[Sharpe Ratio]))/_xlfn.STDEV.P(Table2[Sharpe Ratio])</f>
        <v>-0.73340465320162251</v>
      </c>
      <c r="AR2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1.5884185519192859</v>
      </c>
      <c r="AS279">
        <f>_xlfn.RANK.AVG(Table2[[#This Row],[1Y Return vs Nifty Z-Score]],Table2[1Y Return vs Nifty Z-Score])</f>
        <v>303</v>
      </c>
      <c r="AT279">
        <f>_xlfn.RANK.AVG(Table2[[#This Row],[6M Return vs Nifty Z-Score]],Table2[6M Return vs Nifty Z-Score])</f>
        <v>80</v>
      </c>
      <c r="AU279">
        <f>_xlfn.RANK.AVG(Table2[[#This Row],[Sharpe Ratio Z-Score]],Table2[Sharpe Ratio Z-Score])</f>
        <v>539</v>
      </c>
      <c r="AV279">
        <f>(Table2[[#This Row],[Rank 1Y]]+Table2[[#This Row],[Rank 6M]]+Table2[[#This Row],[Rank Sharpe]])/3</f>
        <v>307.33333333333331</v>
      </c>
    </row>
    <row r="280" spans="1:48" x14ac:dyDescent="0.3">
      <c r="A280" t="s">
        <v>404</v>
      </c>
      <c r="B280" t="s">
        <v>405</v>
      </c>
      <c r="C280" t="s">
        <v>3123</v>
      </c>
      <c r="D280" t="s">
        <v>54</v>
      </c>
      <c r="E280">
        <v>54786.956799375002</v>
      </c>
      <c r="F280">
        <v>4972.05</v>
      </c>
      <c r="G280">
        <v>30.021568863602301</v>
      </c>
      <c r="H280">
        <f>(Table2[[#This Row],[1Y Return vs Nifty]]-AVERAGE(Table2[1Y Return vs Nifty]))/_xlfn.STDEV.P(Table2[1Y Return vs Nifty])</f>
        <v>0.15889569703380574</v>
      </c>
      <c r="I280">
        <v>-1.06599423185332</v>
      </c>
      <c r="J280">
        <f>(Table2[[#This Row],[1M Return vs Nifty]]-AVERAGE(Table2[1M Return vs Nifty]))/_xlfn.STDEV.P(Table2[1M Return vs Nifty])</f>
        <v>-0.23958517934058871</v>
      </c>
      <c r="K280">
        <v>-1.8650200793577401</v>
      </c>
      <c r="L280">
        <f>(Table2[[#This Row],[6M Return vs Nifty]]-AVERAGE(Table2[6M Return vs Nifty]))/_xlfn.STDEV.P(Table2[6M Return vs Nifty])</f>
        <v>-0.28537756275913378</v>
      </c>
      <c r="M280">
        <v>2.09052617982322</v>
      </c>
      <c r="N280">
        <f>(Table2[[#This Row],[1W Return vs Nifty]]-AVERAGE(Table2[1W Return vs Nifty]))/_xlfn.STDEV.P(Table2[1W Return vs Nifty])</f>
        <v>-0.77479378072196459</v>
      </c>
      <c r="O280">
        <v>4919.6499999999996</v>
      </c>
      <c r="P280">
        <v>4870.8070795602398</v>
      </c>
      <c r="Q280">
        <v>4388.7903713481501</v>
      </c>
      <c r="R280">
        <v>55.728175573659001</v>
      </c>
      <c r="S280" s="1">
        <f>(Table2[[#This Row],[Close Price]]-Table2[[#This Row],[20D EMA]])/Table2[[#This Row],[20D EMA]]</f>
        <v>1.0651164208836106E-2</v>
      </c>
      <c r="T280" s="1">
        <f>(Table2[[#This Row],[Close Price]]-Table2[[#This Row],[50D EMA]])/Table2[[#This Row],[50D EMA]]</f>
        <v>2.0785656008552301E-2</v>
      </c>
      <c r="U280" s="1">
        <f>(Table2[[#This Row],[Close Price]]-Table2[[#This Row],[200D EMA]])/Table2[[#This Row],[200D EMA]]</f>
        <v>0.1328975820899562</v>
      </c>
      <c r="V280">
        <v>0.57277628956038995</v>
      </c>
      <c r="W280">
        <v>4815</v>
      </c>
      <c r="X280">
        <v>5025</v>
      </c>
      <c r="Y280">
        <v>4815</v>
      </c>
      <c r="Z280">
        <v>5025</v>
      </c>
      <c r="AA280">
        <v>4804.25</v>
      </c>
      <c r="AB280">
        <v>5025</v>
      </c>
      <c r="AC280" s="1">
        <f>(Table2[[#This Row],[Close Price]]/Table2[[#This Row],[Day Low]])-1</f>
        <v>3.26168224299066E-2</v>
      </c>
      <c r="AD280" s="1">
        <f>(Table2[[#This Row],[Day High]]/Table2[[#This Row],[Close Price]])-1</f>
        <v>1.0649530877605784E-2</v>
      </c>
      <c r="AE280" s="1">
        <f>(Table2[[#This Row],[Close Price]]/Table2[[#This Row],[Current Week Low]])-1</f>
        <v>3.26168224299066E-2</v>
      </c>
      <c r="AF280" s="1">
        <f>(Table2[[#This Row],[Current Week High]]/Table2[[#This Row],[Close Price]])-1</f>
        <v>1.0649530877605784E-2</v>
      </c>
      <c r="AG280" s="1">
        <f>(Table2[[#This Row],[Close Price]]/Table2[[#This Row],[Current Month Low]])-1</f>
        <v>3.492740802414529E-2</v>
      </c>
      <c r="AH280" s="1">
        <f>(Table2[[#This Row],[Current Month High]]/Table2[[#This Row],[Close Price]])-1</f>
        <v>1.0649530877605784E-2</v>
      </c>
      <c r="AI280">
        <v>11.339387174304299</v>
      </c>
      <c r="AJ280">
        <v>60.102075316771497</v>
      </c>
      <c r="AK280" t="str">
        <f>IF(AND(Table2[[#This Row],[20D EMA]]&gt;Table2[[#This Row],[50D EMA]],Table2[[#This Row],[50D EMA]]&gt;Table2[[#This Row],[200D EMA]]),"Uptrend","Downtrend/NoTrend")</f>
        <v>Uptrend</v>
      </c>
      <c r="AL280">
        <v>0.2</v>
      </c>
      <c r="AM280" t="s">
        <v>3169</v>
      </c>
      <c r="AN280">
        <v>2.78</v>
      </c>
      <c r="AO280" t="s">
        <v>3169</v>
      </c>
      <c r="AP280">
        <v>8.9578915907433998E-2</v>
      </c>
      <c r="AQ280">
        <f>(Table2[[#This Row],[Sharpe Ratio]]-AVERAGE(Table2[Sharpe Ratio]))/_xlfn.STDEV.P(Table2[Sharpe Ratio])</f>
        <v>0.32822392303195769</v>
      </c>
      <c r="AR2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-0.81263690275592371</v>
      </c>
      <c r="AS280">
        <f>_xlfn.RANK.AVG(Table2[[#This Row],[1Y Return vs Nifty Z-Score]],Table2[1Y Return vs Nifty Z-Score])</f>
        <v>249</v>
      </c>
      <c r="AT280">
        <f>_xlfn.RANK.AVG(Table2[[#This Row],[6M Return vs Nifty Z-Score]],Table2[6M Return vs Nifty Z-Score])</f>
        <v>415</v>
      </c>
      <c r="AU280">
        <f>_xlfn.RANK.AVG(Table2[[#This Row],[Sharpe Ratio Z-Score]],Table2[Sharpe Ratio Z-Score])</f>
        <v>259</v>
      </c>
      <c r="AV280">
        <f>(Table2[[#This Row],[Rank 1Y]]+Table2[[#This Row],[Rank 6M]]+Table2[[#This Row],[Rank Sharpe]])/3</f>
        <v>307.66666666666669</v>
      </c>
    </row>
    <row r="281" spans="1:48" x14ac:dyDescent="0.3">
      <c r="A281" t="s">
        <v>243</v>
      </c>
      <c r="B281" t="s">
        <v>244</v>
      </c>
      <c r="C281" t="s">
        <v>3127</v>
      </c>
      <c r="D281" t="s">
        <v>51</v>
      </c>
      <c r="E281">
        <v>101071.17312555001</v>
      </c>
      <c r="F281">
        <v>1004.45</v>
      </c>
      <c r="G281">
        <v>46.967973815732996</v>
      </c>
      <c r="H281">
        <f>(Table2[[#This Row],[1Y Return vs Nifty]]-AVERAGE(Table2[1Y Return vs Nifty]))/_xlfn.STDEV.P(Table2[1Y Return vs Nifty])</f>
        <v>0.45932719676231587</v>
      </c>
      <c r="I281">
        <v>-1.66635502779347</v>
      </c>
      <c r="J281">
        <f>(Table2[[#This Row],[1M Return vs Nifty]]-AVERAGE(Table2[1M Return vs Nifty]))/_xlfn.STDEV.P(Table2[1M Return vs Nifty])</f>
        <v>-0.30579423690990326</v>
      </c>
      <c r="K281">
        <v>-8.3574547498190892</v>
      </c>
      <c r="L281">
        <f>(Table2[[#This Row],[6M Return vs Nifty]]-AVERAGE(Table2[6M Return vs Nifty]))/_xlfn.STDEV.P(Table2[6M Return vs Nifty])</f>
        <v>-0.50928185490790989</v>
      </c>
      <c r="M281">
        <v>2.2258737296003401</v>
      </c>
      <c r="N281">
        <f>(Table2[[#This Row],[1W Return vs Nifty]]-AVERAGE(Table2[1W Return vs Nifty]))/_xlfn.STDEV.P(Table2[1W Return vs Nifty])</f>
        <v>-0.75085939039820782</v>
      </c>
      <c r="O281">
        <v>1019.56</v>
      </c>
      <c r="P281">
        <v>1057.8668057536299</v>
      </c>
      <c r="Q281">
        <v>998.618387976858</v>
      </c>
      <c r="R281">
        <v>45.111976811106601</v>
      </c>
      <c r="S281" s="1">
        <f>(Table2[[#This Row],[Close Price]]-Table2[[#This Row],[20D EMA]])/Table2[[#This Row],[20D EMA]]</f>
        <v>-1.4820118482482542E-2</v>
      </c>
      <c r="T281" s="1">
        <f>(Table2[[#This Row],[Close Price]]-Table2[[#This Row],[50D EMA]])/Table2[[#This Row],[50D EMA]]</f>
        <v>-5.0494831166930765E-2</v>
      </c>
      <c r="U281" s="1">
        <f>(Table2[[#This Row],[Close Price]]-Table2[[#This Row],[200D EMA]])/Table2[[#This Row],[200D EMA]]</f>
        <v>5.8396801955114654E-3</v>
      </c>
      <c r="V281">
        <v>0.38862890608408601</v>
      </c>
      <c r="W281">
        <v>994.65</v>
      </c>
      <c r="X281">
        <v>1011.65</v>
      </c>
      <c r="Y281">
        <v>994.65</v>
      </c>
      <c r="Z281">
        <v>1011.65</v>
      </c>
      <c r="AA281">
        <v>994.65</v>
      </c>
      <c r="AB281">
        <v>1013.9</v>
      </c>
      <c r="AC281" s="1">
        <f>(Table2[[#This Row],[Close Price]]/Table2[[#This Row],[Day Low]])-1</f>
        <v>9.8527120092495313E-3</v>
      </c>
      <c r="AD281" s="1">
        <f>(Table2[[#This Row],[Day High]]/Table2[[#This Row],[Close Price]])-1</f>
        <v>7.1681019463387674E-3</v>
      </c>
      <c r="AE281" s="1">
        <f>(Table2[[#This Row],[Close Price]]/Table2[[#This Row],[Current Week Low]])-1</f>
        <v>9.8527120092495313E-3</v>
      </c>
      <c r="AF281" s="1">
        <f>(Table2[[#This Row],[Current Week High]]/Table2[[#This Row],[Close Price]])-1</f>
        <v>7.1681019463387674E-3</v>
      </c>
      <c r="AG281" s="1">
        <f>(Table2[[#This Row],[Close Price]]/Table2[[#This Row],[Current Month Low]])-1</f>
        <v>9.8527120092495313E-3</v>
      </c>
      <c r="AH281" s="1">
        <f>(Table2[[#This Row],[Current Month High]]/Table2[[#This Row],[Close Price]])-1</f>
        <v>9.4081338045695073E-3</v>
      </c>
      <c r="AI281">
        <v>31.8432973268953</v>
      </c>
      <c r="AJ281">
        <v>73.375334426512396</v>
      </c>
      <c r="AK281" t="str">
        <f>IF(AND(Table2[[#This Row],[20D EMA]]&gt;Table2[[#This Row],[50D EMA]],Table2[[#This Row],[50D EMA]]&gt;Table2[[#This Row],[200D EMA]]),"Uptrend","Downtrend/NoTrend")</f>
        <v>Downtrend/NoTrend</v>
      </c>
      <c r="AL281">
        <v>-0.17</v>
      </c>
      <c r="AM281" t="s">
        <v>3168</v>
      </c>
      <c r="AN281">
        <v>-1.61</v>
      </c>
      <c r="AO281" t="s">
        <v>3168</v>
      </c>
      <c r="AP281">
        <v>9.2290208666751E-2</v>
      </c>
      <c r="AQ281">
        <f>(Table2[[#This Row],[Sharpe Ratio]]-AVERAGE(Table2[Sharpe Ratio]))/_xlfn.STDEV.P(Table2[Sharpe Ratio])</f>
        <v>0.36035632654084243</v>
      </c>
      <c r="AR2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1">
        <f>_xlfn.RANK.AVG(Table2[[#This Row],[1Y Return vs Nifty Z-Score]],Table2[1Y Return vs Nifty Z-Score])</f>
        <v>173</v>
      </c>
      <c r="AT281">
        <f>_xlfn.RANK.AVG(Table2[[#This Row],[6M Return vs Nifty Z-Score]],Table2[6M Return vs Nifty Z-Score])</f>
        <v>504</v>
      </c>
      <c r="AU281">
        <f>_xlfn.RANK.AVG(Table2[[#This Row],[Sharpe Ratio Z-Score]],Table2[Sharpe Ratio Z-Score])</f>
        <v>247</v>
      </c>
      <c r="AV281">
        <f>(Table2[[#This Row],[Rank 1Y]]+Table2[[#This Row],[Rank 6M]]+Table2[[#This Row],[Rank Sharpe]])/3</f>
        <v>308</v>
      </c>
    </row>
    <row r="282" spans="1:48" x14ac:dyDescent="0.3">
      <c r="A282" t="s">
        <v>760</v>
      </c>
      <c r="B282" t="s">
        <v>761</v>
      </c>
      <c r="C282" t="s">
        <v>3121</v>
      </c>
      <c r="D282" t="s">
        <v>202</v>
      </c>
      <c r="E282">
        <v>21770.095942960001</v>
      </c>
      <c r="F282">
        <v>385.85</v>
      </c>
      <c r="G282">
        <v>16.767469343898899</v>
      </c>
      <c r="H282">
        <f>(Table2[[#This Row],[1Y Return vs Nifty]]-AVERAGE(Table2[1Y Return vs Nifty]))/_xlfn.STDEV.P(Table2[1Y Return vs Nifty])</f>
        <v>-7.6077384720313584E-2</v>
      </c>
      <c r="I282">
        <v>-4.2293908380025496</v>
      </c>
      <c r="J282">
        <f>(Table2[[#This Row],[1M Return vs Nifty]]-AVERAGE(Table2[1M Return vs Nifty]))/_xlfn.STDEV.P(Table2[1M Return vs Nifty])</f>
        <v>-0.58845124359303935</v>
      </c>
      <c r="K282">
        <v>25.2893760772542</v>
      </c>
      <c r="L282">
        <f>(Table2[[#This Row],[6M Return vs Nifty]]-AVERAGE(Table2[6M Return vs Nifty]))/_xlfn.STDEV.P(Table2[6M Return vs Nifty])</f>
        <v>0.65109483300262483</v>
      </c>
      <c r="M282">
        <v>1.8751450713226601</v>
      </c>
      <c r="N282">
        <f>(Table2[[#This Row],[1W Return vs Nifty]]-AVERAGE(Table2[1W Return vs Nifty]))/_xlfn.STDEV.P(Table2[1W Return vs Nifty])</f>
        <v>-0.81288102742650159</v>
      </c>
      <c r="O282">
        <v>395.47</v>
      </c>
      <c r="P282">
        <v>392.84402915052999</v>
      </c>
      <c r="Q282">
        <v>352.72401880419199</v>
      </c>
      <c r="R282">
        <v>33.885537448469996</v>
      </c>
      <c r="S282" s="1">
        <f>(Table2[[#This Row],[Close Price]]-Table2[[#This Row],[20D EMA]])/Table2[[#This Row],[20D EMA]]</f>
        <v>-2.4325486130427097E-2</v>
      </c>
      <c r="T282" s="1">
        <f>(Table2[[#This Row],[Close Price]]-Table2[[#This Row],[50D EMA]])/Table2[[#This Row],[50D EMA]]</f>
        <v>-1.7803577581804092E-2</v>
      </c>
      <c r="U282" s="1">
        <f>(Table2[[#This Row],[Close Price]]-Table2[[#This Row],[200D EMA]])/Table2[[#This Row],[200D EMA]]</f>
        <v>9.3914730582034145E-2</v>
      </c>
      <c r="V282">
        <v>0.13554906250565801</v>
      </c>
      <c r="W282">
        <v>384.05</v>
      </c>
      <c r="X282">
        <v>392.4</v>
      </c>
      <c r="Y282">
        <v>384.05</v>
      </c>
      <c r="Z282">
        <v>392.4</v>
      </c>
      <c r="AA282">
        <v>384.05</v>
      </c>
      <c r="AB282">
        <v>393.2</v>
      </c>
      <c r="AC282" s="1">
        <f>(Table2[[#This Row],[Close Price]]/Table2[[#This Row],[Day Low]])-1</f>
        <v>4.6868897278999899E-3</v>
      </c>
      <c r="AD282" s="1">
        <f>(Table2[[#This Row],[Day High]]/Table2[[#This Row],[Close Price]])-1</f>
        <v>1.6975508617338209E-2</v>
      </c>
      <c r="AE282" s="1">
        <f>(Table2[[#This Row],[Close Price]]/Table2[[#This Row],[Current Week Low]])-1</f>
        <v>4.6868897278999899E-3</v>
      </c>
      <c r="AF282" s="1">
        <f>(Table2[[#This Row],[Current Week High]]/Table2[[#This Row],[Close Price]])-1</f>
        <v>1.6975508617338209E-2</v>
      </c>
      <c r="AG282" s="1">
        <f>(Table2[[#This Row],[Close Price]]/Table2[[#This Row],[Current Month Low]])-1</f>
        <v>4.6868897278999899E-3</v>
      </c>
      <c r="AH282" s="1">
        <f>(Table2[[#This Row],[Current Month High]]/Table2[[#This Row],[Close Price]])-1</f>
        <v>1.9048853181288017E-2</v>
      </c>
      <c r="AI282">
        <v>21.731242710898002</v>
      </c>
      <c r="AJ282">
        <v>48.375312439915398</v>
      </c>
      <c r="AK282" t="str">
        <f>IF(AND(Table2[[#This Row],[20D EMA]]&gt;Table2[[#This Row],[50D EMA]],Table2[[#This Row],[50D EMA]]&gt;Table2[[#This Row],[200D EMA]]),"Uptrend","Downtrend/NoTrend")</f>
        <v>Uptrend</v>
      </c>
      <c r="AL282">
        <v>0.34</v>
      </c>
      <c r="AM282" t="s">
        <v>3169</v>
      </c>
      <c r="AN282">
        <v>-2.34</v>
      </c>
      <c r="AO282" t="s">
        <v>3168</v>
      </c>
      <c r="AP282">
        <v>1.3344323794694E-2</v>
      </c>
      <c r="AQ282">
        <f>(Table2[[#This Row],[Sharpe Ratio]]-AVERAGE(Table2[Sharpe Ratio]))/_xlfn.STDEV.P(Table2[Sharpe Ratio])</f>
        <v>-0.57525677512727746</v>
      </c>
      <c r="AR2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-1.4015715978645071</v>
      </c>
      <c r="AS282">
        <f>_xlfn.RANK.AVG(Table2[[#This Row],[1Y Return vs Nifty Z-Score]],Table2[1Y Return vs Nifty Z-Score])</f>
        <v>315</v>
      </c>
      <c r="AT282">
        <f>_xlfn.RANK.AVG(Table2[[#This Row],[6M Return vs Nifty Z-Score]],Table2[6M Return vs Nifty Z-Score])</f>
        <v>126</v>
      </c>
      <c r="AU282">
        <f>_xlfn.RANK.AVG(Table2[[#This Row],[Sharpe Ratio Z-Score]],Table2[Sharpe Ratio Z-Score])</f>
        <v>484</v>
      </c>
      <c r="AV282">
        <f>(Table2[[#This Row],[Rank 1Y]]+Table2[[#This Row],[Rank 6M]]+Table2[[#This Row],[Rank Sharpe]])/3</f>
        <v>308.33333333333331</v>
      </c>
    </row>
    <row r="283" spans="1:48" x14ac:dyDescent="0.3">
      <c r="A283" t="s">
        <v>1730</v>
      </c>
      <c r="B283" t="s">
        <v>1731</v>
      </c>
      <c r="C283" t="s">
        <v>3130</v>
      </c>
      <c r="D283" t="s">
        <v>120</v>
      </c>
      <c r="E283">
        <v>4725.12</v>
      </c>
      <c r="F283">
        <v>7875.2</v>
      </c>
      <c r="G283">
        <v>-5.8575093722153904</v>
      </c>
      <c r="H283">
        <f>(Table2[[#This Row],[1Y Return vs Nifty]]-AVERAGE(Table2[1Y Return vs Nifty]))/_xlfn.STDEV.P(Table2[1Y Return vs Nifty])</f>
        <v>-0.47718052761158553</v>
      </c>
      <c r="I283">
        <v>-7.43776036404679</v>
      </c>
      <c r="J283">
        <f>(Table2[[#This Row],[1M Return vs Nifty]]-AVERAGE(Table2[1M Return vs Nifty]))/_xlfn.STDEV.P(Table2[1M Return vs Nifty])</f>
        <v>-0.94227701651155327</v>
      </c>
      <c r="K283">
        <v>10.229679928257999</v>
      </c>
      <c r="L283">
        <f>(Table2[[#This Row],[6M Return vs Nifty]]-AVERAGE(Table2[6M Return vs Nifty]))/_xlfn.STDEV.P(Table2[6M Return vs Nifty])</f>
        <v>0.13173179319293257</v>
      </c>
      <c r="M283">
        <v>4.88811411004174</v>
      </c>
      <c r="N283">
        <f>(Table2[[#This Row],[1W Return vs Nifty]]-AVERAGE(Table2[1W Return vs Nifty]))/_xlfn.STDEV.P(Table2[1W Return vs Nifty])</f>
        <v>-0.28007805371292133</v>
      </c>
      <c r="O283">
        <v>8302.93</v>
      </c>
      <c r="P283">
        <v>8299.8474809754498</v>
      </c>
      <c r="Q283">
        <v>7303.2611617824996</v>
      </c>
      <c r="R283">
        <v>34.547552740096599</v>
      </c>
      <c r="S283" s="1">
        <f>(Table2[[#This Row],[Close Price]]-Table2[[#This Row],[20D EMA]])/Table2[[#This Row],[20D EMA]]</f>
        <v>-5.1515549330176269E-2</v>
      </c>
      <c r="T283" s="1">
        <f>(Table2[[#This Row],[Close Price]]-Table2[[#This Row],[50D EMA]])/Table2[[#This Row],[50D EMA]]</f>
        <v>-5.1163287271098479E-2</v>
      </c>
      <c r="U283" s="1">
        <f>(Table2[[#This Row],[Close Price]]-Table2[[#This Row],[200D EMA]])/Table2[[#This Row],[200D EMA]]</f>
        <v>7.8312801027905138E-2</v>
      </c>
      <c r="V283">
        <v>0.36397069919042602</v>
      </c>
      <c r="W283">
        <v>7845</v>
      </c>
      <c r="X283">
        <v>8133</v>
      </c>
      <c r="Y283">
        <v>7845</v>
      </c>
      <c r="Z283">
        <v>8133</v>
      </c>
      <c r="AA283">
        <v>7845</v>
      </c>
      <c r="AB283">
        <v>8145</v>
      </c>
      <c r="AC283" s="1">
        <f>(Table2[[#This Row],[Close Price]]/Table2[[#This Row],[Day Low]])-1</f>
        <v>3.8495857233906694E-3</v>
      </c>
      <c r="AD283" s="1">
        <f>(Table2[[#This Row],[Day High]]/Table2[[#This Row],[Close Price]])-1</f>
        <v>3.2735676554246362E-2</v>
      </c>
      <c r="AE283" s="1">
        <f>(Table2[[#This Row],[Close Price]]/Table2[[#This Row],[Current Week Low]])-1</f>
        <v>3.8495857233906694E-3</v>
      </c>
      <c r="AF283" s="1">
        <f>(Table2[[#This Row],[Current Week High]]/Table2[[#This Row],[Close Price]])-1</f>
        <v>3.2735676554246362E-2</v>
      </c>
      <c r="AG283" s="1">
        <f>(Table2[[#This Row],[Close Price]]/Table2[[#This Row],[Current Month Low]])-1</f>
        <v>3.8495857233906694E-3</v>
      </c>
      <c r="AH283" s="1">
        <f>(Table2[[#This Row],[Current Month High]]/Table2[[#This Row],[Close Price]])-1</f>
        <v>3.4259447379114238E-2</v>
      </c>
      <c r="AI283">
        <v>23.438769809020702</v>
      </c>
      <c r="AJ283">
        <v>66.352277648102501</v>
      </c>
      <c r="AK283" t="str">
        <f>IF(AND(Table2[[#This Row],[20D EMA]]&gt;Table2[[#This Row],[50D EMA]],Table2[[#This Row],[50D EMA]]&gt;Table2[[#This Row],[200D EMA]]),"Uptrend","Downtrend/NoTrend")</f>
        <v>Uptrend</v>
      </c>
      <c r="AL283">
        <v>0.02</v>
      </c>
      <c r="AM283" t="s">
        <v>3169</v>
      </c>
      <c r="AN283">
        <v>-11.14</v>
      </c>
      <c r="AO283" t="s">
        <v>3168</v>
      </c>
      <c r="AP283">
        <v>0.119406900655692</v>
      </c>
      <c r="AQ283">
        <f>(Table2[[#This Row],[Sharpe Ratio]]-AVERAGE(Table2[Sharpe Ratio]))/_xlfn.STDEV.P(Table2[Sharpe Ratio])</f>
        <v>0.68172497469608218</v>
      </c>
      <c r="AR2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-0.88607882994704545</v>
      </c>
      <c r="AS283">
        <f>_xlfn.RANK.AVG(Table2[[#This Row],[1Y Return vs Nifty Z-Score]],Table2[1Y Return vs Nifty Z-Score])</f>
        <v>484</v>
      </c>
      <c r="AT283">
        <f>_xlfn.RANK.AVG(Table2[[#This Row],[6M Return vs Nifty Z-Score]],Table2[6M Return vs Nifty Z-Score])</f>
        <v>269</v>
      </c>
      <c r="AU283">
        <f>_xlfn.RANK.AVG(Table2[[#This Row],[Sharpe Ratio Z-Score]],Table2[Sharpe Ratio Z-Score])</f>
        <v>173</v>
      </c>
      <c r="AV283">
        <f>(Table2[[#This Row],[Rank 1Y]]+Table2[[#This Row],[Rank 6M]]+Table2[[#This Row],[Rank Sharpe]])/3</f>
        <v>308.66666666666669</v>
      </c>
    </row>
    <row r="284" spans="1:48" x14ac:dyDescent="0.3">
      <c r="A284" t="s">
        <v>259</v>
      </c>
      <c r="B284" t="s">
        <v>260</v>
      </c>
      <c r="C284" t="s">
        <v>3134</v>
      </c>
      <c r="D284" t="s">
        <v>242</v>
      </c>
      <c r="E284">
        <v>98100.448645675002</v>
      </c>
      <c r="F284">
        <v>6522.95</v>
      </c>
      <c r="G284">
        <v>2.1571236261392501</v>
      </c>
      <c r="H284">
        <f>(Table2[[#This Row],[1Y Return vs Nifty]]-AVERAGE(Table2[1Y Return vs Nifty]))/_xlfn.STDEV.P(Table2[1Y Return vs Nifty])</f>
        <v>-0.335094449869973</v>
      </c>
      <c r="I284">
        <v>-6.8254508385356498</v>
      </c>
      <c r="J284">
        <f>(Table2[[#This Row],[1M Return vs Nifty]]-AVERAGE(Table2[1M Return vs Nifty]))/_xlfn.STDEV.P(Table2[1M Return vs Nifty])</f>
        <v>-0.87475022778891276</v>
      </c>
      <c r="K284">
        <v>3.76884748214641</v>
      </c>
      <c r="L284">
        <f>(Table2[[#This Row],[6M Return vs Nifty]]-AVERAGE(Table2[6M Return vs Nifty]))/_xlfn.STDEV.P(Table2[6M Return vs Nifty])</f>
        <v>-9.1082634516305508E-2</v>
      </c>
      <c r="M284">
        <v>1.28504485612654</v>
      </c>
      <c r="N284">
        <f>(Table2[[#This Row],[1W Return vs Nifty]]-AVERAGE(Table2[1W Return vs Nifty]))/_xlfn.STDEV.P(Table2[1W Return vs Nifty])</f>
        <v>-0.91723229868257206</v>
      </c>
      <c r="O284">
        <v>6714.52</v>
      </c>
      <c r="P284">
        <v>6781.5224948609202</v>
      </c>
      <c r="Q284">
        <v>6190.2907947601498</v>
      </c>
      <c r="R284">
        <v>36.473215782420901</v>
      </c>
      <c r="S284" s="1">
        <f>(Table2[[#This Row],[Close Price]]-Table2[[#This Row],[20D EMA]])/Table2[[#This Row],[20D EMA]]</f>
        <v>-2.8530706588110633E-2</v>
      </c>
      <c r="T284" s="1">
        <f>(Table2[[#This Row],[Close Price]]-Table2[[#This Row],[50D EMA]])/Table2[[#This Row],[50D EMA]]</f>
        <v>-3.8128973996159159E-2</v>
      </c>
      <c r="U284" s="1">
        <f>(Table2[[#This Row],[Close Price]]-Table2[[#This Row],[200D EMA]])/Table2[[#This Row],[200D EMA]]</f>
        <v>5.3738865631552182E-2</v>
      </c>
      <c r="V284">
        <v>0.88217956366464201</v>
      </c>
      <c r="W284">
        <v>6383.2</v>
      </c>
      <c r="X284">
        <v>6553.15</v>
      </c>
      <c r="Y284">
        <v>6383.2</v>
      </c>
      <c r="Z284">
        <v>6553.15</v>
      </c>
      <c r="AA284">
        <v>6383.2</v>
      </c>
      <c r="AB284">
        <v>6553.15</v>
      </c>
      <c r="AC284" s="1">
        <f>(Table2[[#This Row],[Close Price]]/Table2[[#This Row],[Day Low]])-1</f>
        <v>2.1893407695199985E-2</v>
      </c>
      <c r="AD284" s="1">
        <f>(Table2[[#This Row],[Day High]]/Table2[[#This Row],[Close Price]])-1</f>
        <v>4.6298070658215007E-3</v>
      </c>
      <c r="AE284" s="1">
        <f>(Table2[[#This Row],[Close Price]]/Table2[[#This Row],[Current Week Low]])-1</f>
        <v>2.1893407695199985E-2</v>
      </c>
      <c r="AF284" s="1">
        <f>(Table2[[#This Row],[Current Week High]]/Table2[[#This Row],[Close Price]])-1</f>
        <v>4.6298070658215007E-3</v>
      </c>
      <c r="AG284" s="1">
        <f>(Table2[[#This Row],[Close Price]]/Table2[[#This Row],[Current Month Low]])-1</f>
        <v>2.1893407695199985E-2</v>
      </c>
      <c r="AH284" s="1">
        <f>(Table2[[#This Row],[Current Month High]]/Table2[[#This Row],[Close Price]])-1</f>
        <v>4.6298070658215007E-3</v>
      </c>
      <c r="AI284">
        <v>16.588353429046599</v>
      </c>
      <c r="AJ284">
        <v>71.611418047882097</v>
      </c>
      <c r="AK284" t="str">
        <f>IF(AND(Table2[[#This Row],[20D EMA]]&gt;Table2[[#This Row],[50D EMA]],Table2[[#This Row],[50D EMA]]&gt;Table2[[#This Row],[200D EMA]]),"Uptrend","Downtrend/NoTrend")</f>
        <v>Downtrend/NoTrend</v>
      </c>
      <c r="AL284">
        <v>0.01</v>
      </c>
      <c r="AM284" t="s">
        <v>3169</v>
      </c>
      <c r="AN284">
        <v>-8.39</v>
      </c>
      <c r="AO284" t="s">
        <v>3168</v>
      </c>
      <c r="AP284">
        <v>0.126978707318399</v>
      </c>
      <c r="AQ284">
        <f>(Table2[[#This Row],[Sharpe Ratio]]-AVERAGE(Table2[Sharpe Ratio]))/_xlfn.STDEV.P(Table2[Sharpe Ratio])</f>
        <v>0.7714608935271613</v>
      </c>
      <c r="AR2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4">
        <f>_xlfn.RANK.AVG(Table2[[#This Row],[1Y Return vs Nifty Z-Score]],Table2[1Y Return vs Nifty Z-Score])</f>
        <v>426</v>
      </c>
      <c r="AT284">
        <f>_xlfn.RANK.AVG(Table2[[#This Row],[6M Return vs Nifty Z-Score]],Table2[6M Return vs Nifty Z-Score])</f>
        <v>349</v>
      </c>
      <c r="AU284">
        <f>_xlfn.RANK.AVG(Table2[[#This Row],[Sharpe Ratio Z-Score]],Table2[Sharpe Ratio Z-Score])</f>
        <v>152</v>
      </c>
      <c r="AV284">
        <f>(Table2[[#This Row],[Rank 1Y]]+Table2[[#This Row],[Rank 6M]]+Table2[[#This Row],[Rank Sharpe]])/3</f>
        <v>309</v>
      </c>
    </row>
    <row r="285" spans="1:48" x14ac:dyDescent="0.3">
      <c r="A285" t="s">
        <v>372</v>
      </c>
      <c r="B285" t="s">
        <v>373</v>
      </c>
      <c r="C285" t="s">
        <v>3132</v>
      </c>
      <c r="D285" t="s">
        <v>83</v>
      </c>
      <c r="E285">
        <v>64712.49887168</v>
      </c>
      <c r="F285">
        <v>312.39999999999998</v>
      </c>
      <c r="G285">
        <v>41.128551957810501</v>
      </c>
      <c r="H285">
        <f>(Table2[[#This Row],[1Y Return vs Nifty]]-AVERAGE(Table2[1Y Return vs Nifty]))/_xlfn.STDEV.P(Table2[1Y Return vs Nifty])</f>
        <v>0.3558039851266514</v>
      </c>
      <c r="I285">
        <v>-0.33099487103832398</v>
      </c>
      <c r="J285">
        <f>(Table2[[#This Row],[1M Return vs Nifty]]-AVERAGE(Table2[1M Return vs Nifty]))/_xlfn.STDEV.P(Table2[1M Return vs Nifty])</f>
        <v>-0.15852789624900454</v>
      </c>
      <c r="K285">
        <v>17.5529797393067</v>
      </c>
      <c r="L285">
        <f>(Table2[[#This Row],[6M Return vs Nifty]]-AVERAGE(Table2[6M Return vs Nifty]))/_xlfn.STDEV.P(Table2[6M Return vs Nifty])</f>
        <v>0.38429009275447557</v>
      </c>
      <c r="M285">
        <v>14.6244244483182</v>
      </c>
      <c r="N285">
        <f>(Table2[[#This Row],[1W Return vs Nifty]]-AVERAGE(Table2[1W Return vs Nifty]))/_xlfn.STDEV.P(Table2[1W Return vs Nifty])</f>
        <v>1.4416572295136794</v>
      </c>
      <c r="O285">
        <v>312.58</v>
      </c>
      <c r="P285">
        <v>317.59471990521502</v>
      </c>
      <c r="Q285">
        <v>282.40643775542901</v>
      </c>
      <c r="R285">
        <v>51.9020914949405</v>
      </c>
      <c r="S285" s="1">
        <f>(Table2[[#This Row],[Close Price]]-Table2[[#This Row],[20D EMA]])/Table2[[#This Row],[20D EMA]]</f>
        <v>-5.7585258173909663E-4</v>
      </c>
      <c r="T285" s="1">
        <f>(Table2[[#This Row],[Close Price]]-Table2[[#This Row],[50D EMA]])/Table2[[#This Row],[50D EMA]]</f>
        <v>-1.6356442911788279E-2</v>
      </c>
      <c r="U285" s="1">
        <f>(Table2[[#This Row],[Close Price]]-Table2[[#This Row],[200D EMA]])/Table2[[#This Row],[200D EMA]]</f>
        <v>0.10620707687459355</v>
      </c>
      <c r="V285">
        <v>1.3752329530546601</v>
      </c>
      <c r="W285">
        <v>309.3</v>
      </c>
      <c r="X285">
        <v>320</v>
      </c>
      <c r="Y285">
        <v>309.3</v>
      </c>
      <c r="Z285">
        <v>320</v>
      </c>
      <c r="AA285">
        <v>309.3</v>
      </c>
      <c r="AB285">
        <v>323.39999999999998</v>
      </c>
      <c r="AC285" s="1">
        <f>(Table2[[#This Row],[Close Price]]/Table2[[#This Row],[Day Low]])-1</f>
        <v>1.0022631749110777E-2</v>
      </c>
      <c r="AD285" s="1">
        <f>(Table2[[#This Row],[Day High]]/Table2[[#This Row],[Close Price]])-1</f>
        <v>2.4327784891165161E-2</v>
      </c>
      <c r="AE285" s="1">
        <f>(Table2[[#This Row],[Close Price]]/Table2[[#This Row],[Current Week Low]])-1</f>
        <v>1.0022631749110777E-2</v>
      </c>
      <c r="AF285" s="1">
        <f>(Table2[[#This Row],[Current Week High]]/Table2[[#This Row],[Close Price]])-1</f>
        <v>2.4327784891165161E-2</v>
      </c>
      <c r="AG285" s="1">
        <f>(Table2[[#This Row],[Close Price]]/Table2[[#This Row],[Current Month Low]])-1</f>
        <v>1.0022631749110777E-2</v>
      </c>
      <c r="AH285" s="1">
        <f>(Table2[[#This Row],[Current Month High]]/Table2[[#This Row],[Close Price]])-1</f>
        <v>3.5211267605633756E-2</v>
      </c>
      <c r="AI285">
        <v>15.5409731113956</v>
      </c>
      <c r="AJ285">
        <v>76.2979683972912</v>
      </c>
      <c r="AK285" t="str">
        <f>IF(AND(Table2[[#This Row],[20D EMA]]&gt;Table2[[#This Row],[50D EMA]],Table2[[#This Row],[50D EMA]]&gt;Table2[[#This Row],[200D EMA]]),"Uptrend","Downtrend/NoTrend")</f>
        <v>Downtrend/NoTrend</v>
      </c>
      <c r="AL285">
        <v>0.05</v>
      </c>
      <c r="AM285" t="s">
        <v>3169</v>
      </c>
      <c r="AN285">
        <v>-4.16</v>
      </c>
      <c r="AO285" t="s">
        <v>3168</v>
      </c>
      <c r="AQ285">
        <f>(Table2[[#This Row],[Sharpe Ratio]]-AVERAGE(Table2[Sharpe Ratio]))/_xlfn.STDEV.P(Table2[Sharpe Ratio])</f>
        <v>-0.73340465320162251</v>
      </c>
      <c r="AR2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5">
        <f>_xlfn.RANK.AVG(Table2[[#This Row],[1Y Return vs Nifty Z-Score]],Table2[1Y Return vs Nifty Z-Score])</f>
        <v>194</v>
      </c>
      <c r="AT285">
        <f>_xlfn.RANK.AVG(Table2[[#This Row],[6M Return vs Nifty Z-Score]],Table2[6M Return vs Nifty Z-Score])</f>
        <v>195</v>
      </c>
      <c r="AU285">
        <f>_xlfn.RANK.AVG(Table2[[#This Row],[Sharpe Ratio Z-Score]],Table2[Sharpe Ratio Z-Score])</f>
        <v>539</v>
      </c>
      <c r="AV285">
        <f>(Table2[[#This Row],[Rank 1Y]]+Table2[[#This Row],[Rank 6M]]+Table2[[#This Row],[Rank Sharpe]])/3</f>
        <v>309.33333333333331</v>
      </c>
    </row>
    <row r="286" spans="1:48" x14ac:dyDescent="0.3">
      <c r="A286" t="s">
        <v>1598</v>
      </c>
      <c r="B286" t="s">
        <v>1599</v>
      </c>
      <c r="C286" t="s">
        <v>3127</v>
      </c>
      <c r="D286" t="s">
        <v>163</v>
      </c>
      <c r="E286">
        <v>5894.3155603199903</v>
      </c>
      <c r="F286">
        <v>650.4</v>
      </c>
      <c r="G286">
        <v>36.153429606323002</v>
      </c>
      <c r="H286">
        <f>(Table2[[#This Row],[1Y Return vs Nifty]]-AVERAGE(Table2[1Y Return vs Nifty]))/_xlfn.STDEV.P(Table2[1Y Return vs Nifty])</f>
        <v>0.26760336242158067</v>
      </c>
      <c r="I286">
        <v>8.6907565447707107</v>
      </c>
      <c r="J286">
        <f>(Table2[[#This Row],[1M Return vs Nifty]]-AVERAGE(Table2[1M Return vs Nifty]))/_xlfn.STDEV.P(Table2[1M Return vs Nifty])</f>
        <v>0.83640991931897457</v>
      </c>
      <c r="K286">
        <v>20.283066907479601</v>
      </c>
      <c r="L286">
        <f>(Table2[[#This Row],[6M Return vs Nifty]]-AVERAGE(Table2[6M Return vs Nifty]))/_xlfn.STDEV.P(Table2[6M Return vs Nifty])</f>
        <v>0.47844248179203408</v>
      </c>
      <c r="M286">
        <v>6.7835927679815997</v>
      </c>
      <c r="N286">
        <f>(Table2[[#This Row],[1W Return vs Nifty]]-AVERAGE(Table2[1W Return vs Nifty]))/_xlfn.STDEV.P(Table2[1W Return vs Nifty])</f>
        <v>5.5111804723305777E-2</v>
      </c>
      <c r="O286">
        <v>624.07000000000005</v>
      </c>
      <c r="P286">
        <v>625.81771791478104</v>
      </c>
      <c r="Q286">
        <v>572.23448193209697</v>
      </c>
      <c r="R286">
        <v>64.588001312867704</v>
      </c>
      <c r="S286" s="1">
        <f>(Table2[[#This Row],[Close Price]]-Table2[[#This Row],[20D EMA]])/Table2[[#This Row],[20D EMA]]</f>
        <v>4.2190779880462007E-2</v>
      </c>
      <c r="T286" s="1">
        <f>(Table2[[#This Row],[Close Price]]-Table2[[#This Row],[50D EMA]])/Table2[[#This Row],[50D EMA]]</f>
        <v>3.9280259061898845E-2</v>
      </c>
      <c r="U286" s="1">
        <f>(Table2[[#This Row],[Close Price]]-Table2[[#This Row],[200D EMA]])/Table2[[#This Row],[200D EMA]]</f>
        <v>0.13659700793280466</v>
      </c>
      <c r="V286">
        <v>0.90964782237366104</v>
      </c>
      <c r="W286">
        <v>632</v>
      </c>
      <c r="X286">
        <v>654.6</v>
      </c>
      <c r="Y286">
        <v>632</v>
      </c>
      <c r="Z286">
        <v>654.6</v>
      </c>
      <c r="AA286">
        <v>631.75</v>
      </c>
      <c r="AB286">
        <v>654.6</v>
      </c>
      <c r="AC286" s="1">
        <f>(Table2[[#This Row],[Close Price]]/Table2[[#This Row],[Day Low]])-1</f>
        <v>2.9113924050632844E-2</v>
      </c>
      <c r="AD286" s="1">
        <f>(Table2[[#This Row],[Day High]]/Table2[[#This Row],[Close Price]])-1</f>
        <v>6.4575645756457245E-3</v>
      </c>
      <c r="AE286" s="1">
        <f>(Table2[[#This Row],[Close Price]]/Table2[[#This Row],[Current Week Low]])-1</f>
        <v>2.9113924050632844E-2</v>
      </c>
      <c r="AF286" s="1">
        <f>(Table2[[#This Row],[Current Week High]]/Table2[[#This Row],[Close Price]])-1</f>
        <v>6.4575645756457245E-3</v>
      </c>
      <c r="AG286" s="1">
        <f>(Table2[[#This Row],[Close Price]]/Table2[[#This Row],[Current Month Low]])-1</f>
        <v>2.9521171349426112E-2</v>
      </c>
      <c r="AH286" s="1">
        <f>(Table2[[#This Row],[Current Month High]]/Table2[[#This Row],[Close Price]])-1</f>
        <v>6.4575645756457245E-3</v>
      </c>
      <c r="AI286">
        <v>10.9624846248462</v>
      </c>
      <c r="AJ286">
        <v>71.135376924088902</v>
      </c>
      <c r="AK286" t="str">
        <f>IF(AND(Table2[[#This Row],[20D EMA]]&gt;Table2[[#This Row],[50D EMA]],Table2[[#This Row],[50D EMA]]&gt;Table2[[#This Row],[200D EMA]]),"Uptrend","Downtrend/NoTrend")</f>
        <v>Downtrend/NoTrend</v>
      </c>
      <c r="AL286">
        <v>0.08</v>
      </c>
      <c r="AM286" t="s">
        <v>3169</v>
      </c>
      <c r="AN286">
        <v>5.52</v>
      </c>
      <c r="AO286" t="s">
        <v>3169</v>
      </c>
      <c r="AQ286">
        <f>(Table2[[#This Row],[Sharpe Ratio]]-AVERAGE(Table2[Sharpe Ratio]))/_xlfn.STDEV.P(Table2[Sharpe Ratio])</f>
        <v>-0.73340465320162251</v>
      </c>
      <c r="AR2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6">
        <f>_xlfn.RANK.AVG(Table2[[#This Row],[1Y Return vs Nifty Z-Score]],Table2[1Y Return vs Nifty Z-Score])</f>
        <v>220</v>
      </c>
      <c r="AT286">
        <f>_xlfn.RANK.AVG(Table2[[#This Row],[6M Return vs Nifty Z-Score]],Table2[6M Return vs Nifty Z-Score])</f>
        <v>170</v>
      </c>
      <c r="AU286">
        <f>_xlfn.RANK.AVG(Table2[[#This Row],[Sharpe Ratio Z-Score]],Table2[Sharpe Ratio Z-Score])</f>
        <v>539</v>
      </c>
      <c r="AV286">
        <f>(Table2[[#This Row],[Rank 1Y]]+Table2[[#This Row],[Rank 6M]]+Table2[[#This Row],[Rank Sharpe]])/3</f>
        <v>309.66666666666669</v>
      </c>
    </row>
    <row r="287" spans="1:48" x14ac:dyDescent="0.3">
      <c r="A287" t="s">
        <v>28</v>
      </c>
      <c r="B287" t="s">
        <v>29</v>
      </c>
      <c r="C287" t="s">
        <v>3123</v>
      </c>
      <c r="D287" t="s">
        <v>24</v>
      </c>
      <c r="E287">
        <v>901001.31933791901</v>
      </c>
      <c r="F287">
        <v>1277.2</v>
      </c>
      <c r="G287">
        <v>10.3121929684626</v>
      </c>
      <c r="H287">
        <f>(Table2[[#This Row],[1Y Return vs Nifty]]-AVERAGE(Table2[1Y Return vs Nifty]))/_xlfn.STDEV.P(Table2[1Y Return vs Nifty])</f>
        <v>-0.19051866994349648</v>
      </c>
      <c r="I287">
        <v>7.4062206296487698</v>
      </c>
      <c r="J287">
        <f>(Table2[[#This Row],[1M Return vs Nifty]]-AVERAGE(Table2[1M Return vs Nifty]))/_xlfn.STDEV.P(Table2[1M Return vs Nifty])</f>
        <v>0.69474858345346735</v>
      </c>
      <c r="K287">
        <v>4.65875951089245</v>
      </c>
      <c r="L287">
        <f>(Table2[[#This Row],[6M Return vs Nifty]]-AVERAGE(Table2[6M Return vs Nifty]))/_xlfn.STDEV.P(Table2[6M Return vs Nifty])</f>
        <v>-6.039227982123016E-2</v>
      </c>
      <c r="M287">
        <v>1.6297617106640401</v>
      </c>
      <c r="N287">
        <f>(Table2[[#This Row],[1W Return vs Nifty]]-AVERAGE(Table2[1W Return vs Nifty]))/_xlfn.STDEV.P(Table2[1W Return vs Nifty])</f>
        <v>-0.85627376813462641</v>
      </c>
      <c r="O287">
        <v>1274.1300000000001</v>
      </c>
      <c r="P287">
        <v>1256.2610977874001</v>
      </c>
      <c r="Q287">
        <v>1163.80520977076</v>
      </c>
      <c r="R287">
        <v>49.248925107578799</v>
      </c>
      <c r="S287" s="1">
        <f>(Table2[[#This Row],[Close Price]]-Table2[[#This Row],[20D EMA]])/Table2[[#This Row],[20D EMA]]</f>
        <v>2.4094872579720561E-3</v>
      </c>
      <c r="T287" s="1">
        <f>(Table2[[#This Row],[Close Price]]-Table2[[#This Row],[50D EMA]])/Table2[[#This Row],[50D EMA]]</f>
        <v>1.6667635612914188E-2</v>
      </c>
      <c r="U287" s="1">
        <f>(Table2[[#This Row],[Close Price]]-Table2[[#This Row],[200D EMA]])/Table2[[#This Row],[200D EMA]]</f>
        <v>9.7434509896699897E-2</v>
      </c>
      <c r="V287">
        <v>1.0988203480394301</v>
      </c>
      <c r="W287">
        <v>1270.05</v>
      </c>
      <c r="X287">
        <v>1291.8</v>
      </c>
      <c r="Y287">
        <v>1270.05</v>
      </c>
      <c r="Z287">
        <v>1291.8</v>
      </c>
      <c r="AA287">
        <v>1270.05</v>
      </c>
      <c r="AB287">
        <v>1296.2</v>
      </c>
      <c r="AC287" s="1">
        <f>(Table2[[#This Row],[Close Price]]/Table2[[#This Row],[Day Low]])-1</f>
        <v>5.6296996181253167E-3</v>
      </c>
      <c r="AD287" s="1">
        <f>(Table2[[#This Row],[Day High]]/Table2[[#This Row],[Close Price]])-1</f>
        <v>1.1431255872220492E-2</v>
      </c>
      <c r="AE287" s="1">
        <f>(Table2[[#This Row],[Close Price]]/Table2[[#This Row],[Current Week Low]])-1</f>
        <v>5.6296996181253167E-3</v>
      </c>
      <c r="AF287" s="1">
        <f>(Table2[[#This Row],[Current Week High]]/Table2[[#This Row],[Close Price]])-1</f>
        <v>1.1431255872220492E-2</v>
      </c>
      <c r="AG287" s="1">
        <f>(Table2[[#This Row],[Close Price]]/Table2[[#This Row],[Current Month Low]])-1</f>
        <v>5.6296996181253167E-3</v>
      </c>
      <c r="AH287" s="1">
        <f>(Table2[[#This Row],[Current Month High]]/Table2[[#This Row],[Close Price]])-1</f>
        <v>1.4876291888506143E-2</v>
      </c>
      <c r="AI287">
        <v>6.6669276542436302</v>
      </c>
      <c r="AJ287">
        <v>39.622847772615401</v>
      </c>
      <c r="AK287" t="str">
        <f>IF(AND(Table2[[#This Row],[20D EMA]]&gt;Table2[[#This Row],[50D EMA]],Table2[[#This Row],[50D EMA]]&gt;Table2[[#This Row],[200D EMA]]),"Uptrend","Downtrend/NoTrend")</f>
        <v>Uptrend</v>
      </c>
      <c r="AL287">
        <v>0.06</v>
      </c>
      <c r="AM287" t="s">
        <v>3169</v>
      </c>
      <c r="AN287">
        <v>3.73</v>
      </c>
      <c r="AO287" t="s">
        <v>3169</v>
      </c>
      <c r="AP287">
        <v>9.5632290282979995E-2</v>
      </c>
      <c r="AQ287">
        <f>(Table2[[#This Row],[Sharpe Ratio]]-AVERAGE(Table2[Sharpe Ratio]))/_xlfn.STDEV.P(Table2[Sharpe Ratio])</f>
        <v>0.39996441190280391</v>
      </c>
      <c r="AR2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-1.247172254308182E-2</v>
      </c>
      <c r="AS287">
        <f>_xlfn.RANK.AVG(Table2[[#This Row],[1Y Return vs Nifty Z-Score]],Table2[1Y Return vs Nifty Z-Score])</f>
        <v>354</v>
      </c>
      <c r="AT287">
        <f>_xlfn.RANK.AVG(Table2[[#This Row],[6M Return vs Nifty Z-Score]],Table2[6M Return vs Nifty Z-Score])</f>
        <v>338</v>
      </c>
      <c r="AU287">
        <f>_xlfn.RANK.AVG(Table2[[#This Row],[Sharpe Ratio Z-Score]],Table2[Sharpe Ratio Z-Score])</f>
        <v>238</v>
      </c>
      <c r="AV287">
        <f>(Table2[[#This Row],[Rank 1Y]]+Table2[[#This Row],[Rank 6M]]+Table2[[#This Row],[Rank Sharpe]])/3</f>
        <v>310</v>
      </c>
    </row>
    <row r="288" spans="1:48" x14ac:dyDescent="0.3">
      <c r="A288" t="s">
        <v>322</v>
      </c>
      <c r="B288" t="s">
        <v>323</v>
      </c>
      <c r="C288" t="s">
        <v>3134</v>
      </c>
      <c r="D288" t="s">
        <v>166</v>
      </c>
      <c r="E288">
        <v>81267.876642345</v>
      </c>
      <c r="F288">
        <v>233.39</v>
      </c>
      <c r="G288">
        <v>54.684827445627903</v>
      </c>
      <c r="H288">
        <f>(Table2[[#This Row],[1Y Return vs Nifty]]-AVERAGE(Table2[1Y Return vs Nifty]))/_xlfn.STDEV.P(Table2[1Y Return vs Nifty])</f>
        <v>0.59613414288236766</v>
      </c>
      <c r="I288">
        <v>-5.9737067158727202</v>
      </c>
      <c r="J288">
        <f>(Table2[[#This Row],[1M Return vs Nifty]]-AVERAGE(Table2[1M Return vs Nifty]))/_xlfn.STDEV.P(Table2[1M Return vs Nifty])</f>
        <v>-0.78081808559530907</v>
      </c>
      <c r="K288">
        <v>-25.988829879572801</v>
      </c>
      <c r="L288">
        <f>(Table2[[#This Row],[6M Return vs Nifty]]-AVERAGE(Table2[6M Return vs Nifty]))/_xlfn.STDEV.P(Table2[6M Return vs Nifty])</f>
        <v>-1.1173342679723168</v>
      </c>
      <c r="M288">
        <v>12.5864421128086</v>
      </c>
      <c r="N288">
        <f>(Table2[[#This Row],[1W Return vs Nifty]]-AVERAGE(Table2[1W Return vs Nifty]))/_xlfn.STDEV.P(Table2[1W Return vs Nifty])</f>
        <v>1.0812675159848295</v>
      </c>
      <c r="O288">
        <v>245.19</v>
      </c>
      <c r="P288">
        <v>261.17833932414499</v>
      </c>
      <c r="Q288">
        <v>253.93174120335701</v>
      </c>
      <c r="R288">
        <v>40.6395223574185</v>
      </c>
      <c r="S288" s="1">
        <f>(Table2[[#This Row],[Close Price]]-Table2[[#This Row],[20D EMA]])/Table2[[#This Row],[20D EMA]]</f>
        <v>-4.8125943146131618E-2</v>
      </c>
      <c r="T288" s="1">
        <f>(Table2[[#This Row],[Close Price]]-Table2[[#This Row],[50D EMA]])/Table2[[#This Row],[50D EMA]]</f>
        <v>-0.10639603343850525</v>
      </c>
      <c r="U288" s="1">
        <f>(Table2[[#This Row],[Close Price]]-Table2[[#This Row],[200D EMA]])/Table2[[#This Row],[200D EMA]]</f>
        <v>-8.0894736144492108E-2</v>
      </c>
      <c r="V288">
        <v>1.7617364929561401</v>
      </c>
      <c r="W288">
        <v>230.8</v>
      </c>
      <c r="X288">
        <v>242.95</v>
      </c>
      <c r="Y288">
        <v>230.8</v>
      </c>
      <c r="Z288">
        <v>242.95</v>
      </c>
      <c r="AA288">
        <v>230.8</v>
      </c>
      <c r="AB288">
        <v>243</v>
      </c>
      <c r="AC288" s="1">
        <f>(Table2[[#This Row],[Close Price]]/Table2[[#This Row],[Day Low]])-1</f>
        <v>1.1221837088388087E-2</v>
      </c>
      <c r="AD288" s="1">
        <f>(Table2[[#This Row],[Day High]]/Table2[[#This Row],[Close Price]])-1</f>
        <v>4.0961480783238358E-2</v>
      </c>
      <c r="AE288" s="1">
        <f>(Table2[[#This Row],[Close Price]]/Table2[[#This Row],[Current Week Low]])-1</f>
        <v>1.1221837088388087E-2</v>
      </c>
      <c r="AF288" s="1">
        <f>(Table2[[#This Row],[Current Week High]]/Table2[[#This Row],[Close Price]])-1</f>
        <v>4.0961480783238358E-2</v>
      </c>
      <c r="AG288" s="1">
        <f>(Table2[[#This Row],[Close Price]]/Table2[[#This Row],[Current Month Low]])-1</f>
        <v>1.1221837088388087E-2</v>
      </c>
      <c r="AH288" s="1">
        <f>(Table2[[#This Row],[Current Month High]]/Table2[[#This Row],[Close Price]])-1</f>
        <v>4.1175714469343205E-2</v>
      </c>
      <c r="AI288">
        <v>43.686533270491402</v>
      </c>
      <c r="AJ288">
        <v>91.381713817138106</v>
      </c>
      <c r="AK288" t="str">
        <f>IF(AND(Table2[[#This Row],[20D EMA]]&gt;Table2[[#This Row],[50D EMA]],Table2[[#This Row],[50D EMA]]&gt;Table2[[#This Row],[200D EMA]]),"Uptrend","Downtrend/NoTrend")</f>
        <v>Downtrend/NoTrend</v>
      </c>
      <c r="AL288">
        <v>-0.17</v>
      </c>
      <c r="AM288" t="s">
        <v>3168</v>
      </c>
      <c r="AN288">
        <v>-8.19</v>
      </c>
      <c r="AO288" t="s">
        <v>3168</v>
      </c>
      <c r="AP288">
        <v>0.14978262696052999</v>
      </c>
      <c r="AQ288">
        <f>(Table2[[#This Row],[Sharpe Ratio]]-AVERAGE(Table2[Sharpe Ratio]))/_xlfn.STDEV.P(Table2[Sharpe Ratio])</f>
        <v>1.0417174879163709</v>
      </c>
      <c r="AR2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8">
        <f>_xlfn.RANK.AVG(Table2[[#This Row],[1Y Return vs Nifty Z-Score]],Table2[1Y Return vs Nifty Z-Score])</f>
        <v>140</v>
      </c>
      <c r="AT288">
        <f>_xlfn.RANK.AVG(Table2[[#This Row],[6M Return vs Nifty Z-Score]],Table2[6M Return vs Nifty Z-Score])</f>
        <v>681</v>
      </c>
      <c r="AU288">
        <f>_xlfn.RANK.AVG(Table2[[#This Row],[Sharpe Ratio Z-Score]],Table2[Sharpe Ratio Z-Score])</f>
        <v>109</v>
      </c>
      <c r="AV288">
        <f>(Table2[[#This Row],[Rank 1Y]]+Table2[[#This Row],[Rank 6M]]+Table2[[#This Row],[Rank Sharpe]])/3</f>
        <v>310</v>
      </c>
    </row>
    <row r="289" spans="1:48" x14ac:dyDescent="0.3">
      <c r="A289" t="s">
        <v>264</v>
      </c>
      <c r="B289" t="s">
        <v>265</v>
      </c>
      <c r="C289" t="s">
        <v>3129</v>
      </c>
      <c r="D289" t="s">
        <v>102</v>
      </c>
      <c r="E289">
        <v>96111.444611390005</v>
      </c>
      <c r="F289">
        <v>4806.05</v>
      </c>
      <c r="G289">
        <v>26.981899734443299</v>
      </c>
      <c r="H289">
        <f>(Table2[[#This Row],[1Y Return vs Nifty]]-AVERAGE(Table2[1Y Return vs Nifty]))/_xlfn.STDEV.P(Table2[1Y Return vs Nifty])</f>
        <v>0.10500743237051657</v>
      </c>
      <c r="I289">
        <v>-6.8185774307467204</v>
      </c>
      <c r="J289">
        <f>(Table2[[#This Row],[1M Return vs Nifty]]-AVERAGE(Table2[1M Return vs Nifty]))/_xlfn.STDEV.P(Table2[1M Return vs Nifty])</f>
        <v>-0.87399221384950831</v>
      </c>
      <c r="K289">
        <v>-0.19038070798166401</v>
      </c>
      <c r="L289">
        <f>(Table2[[#This Row],[6M Return vs Nifty]]-AVERAGE(Table2[6M Return vs Nifty]))/_xlfn.STDEV.P(Table2[6M Return vs Nifty])</f>
        <v>-0.22762435274095927</v>
      </c>
      <c r="M289">
        <v>2.01368122756773</v>
      </c>
      <c r="N289">
        <f>(Table2[[#This Row],[1W Return vs Nifty]]-AVERAGE(Table2[1W Return vs Nifty]))/_xlfn.STDEV.P(Table2[1W Return vs Nifty])</f>
        <v>-0.78838277501644616</v>
      </c>
      <c r="O289">
        <v>5167.54</v>
      </c>
      <c r="P289">
        <v>5366.4017862005903</v>
      </c>
      <c r="Q289">
        <v>5003.6878356048901</v>
      </c>
      <c r="R289">
        <v>27.933676168048802</v>
      </c>
      <c r="S289" s="1">
        <f>(Table2[[#This Row],[Close Price]]-Table2[[#This Row],[20D EMA]])/Table2[[#This Row],[20D EMA]]</f>
        <v>-6.9953981972079513E-2</v>
      </c>
      <c r="T289" s="1">
        <f>(Table2[[#This Row],[Close Price]]-Table2[[#This Row],[50D EMA]])/Table2[[#This Row],[50D EMA]]</f>
        <v>-0.10441853005518599</v>
      </c>
      <c r="U289" s="1">
        <f>(Table2[[#This Row],[Close Price]]-Table2[[#This Row],[200D EMA]])/Table2[[#This Row],[200D EMA]]</f>
        <v>-3.949843437445328E-2</v>
      </c>
      <c r="V289">
        <v>0.95397252807217803</v>
      </c>
      <c r="W289">
        <v>4726.5</v>
      </c>
      <c r="X289">
        <v>5127.5</v>
      </c>
      <c r="Y289">
        <v>4726.5</v>
      </c>
      <c r="Z289">
        <v>5127.5</v>
      </c>
      <c r="AA289">
        <v>4726.5</v>
      </c>
      <c r="AB289">
        <v>5127.5</v>
      </c>
      <c r="AC289" s="1">
        <f>(Table2[[#This Row],[Close Price]]/Table2[[#This Row],[Day Low]])-1</f>
        <v>1.6830635777002056E-2</v>
      </c>
      <c r="AD289" s="1">
        <f>(Table2[[#This Row],[Day High]]/Table2[[#This Row],[Close Price]])-1</f>
        <v>6.6884447727343588E-2</v>
      </c>
      <c r="AE289" s="1">
        <f>(Table2[[#This Row],[Close Price]]/Table2[[#This Row],[Current Week Low]])-1</f>
        <v>1.6830635777002056E-2</v>
      </c>
      <c r="AF289" s="1">
        <f>(Table2[[#This Row],[Current Week High]]/Table2[[#This Row],[Close Price]])-1</f>
        <v>6.6884447727343588E-2</v>
      </c>
      <c r="AG289" s="1">
        <f>(Table2[[#This Row],[Close Price]]/Table2[[#This Row],[Current Month Low]])-1</f>
        <v>1.6830635777002056E-2</v>
      </c>
      <c r="AH289" s="1">
        <f>(Table2[[#This Row],[Current Month High]]/Table2[[#This Row],[Close Price]])-1</f>
        <v>6.6884447727343588E-2</v>
      </c>
      <c r="AI289">
        <v>29.9663965210515</v>
      </c>
      <c r="AJ289">
        <v>55.276804032114697</v>
      </c>
      <c r="AK289" t="str">
        <f>IF(AND(Table2[[#This Row],[20D EMA]]&gt;Table2[[#This Row],[50D EMA]],Table2[[#This Row],[50D EMA]]&gt;Table2[[#This Row],[200D EMA]]),"Uptrend","Downtrend/NoTrend")</f>
        <v>Downtrend/NoTrend</v>
      </c>
      <c r="AL289">
        <v>0.02</v>
      </c>
      <c r="AM289" t="s">
        <v>3169</v>
      </c>
      <c r="AN289">
        <v>-7.89</v>
      </c>
      <c r="AO289" t="s">
        <v>3168</v>
      </c>
      <c r="AP289">
        <v>8.3555232994759004E-2</v>
      </c>
      <c r="AQ289">
        <f>(Table2[[#This Row],[Sharpe Ratio]]-AVERAGE(Table2[Sharpe Ratio]))/_xlfn.STDEV.P(Table2[Sharpe Ratio])</f>
        <v>0.25683531724804914</v>
      </c>
      <c r="AR2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9">
        <f>_xlfn.RANK.AVG(Table2[[#This Row],[1Y Return vs Nifty Z-Score]],Table2[1Y Return vs Nifty Z-Score])</f>
        <v>265</v>
      </c>
      <c r="AT289">
        <f>_xlfn.RANK.AVG(Table2[[#This Row],[6M Return vs Nifty Z-Score]],Table2[6M Return vs Nifty Z-Score])</f>
        <v>396</v>
      </c>
      <c r="AU289">
        <f>_xlfn.RANK.AVG(Table2[[#This Row],[Sharpe Ratio Z-Score]],Table2[Sharpe Ratio Z-Score])</f>
        <v>276</v>
      </c>
      <c r="AV289">
        <f>(Table2[[#This Row],[Rank 1Y]]+Table2[[#This Row],[Rank 6M]]+Table2[[#This Row],[Rank Sharpe]])/3</f>
        <v>312.33333333333331</v>
      </c>
    </row>
    <row r="290" spans="1:48" x14ac:dyDescent="0.3">
      <c r="A290" t="s">
        <v>1203</v>
      </c>
      <c r="B290" t="s">
        <v>1204</v>
      </c>
      <c r="C290" t="s">
        <v>3129</v>
      </c>
      <c r="D290" t="s">
        <v>62</v>
      </c>
      <c r="E290">
        <v>9728.8248103200003</v>
      </c>
      <c r="F290">
        <v>7383.6</v>
      </c>
      <c r="G290">
        <v>72.600683310408598</v>
      </c>
      <c r="H290">
        <f>(Table2[[#This Row],[1Y Return vs Nifty]]-AVERAGE(Table2[1Y Return vs Nifty]))/_xlfn.STDEV.P(Table2[1Y Return vs Nifty])</f>
        <v>0.91375239062164049</v>
      </c>
      <c r="I290">
        <v>11.1083794902398</v>
      </c>
      <c r="J290">
        <f>(Table2[[#This Row],[1M Return vs Nifty]]-AVERAGE(Table2[1M Return vs Nifty]))/_xlfn.STDEV.P(Table2[1M Return vs Nifty])</f>
        <v>1.1030304879168884</v>
      </c>
      <c r="K290">
        <v>-31.164330811398798</v>
      </c>
      <c r="L290">
        <f>(Table2[[#This Row],[6M Return vs Nifty]]-AVERAGE(Table2[6M Return vs Nifty]))/_xlfn.STDEV.P(Table2[6M Return vs Nifty])</f>
        <v>-1.2958215276020675</v>
      </c>
      <c r="M290">
        <v>28.101347028313999</v>
      </c>
      <c r="N290">
        <f>(Table2[[#This Row],[1W Return vs Nifty]]-AVERAGE(Table2[1W Return vs Nifty]))/_xlfn.STDEV.P(Table2[1W Return vs Nifty])</f>
        <v>3.8248693816644903</v>
      </c>
      <c r="O290">
        <v>7081.07</v>
      </c>
      <c r="P290">
        <v>7325.2970468795802</v>
      </c>
      <c r="Q290">
        <v>7083.3439138764697</v>
      </c>
      <c r="R290">
        <v>57.721732692786901</v>
      </c>
      <c r="S290" s="1">
        <f>(Table2[[#This Row],[Close Price]]-Table2[[#This Row],[20D EMA]])/Table2[[#This Row],[20D EMA]]</f>
        <v>4.272376914788311E-2</v>
      </c>
      <c r="T290" s="1">
        <f>(Table2[[#This Row],[Close Price]]-Table2[[#This Row],[50D EMA]])/Table2[[#This Row],[50D EMA]]</f>
        <v>7.9591247627638501E-3</v>
      </c>
      <c r="U290" s="1">
        <f>(Table2[[#This Row],[Close Price]]-Table2[[#This Row],[200D EMA]])/Table2[[#This Row],[200D EMA]]</f>
        <v>4.2389031194055182E-2</v>
      </c>
      <c r="V290">
        <v>2.0350149781051701</v>
      </c>
      <c r="W290">
        <v>7325</v>
      </c>
      <c r="X290">
        <v>7888</v>
      </c>
      <c r="Y290">
        <v>7325</v>
      </c>
      <c r="Z290">
        <v>7888</v>
      </c>
      <c r="AA290">
        <v>7325</v>
      </c>
      <c r="AB290">
        <v>7998.95</v>
      </c>
      <c r="AC290" s="1">
        <f>(Table2[[#This Row],[Close Price]]/Table2[[#This Row],[Day Low]])-1</f>
        <v>8.0000000000000071E-3</v>
      </c>
      <c r="AD290" s="1">
        <f>(Table2[[#This Row],[Day High]]/Table2[[#This Row],[Close Price]])-1</f>
        <v>6.8313559781136624E-2</v>
      </c>
      <c r="AE290" s="1">
        <f>(Table2[[#This Row],[Close Price]]/Table2[[#This Row],[Current Week Low]])-1</f>
        <v>8.0000000000000071E-3</v>
      </c>
      <c r="AF290" s="1">
        <f>(Table2[[#This Row],[Current Week High]]/Table2[[#This Row],[Close Price]])-1</f>
        <v>6.8313559781136624E-2</v>
      </c>
      <c r="AG290" s="1">
        <f>(Table2[[#This Row],[Close Price]]/Table2[[#This Row],[Current Month Low]])-1</f>
        <v>8.0000000000000071E-3</v>
      </c>
      <c r="AH290" s="1">
        <f>(Table2[[#This Row],[Current Month High]]/Table2[[#This Row],[Close Price]])-1</f>
        <v>8.3340105097784223E-2</v>
      </c>
      <c r="AI290">
        <v>39.198358524296999</v>
      </c>
      <c r="AJ290">
        <v>121.530153015301</v>
      </c>
      <c r="AK290" t="str">
        <f>IF(AND(Table2[[#This Row],[20D EMA]]&gt;Table2[[#This Row],[50D EMA]],Table2[[#This Row],[50D EMA]]&gt;Table2[[#This Row],[200D EMA]]),"Uptrend","Downtrend/NoTrend")</f>
        <v>Downtrend/NoTrend</v>
      </c>
      <c r="AL290">
        <v>-0.03</v>
      </c>
      <c r="AM290" t="s">
        <v>3168</v>
      </c>
      <c r="AN290">
        <v>6.42</v>
      </c>
      <c r="AO290" t="s">
        <v>3169</v>
      </c>
      <c r="AP290">
        <v>0.139425327174763</v>
      </c>
      <c r="AQ290">
        <f>(Table2[[#This Row],[Sharpe Ratio]]-AVERAGE(Table2[Sharpe Ratio]))/_xlfn.STDEV.P(Table2[Sharpe Ratio])</f>
        <v>0.91896979317366556</v>
      </c>
      <c r="AR2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0">
        <f>_xlfn.RANK.AVG(Table2[[#This Row],[1Y Return vs Nifty Z-Score]],Table2[1Y Return vs Nifty Z-Score])</f>
        <v>107</v>
      </c>
      <c r="AT290">
        <f>_xlfn.RANK.AVG(Table2[[#This Row],[6M Return vs Nifty Z-Score]],Table2[6M Return vs Nifty Z-Score])</f>
        <v>703</v>
      </c>
      <c r="AU290">
        <f>_xlfn.RANK.AVG(Table2[[#This Row],[Sharpe Ratio Z-Score]],Table2[Sharpe Ratio Z-Score])</f>
        <v>128</v>
      </c>
      <c r="AV290">
        <f>(Table2[[#This Row],[Rank 1Y]]+Table2[[#This Row],[Rank 6M]]+Table2[[#This Row],[Rank Sharpe]])/3</f>
        <v>312.66666666666669</v>
      </c>
    </row>
    <row r="291" spans="1:48" x14ac:dyDescent="0.3">
      <c r="A291" t="s">
        <v>1721</v>
      </c>
      <c r="B291" t="s">
        <v>1722</v>
      </c>
      <c r="C291" t="s">
        <v>3125</v>
      </c>
      <c r="D291" t="s">
        <v>1723</v>
      </c>
      <c r="E291">
        <v>4804.0348602399999</v>
      </c>
      <c r="F291">
        <v>939.4</v>
      </c>
      <c r="G291">
        <v>26.898225258511498</v>
      </c>
      <c r="H291">
        <f>(Table2[[#This Row],[1Y Return vs Nifty]]-AVERAGE(Table2[1Y Return vs Nifty]))/_xlfn.STDEV.P(Table2[1Y Return vs Nifty])</f>
        <v>0.10352402344902568</v>
      </c>
      <c r="I291">
        <v>0.68950443552910101</v>
      </c>
      <c r="J291">
        <f>(Table2[[#This Row],[1M Return vs Nifty]]-AVERAGE(Table2[1M Return vs Nifty]))/_xlfn.STDEV.P(Table2[1M Return vs Nifty])</f>
        <v>-4.5985075673651753E-2</v>
      </c>
      <c r="K291">
        <v>4.9929196984380901</v>
      </c>
      <c r="L291">
        <f>(Table2[[#This Row],[6M Return vs Nifty]]-AVERAGE(Table2[6M Return vs Nifty]))/_xlfn.STDEV.P(Table2[6M Return vs Nifty])</f>
        <v>-4.8868112994089462E-2</v>
      </c>
      <c r="M291">
        <v>15.0483415265803</v>
      </c>
      <c r="N291">
        <f>(Table2[[#This Row],[1W Return vs Nifty]]-AVERAGE(Table2[1W Return vs Nifty]))/_xlfn.STDEV.P(Table2[1W Return vs Nifty])</f>
        <v>1.5166212523773335</v>
      </c>
      <c r="O291">
        <v>906.26</v>
      </c>
      <c r="P291">
        <v>955.93537655842704</v>
      </c>
      <c r="Q291">
        <v>886.30303176627297</v>
      </c>
      <c r="R291">
        <v>67.3670854027866</v>
      </c>
      <c r="S291" s="1">
        <f>(Table2[[#This Row],[Close Price]]-Table2[[#This Row],[20D EMA]])/Table2[[#This Row],[20D EMA]]</f>
        <v>3.6567872354511935E-2</v>
      </c>
      <c r="T291" s="1">
        <f>(Table2[[#This Row],[Close Price]]-Table2[[#This Row],[50D EMA]])/Table2[[#This Row],[50D EMA]]</f>
        <v>-1.7297588272083803E-2</v>
      </c>
      <c r="U291" s="1">
        <f>(Table2[[#This Row],[Close Price]]-Table2[[#This Row],[200D EMA]])/Table2[[#This Row],[200D EMA]]</f>
        <v>5.9908368053206908E-2</v>
      </c>
      <c r="V291">
        <v>0.58155633183782796</v>
      </c>
      <c r="W291">
        <v>919.2</v>
      </c>
      <c r="X291">
        <v>964.4</v>
      </c>
      <c r="Y291">
        <v>919.2</v>
      </c>
      <c r="Z291">
        <v>964.4</v>
      </c>
      <c r="AA291">
        <v>911</v>
      </c>
      <c r="AB291">
        <v>964.4</v>
      </c>
      <c r="AC291" s="1">
        <f>(Table2[[#This Row],[Close Price]]/Table2[[#This Row],[Day Low]])-1</f>
        <v>2.1975630983463779E-2</v>
      </c>
      <c r="AD291" s="1">
        <f>(Table2[[#This Row],[Day High]]/Table2[[#This Row],[Close Price]])-1</f>
        <v>2.6612731530764266E-2</v>
      </c>
      <c r="AE291" s="1">
        <f>(Table2[[#This Row],[Close Price]]/Table2[[#This Row],[Current Week Low]])-1</f>
        <v>2.1975630983463779E-2</v>
      </c>
      <c r="AF291" s="1">
        <f>(Table2[[#This Row],[Current Week High]]/Table2[[#This Row],[Close Price]])-1</f>
        <v>2.6612731530764266E-2</v>
      </c>
      <c r="AG291" s="1">
        <f>(Table2[[#This Row],[Close Price]]/Table2[[#This Row],[Current Month Low]])-1</f>
        <v>3.1174533479692679E-2</v>
      </c>
      <c r="AH291" s="1">
        <f>(Table2[[#This Row],[Current Month High]]/Table2[[#This Row],[Close Price]])-1</f>
        <v>2.6612731530764266E-2</v>
      </c>
      <c r="AI291">
        <v>27.847562273791699</v>
      </c>
      <c r="AJ291">
        <v>61.6311080523055</v>
      </c>
      <c r="AK291" t="str">
        <f>IF(AND(Table2[[#This Row],[20D EMA]]&gt;Table2[[#This Row],[50D EMA]],Table2[[#This Row],[50D EMA]]&gt;Table2[[#This Row],[200D EMA]]),"Uptrend","Downtrend/NoTrend")</f>
        <v>Downtrend/NoTrend</v>
      </c>
      <c r="AL291">
        <v>-0.04</v>
      </c>
      <c r="AM291" t="s">
        <v>3168</v>
      </c>
      <c r="AN291">
        <v>4.57</v>
      </c>
      <c r="AO291" t="s">
        <v>3169</v>
      </c>
      <c r="AP291">
        <v>6.3230705242546995E-2</v>
      </c>
      <c r="AQ291">
        <f>(Table2[[#This Row],[Sharpe Ratio]]-AVERAGE(Table2[Sharpe Ratio]))/_xlfn.STDEV.P(Table2[Sharpe Ratio])</f>
        <v>1.5962794493952305E-2</v>
      </c>
      <c r="AR2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1">
        <f>_xlfn.RANK.AVG(Table2[[#This Row],[1Y Return vs Nifty Z-Score]],Table2[1Y Return vs Nifty Z-Score])</f>
        <v>267</v>
      </c>
      <c r="AT291">
        <f>_xlfn.RANK.AVG(Table2[[#This Row],[6M Return vs Nifty Z-Score]],Table2[6M Return vs Nifty Z-Score])</f>
        <v>332</v>
      </c>
      <c r="AU291">
        <f>_xlfn.RANK.AVG(Table2[[#This Row],[Sharpe Ratio Z-Score]],Table2[Sharpe Ratio Z-Score])</f>
        <v>340</v>
      </c>
      <c r="AV291">
        <f>(Table2[[#This Row],[Rank 1Y]]+Table2[[#This Row],[Rank 6M]]+Table2[[#This Row],[Rank Sharpe]])/3</f>
        <v>313</v>
      </c>
    </row>
    <row r="292" spans="1:48" x14ac:dyDescent="0.3">
      <c r="A292" t="s">
        <v>1524</v>
      </c>
      <c r="B292" t="s">
        <v>1525</v>
      </c>
      <c r="C292" t="s">
        <v>3137</v>
      </c>
      <c r="D292" t="s">
        <v>412</v>
      </c>
      <c r="E292">
        <v>6505.9567149499999</v>
      </c>
      <c r="F292">
        <v>334.55</v>
      </c>
      <c r="G292">
        <v>29.2870930153892</v>
      </c>
      <c r="H292">
        <f>(Table2[[#This Row],[1Y Return vs Nifty]]-AVERAGE(Table2[1Y Return vs Nifty]))/_xlfn.STDEV.P(Table2[1Y Return vs Nifty])</f>
        <v>0.14587466506765484</v>
      </c>
      <c r="I292">
        <v>11.7898470172515</v>
      </c>
      <c r="J292">
        <f>(Table2[[#This Row],[1M Return vs Nifty]]-AVERAGE(Table2[1M Return vs Nifty]))/_xlfn.STDEV.P(Table2[1M Return vs Nifty])</f>
        <v>1.1781841672254787</v>
      </c>
      <c r="K292">
        <v>15.695486435088901</v>
      </c>
      <c r="L292">
        <f>(Table2[[#This Row],[6M Return vs Nifty]]-AVERAGE(Table2[6M Return vs Nifty]))/_xlfn.STDEV.P(Table2[6M Return vs Nifty])</f>
        <v>0.32023080766929757</v>
      </c>
      <c r="M292">
        <v>7.4156254771975796</v>
      </c>
      <c r="N292">
        <f>(Table2[[#This Row],[1W Return vs Nifty]]-AVERAGE(Table2[1W Return vs Nifty]))/_xlfn.STDEV.P(Table2[1W Return vs Nifty])</f>
        <v>0.16687827249215104</v>
      </c>
      <c r="O292">
        <v>332.56</v>
      </c>
      <c r="P292">
        <v>331.10461133655099</v>
      </c>
      <c r="Q292">
        <v>302.92261350919102</v>
      </c>
      <c r="R292">
        <v>51.160921480274602</v>
      </c>
      <c r="S292" s="1">
        <f>(Table2[[#This Row],[Close Price]]-Table2[[#This Row],[20D EMA]])/Table2[[#This Row],[20D EMA]]</f>
        <v>5.9838826076497745E-3</v>
      </c>
      <c r="T292" s="1">
        <f>(Table2[[#This Row],[Close Price]]-Table2[[#This Row],[50D EMA]])/Table2[[#This Row],[50D EMA]]</f>
        <v>1.0405740498573006E-2</v>
      </c>
      <c r="U292" s="1">
        <f>(Table2[[#This Row],[Close Price]]-Table2[[#This Row],[200D EMA]])/Table2[[#This Row],[200D EMA]]</f>
        <v>0.10440747927143239</v>
      </c>
      <c r="V292">
        <v>0.62106831420594599</v>
      </c>
      <c r="W292">
        <v>333</v>
      </c>
      <c r="X292">
        <v>349.65</v>
      </c>
      <c r="Y292">
        <v>333</v>
      </c>
      <c r="Z292">
        <v>349.65</v>
      </c>
      <c r="AA292">
        <v>333</v>
      </c>
      <c r="AB292">
        <v>349.65</v>
      </c>
      <c r="AC292" s="1">
        <f>(Table2[[#This Row],[Close Price]]/Table2[[#This Row],[Day Low]])-1</f>
        <v>4.6546546546546441E-3</v>
      </c>
      <c r="AD292" s="1">
        <f>(Table2[[#This Row],[Day High]]/Table2[[#This Row],[Close Price]])-1</f>
        <v>4.5135256314452255E-2</v>
      </c>
      <c r="AE292" s="1">
        <f>(Table2[[#This Row],[Close Price]]/Table2[[#This Row],[Current Week Low]])-1</f>
        <v>4.6546546546546441E-3</v>
      </c>
      <c r="AF292" s="1">
        <f>(Table2[[#This Row],[Current Week High]]/Table2[[#This Row],[Close Price]])-1</f>
        <v>4.5135256314452255E-2</v>
      </c>
      <c r="AG292" s="1">
        <f>(Table2[[#This Row],[Close Price]]/Table2[[#This Row],[Current Month Low]])-1</f>
        <v>4.6546546546546441E-3</v>
      </c>
      <c r="AH292" s="1">
        <f>(Table2[[#This Row],[Current Month High]]/Table2[[#This Row],[Close Price]])-1</f>
        <v>4.5135256314452255E-2</v>
      </c>
      <c r="AI292">
        <v>13.1968315647885</v>
      </c>
      <c r="AJ292">
        <v>57.806603773584897</v>
      </c>
      <c r="AK292" t="str">
        <f>IF(AND(Table2[[#This Row],[20D EMA]]&gt;Table2[[#This Row],[50D EMA]],Table2[[#This Row],[50D EMA]]&gt;Table2[[#This Row],[200D EMA]]),"Uptrend","Downtrend/NoTrend")</f>
        <v>Uptrend</v>
      </c>
      <c r="AL292">
        <v>0.04</v>
      </c>
      <c r="AM292" t="s">
        <v>3169</v>
      </c>
      <c r="AN292">
        <v>-6.03</v>
      </c>
      <c r="AO292" t="s">
        <v>3168</v>
      </c>
      <c r="AP292">
        <v>1.8501560506307999E-2</v>
      </c>
      <c r="AQ292">
        <f>(Table2[[#This Row],[Sharpe Ratio]]-AVERAGE(Table2[Sharpe Ratio]))/_xlfn.STDEV.P(Table2[Sharpe Ratio])</f>
        <v>-0.51413670226205144</v>
      </c>
      <c r="AR2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1.297031210192531</v>
      </c>
      <c r="AS292">
        <f>_xlfn.RANK.AVG(Table2[[#This Row],[1Y Return vs Nifty Z-Score]],Table2[1Y Return vs Nifty Z-Score])</f>
        <v>253</v>
      </c>
      <c r="AT292">
        <f>_xlfn.RANK.AVG(Table2[[#This Row],[6M Return vs Nifty Z-Score]],Table2[6M Return vs Nifty Z-Score])</f>
        <v>216</v>
      </c>
      <c r="AU292">
        <f>_xlfn.RANK.AVG(Table2[[#This Row],[Sharpe Ratio Z-Score]],Table2[Sharpe Ratio Z-Score])</f>
        <v>472</v>
      </c>
      <c r="AV292">
        <f>(Table2[[#This Row],[Rank 1Y]]+Table2[[#This Row],[Rank 6M]]+Table2[[#This Row],[Rank Sharpe]])/3</f>
        <v>313.66666666666669</v>
      </c>
    </row>
    <row r="293" spans="1:48" x14ac:dyDescent="0.3">
      <c r="A293" t="s">
        <v>421</v>
      </c>
      <c r="B293" t="s">
        <v>422</v>
      </c>
      <c r="C293" t="s">
        <v>3136</v>
      </c>
      <c r="D293" t="s">
        <v>141</v>
      </c>
      <c r="E293">
        <v>53496.328431599999</v>
      </c>
      <c r="F293">
        <v>1496.4</v>
      </c>
      <c r="G293">
        <v>21.352326854603401</v>
      </c>
      <c r="H293">
        <f>(Table2[[#This Row],[1Y Return vs Nifty]]-AVERAGE(Table2[1Y Return vs Nifty]))/_xlfn.STDEV.P(Table2[1Y Return vs Nifty])</f>
        <v>5.2044931690313316E-3</v>
      </c>
      <c r="I293">
        <v>-0.64572377009023696</v>
      </c>
      <c r="J293">
        <f>(Table2[[#This Row],[1M Return vs Nifty]]-AVERAGE(Table2[1M Return vs Nifty]))/_xlfn.STDEV.P(Table2[1M Return vs Nifty])</f>
        <v>-0.19323686448438621</v>
      </c>
      <c r="K293">
        <v>-10.4361609902449</v>
      </c>
      <c r="L293">
        <f>(Table2[[#This Row],[6M Return vs Nifty]]-AVERAGE(Table2[6M Return vs Nifty]))/_xlfn.STDEV.P(Table2[6M Return vs Nifty])</f>
        <v>-0.5809701002229315</v>
      </c>
      <c r="M293">
        <v>12.141110486015901</v>
      </c>
      <c r="N293">
        <f>(Table2[[#This Row],[1W Return vs Nifty]]-AVERAGE(Table2[1W Return vs Nifty]))/_xlfn.STDEV.P(Table2[1W Return vs Nifty])</f>
        <v>1.0025166187818733</v>
      </c>
      <c r="O293">
        <v>1582.23</v>
      </c>
      <c r="P293">
        <v>1659.05232827042</v>
      </c>
      <c r="Q293">
        <v>1562.7059386351</v>
      </c>
      <c r="R293">
        <v>37.950687110458198</v>
      </c>
      <c r="S293" s="1">
        <f>(Table2[[#This Row],[Close Price]]-Table2[[#This Row],[20D EMA]])/Table2[[#This Row],[20D EMA]]</f>
        <v>-5.4246222104245227E-2</v>
      </c>
      <c r="T293" s="1">
        <f>(Table2[[#This Row],[Close Price]]-Table2[[#This Row],[50D EMA]])/Table2[[#This Row],[50D EMA]]</f>
        <v>-9.8039299604242597E-2</v>
      </c>
      <c r="U293" s="1">
        <f>(Table2[[#This Row],[Close Price]]-Table2[[#This Row],[200D EMA]])/Table2[[#This Row],[200D EMA]]</f>
        <v>-4.2430208394173559E-2</v>
      </c>
      <c r="V293">
        <v>1.31713794212418</v>
      </c>
      <c r="W293">
        <v>1473.55</v>
      </c>
      <c r="X293">
        <v>1553.5</v>
      </c>
      <c r="Y293">
        <v>1473.55</v>
      </c>
      <c r="Z293">
        <v>1553.5</v>
      </c>
      <c r="AA293">
        <v>1473.55</v>
      </c>
      <c r="AB293">
        <v>1560</v>
      </c>
      <c r="AC293" s="1">
        <f>(Table2[[#This Row],[Close Price]]/Table2[[#This Row],[Day Low]])-1</f>
        <v>1.5506769366495865E-2</v>
      </c>
      <c r="AD293" s="1">
        <f>(Table2[[#This Row],[Day High]]/Table2[[#This Row],[Close Price]])-1</f>
        <v>3.8158246458166234E-2</v>
      </c>
      <c r="AE293" s="1">
        <f>(Table2[[#This Row],[Close Price]]/Table2[[#This Row],[Current Week Low]])-1</f>
        <v>1.5506769366495865E-2</v>
      </c>
      <c r="AF293" s="1">
        <f>(Table2[[#This Row],[Current Week High]]/Table2[[#This Row],[Close Price]])-1</f>
        <v>3.8158246458166234E-2</v>
      </c>
      <c r="AG293" s="1">
        <f>(Table2[[#This Row],[Close Price]]/Table2[[#This Row],[Current Month Low]])-1</f>
        <v>1.5506769366495865E-2</v>
      </c>
      <c r="AH293" s="1">
        <f>(Table2[[#This Row],[Current Month High]]/Table2[[#This Row],[Close Price]])-1</f>
        <v>4.2502004811547645E-2</v>
      </c>
      <c r="AI293">
        <v>38.231756214915698</v>
      </c>
      <c r="AJ293">
        <v>50.391959798994897</v>
      </c>
      <c r="AK293" t="str">
        <f>IF(AND(Table2[[#This Row],[20D EMA]]&gt;Table2[[#This Row],[50D EMA]],Table2[[#This Row],[50D EMA]]&gt;Table2[[#This Row],[200D EMA]]),"Uptrend","Downtrend/NoTrend")</f>
        <v>Downtrend/NoTrend</v>
      </c>
      <c r="AL293">
        <v>-0.05</v>
      </c>
      <c r="AM293" t="s">
        <v>3168</v>
      </c>
      <c r="AN293">
        <v>-7.83</v>
      </c>
      <c r="AO293" t="s">
        <v>3168</v>
      </c>
      <c r="AP293">
        <v>0.14333545973898401</v>
      </c>
      <c r="AQ293">
        <f>(Table2[[#This Row],[Sharpe Ratio]]-AVERAGE(Table2[Sharpe Ratio]))/_xlfn.STDEV.P(Table2[Sharpe Ratio])</f>
        <v>0.96531003322890396</v>
      </c>
      <c r="AR2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3">
        <f>_xlfn.RANK.AVG(Table2[[#This Row],[1Y Return vs Nifty Z-Score]],Table2[1Y Return vs Nifty Z-Score])</f>
        <v>296</v>
      </c>
      <c r="AT293">
        <f>_xlfn.RANK.AVG(Table2[[#This Row],[6M Return vs Nifty Z-Score]],Table2[6M Return vs Nifty Z-Score])</f>
        <v>528</v>
      </c>
      <c r="AU293">
        <f>_xlfn.RANK.AVG(Table2[[#This Row],[Sharpe Ratio Z-Score]],Table2[Sharpe Ratio Z-Score])</f>
        <v>119</v>
      </c>
      <c r="AV293">
        <f>(Table2[[#This Row],[Rank 1Y]]+Table2[[#This Row],[Rank 6M]]+Table2[[#This Row],[Rank Sharpe]])/3</f>
        <v>314.33333333333331</v>
      </c>
    </row>
    <row r="294" spans="1:48" x14ac:dyDescent="0.3">
      <c r="A294" t="s">
        <v>521</v>
      </c>
      <c r="B294" t="s">
        <v>522</v>
      </c>
      <c r="C294" t="s">
        <v>3123</v>
      </c>
      <c r="D294" t="s">
        <v>386</v>
      </c>
      <c r="E294">
        <v>40173.041931</v>
      </c>
      <c r="F294">
        <v>5493.4</v>
      </c>
      <c r="G294">
        <v>0.54160234044101296</v>
      </c>
      <c r="H294">
        <f>(Table2[[#This Row],[1Y Return vs Nifty]]-AVERAGE(Table2[1Y Return vs Nifty]))/_xlfn.STDEV.P(Table2[1Y Return vs Nifty])</f>
        <v>-0.36373494819847701</v>
      </c>
      <c r="I294">
        <v>25.9964954216737</v>
      </c>
      <c r="J294">
        <f>(Table2[[#This Row],[1M Return vs Nifty]]-AVERAGE(Table2[1M Return vs Nifty]))/_xlfn.STDEV.P(Table2[1M Return vs Nifty])</f>
        <v>2.7449233821044769</v>
      </c>
      <c r="K294">
        <v>21.134177776088901</v>
      </c>
      <c r="L294">
        <f>(Table2[[#This Row],[6M Return vs Nifty]]-AVERAGE(Table2[6M Return vs Nifty]))/_xlfn.STDEV.P(Table2[6M Return vs Nifty])</f>
        <v>0.5077947026843167</v>
      </c>
      <c r="M294">
        <v>9.14626686809539</v>
      </c>
      <c r="N294">
        <f>(Table2[[#This Row],[1W Return vs Nifty]]-AVERAGE(Table2[1W Return vs Nifty]))/_xlfn.STDEV.P(Table2[1W Return vs Nifty])</f>
        <v>0.47291888149030181</v>
      </c>
      <c r="O294">
        <v>5042.84</v>
      </c>
      <c r="P294">
        <v>4792.65239450634</v>
      </c>
      <c r="Q294">
        <v>4479.95733909712</v>
      </c>
      <c r="R294">
        <v>87.981666473431801</v>
      </c>
      <c r="S294" s="1">
        <f>(Table2[[#This Row],[Close Price]]-Table2[[#This Row],[20D EMA]])/Table2[[#This Row],[20D EMA]]</f>
        <v>8.9346479364802264E-2</v>
      </c>
      <c r="T294" s="1">
        <f>(Table2[[#This Row],[Close Price]]-Table2[[#This Row],[50D EMA]])/Table2[[#This Row],[50D EMA]]</f>
        <v>0.14621290004192744</v>
      </c>
      <c r="U294" s="1">
        <f>(Table2[[#This Row],[Close Price]]-Table2[[#This Row],[200D EMA]])/Table2[[#This Row],[200D EMA]]</f>
        <v>0.22621703382272085</v>
      </c>
      <c r="V294">
        <v>1.7282561843822399</v>
      </c>
      <c r="W294">
        <v>5411.45</v>
      </c>
      <c r="X294">
        <v>5634.95</v>
      </c>
      <c r="Y294">
        <v>5411.45</v>
      </c>
      <c r="Z294">
        <v>5634.95</v>
      </c>
      <c r="AA294">
        <v>5411.45</v>
      </c>
      <c r="AB294">
        <v>5634.95</v>
      </c>
      <c r="AC294" s="1">
        <f>(Table2[[#This Row],[Close Price]]/Table2[[#This Row],[Day Low]])-1</f>
        <v>1.5143815428397156E-2</v>
      </c>
      <c r="AD294" s="1">
        <f>(Table2[[#This Row],[Day High]]/Table2[[#This Row],[Close Price]])-1</f>
        <v>2.5767284377616884E-2</v>
      </c>
      <c r="AE294" s="1">
        <f>(Table2[[#This Row],[Close Price]]/Table2[[#This Row],[Current Week Low]])-1</f>
        <v>1.5143815428397156E-2</v>
      </c>
      <c r="AF294" s="1">
        <f>(Table2[[#This Row],[Current Week High]]/Table2[[#This Row],[Close Price]])-1</f>
        <v>2.5767284377616884E-2</v>
      </c>
      <c r="AG294" s="1">
        <f>(Table2[[#This Row],[Close Price]]/Table2[[#This Row],[Current Month Low]])-1</f>
        <v>1.5143815428397156E-2</v>
      </c>
      <c r="AH294" s="1">
        <f>(Table2[[#This Row],[Current Month High]]/Table2[[#This Row],[Close Price]])-1</f>
        <v>2.5767284377616884E-2</v>
      </c>
      <c r="AI294">
        <v>2.5767284377616799</v>
      </c>
      <c r="AJ294">
        <v>50.064195372469698</v>
      </c>
      <c r="AK294" t="str">
        <f>IF(AND(Table2[[#This Row],[20D EMA]]&gt;Table2[[#This Row],[50D EMA]],Table2[[#This Row],[50D EMA]]&gt;Table2[[#This Row],[200D EMA]]),"Uptrend","Downtrend/NoTrend")</f>
        <v>Uptrend</v>
      </c>
      <c r="AL294">
        <v>0.18</v>
      </c>
      <c r="AM294" t="s">
        <v>3169</v>
      </c>
      <c r="AN294">
        <v>15.29</v>
      </c>
      <c r="AO294" t="s">
        <v>3169</v>
      </c>
      <c r="AP294">
        <v>6.2305614594220002E-2</v>
      </c>
      <c r="AQ294">
        <f>(Table2[[#This Row],[Sharpe Ratio]]-AVERAGE(Table2[Sharpe Ratio]))/_xlfn.STDEV.P(Table2[Sharpe Ratio])</f>
        <v>4.9992473475988404E-3</v>
      </c>
      <c r="AR2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3.3669012654282175</v>
      </c>
      <c r="AS294">
        <f>_xlfn.RANK.AVG(Table2[[#This Row],[1Y Return vs Nifty Z-Score]],Table2[1Y Return vs Nifty Z-Score])</f>
        <v>438</v>
      </c>
      <c r="AT294">
        <f>_xlfn.RANK.AVG(Table2[[#This Row],[6M Return vs Nifty Z-Score]],Table2[6M Return vs Nifty Z-Score])</f>
        <v>160</v>
      </c>
      <c r="AU294">
        <f>_xlfn.RANK.AVG(Table2[[#This Row],[Sharpe Ratio Z-Score]],Table2[Sharpe Ratio Z-Score])</f>
        <v>345</v>
      </c>
      <c r="AV294">
        <f>(Table2[[#This Row],[Rank 1Y]]+Table2[[#This Row],[Rank 6M]]+Table2[[#This Row],[Rank Sharpe]])/3</f>
        <v>314.33333333333331</v>
      </c>
    </row>
    <row r="295" spans="1:48" x14ac:dyDescent="0.3">
      <c r="A295" t="s">
        <v>369</v>
      </c>
      <c r="B295" t="s">
        <v>370</v>
      </c>
      <c r="C295" t="s">
        <v>3125</v>
      </c>
      <c r="D295" t="s">
        <v>371</v>
      </c>
      <c r="E295">
        <v>64847.7579664199</v>
      </c>
      <c r="F295">
        <v>1791.4</v>
      </c>
      <c r="G295">
        <v>1.3469246779450901</v>
      </c>
      <c r="H295">
        <f>(Table2[[#This Row],[1Y Return vs Nifty]]-AVERAGE(Table2[1Y Return vs Nifty]))/_xlfn.STDEV.P(Table2[1Y Return vs Nifty])</f>
        <v>-0.3494579261218389</v>
      </c>
      <c r="I295">
        <v>12.947478852692599</v>
      </c>
      <c r="J295">
        <f>(Table2[[#This Row],[1M Return vs Nifty]]-AVERAGE(Table2[1M Return vs Nifty]))/_xlfn.STDEV.P(Table2[1M Return vs Nifty])</f>
        <v>1.3058502529444269</v>
      </c>
      <c r="K295">
        <v>18.4771060498298</v>
      </c>
      <c r="L295">
        <f>(Table2[[#This Row],[6M Return vs Nifty]]-AVERAGE(Table2[6M Return vs Nifty]))/_xlfn.STDEV.P(Table2[6M Return vs Nifty])</f>
        <v>0.4161603937919493</v>
      </c>
      <c r="M295">
        <v>11.1163369858471</v>
      </c>
      <c r="N295">
        <f>(Table2[[#This Row],[1W Return vs Nifty]]-AVERAGE(Table2[1W Return vs Nifty]))/_xlfn.STDEV.P(Table2[1W Return vs Nifty])</f>
        <v>0.82129923444893094</v>
      </c>
      <c r="O295">
        <v>1762.84</v>
      </c>
      <c r="P295">
        <v>1757.78308856228</v>
      </c>
      <c r="Q295">
        <v>1620.8693757527001</v>
      </c>
      <c r="R295">
        <v>56.099194485555401</v>
      </c>
      <c r="S295" s="1">
        <f>(Table2[[#This Row],[Close Price]]-Table2[[#This Row],[20D EMA]])/Table2[[#This Row],[20D EMA]]</f>
        <v>1.6201129994781249E-2</v>
      </c>
      <c r="T295" s="1">
        <f>(Table2[[#This Row],[Close Price]]-Table2[[#This Row],[50D EMA]])/Table2[[#This Row],[50D EMA]]</f>
        <v>1.9124607385553993E-2</v>
      </c>
      <c r="U295" s="1">
        <f>(Table2[[#This Row],[Close Price]]-Table2[[#This Row],[200D EMA]])/Table2[[#This Row],[200D EMA]]</f>
        <v>0.10520935665658371</v>
      </c>
      <c r="V295">
        <v>0.65531791878643297</v>
      </c>
      <c r="W295">
        <v>1764.7</v>
      </c>
      <c r="X295">
        <v>1810</v>
      </c>
      <c r="Y295">
        <v>1764.7</v>
      </c>
      <c r="Z295">
        <v>1810</v>
      </c>
      <c r="AA295">
        <v>1764.7</v>
      </c>
      <c r="AB295">
        <v>1824.6</v>
      </c>
      <c r="AC295" s="1">
        <f>(Table2[[#This Row],[Close Price]]/Table2[[#This Row],[Day Low]])-1</f>
        <v>1.5130050433501463E-2</v>
      </c>
      <c r="AD295" s="1">
        <f>(Table2[[#This Row],[Day High]]/Table2[[#This Row],[Close Price]])-1</f>
        <v>1.0382940716757716E-2</v>
      </c>
      <c r="AE295" s="1">
        <f>(Table2[[#This Row],[Close Price]]/Table2[[#This Row],[Current Week Low]])-1</f>
        <v>1.5130050433501463E-2</v>
      </c>
      <c r="AF295" s="1">
        <f>(Table2[[#This Row],[Current Week High]]/Table2[[#This Row],[Close Price]])-1</f>
        <v>1.0382940716757716E-2</v>
      </c>
      <c r="AG295" s="1">
        <f>(Table2[[#This Row],[Close Price]]/Table2[[#This Row],[Current Month Low]])-1</f>
        <v>1.5130050433501463E-2</v>
      </c>
      <c r="AH295" s="1">
        <f>(Table2[[#This Row],[Current Month High]]/Table2[[#This Row],[Close Price]])-1</f>
        <v>1.8532990956793505E-2</v>
      </c>
      <c r="AI295">
        <v>11.209110193144999</v>
      </c>
      <c r="AJ295">
        <v>53.117654600623901</v>
      </c>
      <c r="AK295" t="str">
        <f>IF(AND(Table2[[#This Row],[20D EMA]]&gt;Table2[[#This Row],[50D EMA]],Table2[[#This Row],[50D EMA]]&gt;Table2[[#This Row],[200D EMA]]),"Uptrend","Downtrend/NoTrend")</f>
        <v>Uptrend</v>
      </c>
      <c r="AL295">
        <v>0.04</v>
      </c>
      <c r="AM295" t="s">
        <v>3169</v>
      </c>
      <c r="AN295">
        <v>2.85</v>
      </c>
      <c r="AO295" t="s">
        <v>3169</v>
      </c>
      <c r="AP295">
        <v>6.5219479660731994E-2</v>
      </c>
      <c r="AQ295">
        <f>(Table2[[#This Row],[Sharpe Ratio]]-AVERAGE(Table2[Sharpe Ratio]))/_xlfn.STDEV.P(Table2[Sharpe Ratio])</f>
        <v>3.9532400495985776E-2</v>
      </c>
      <c r="AR2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2.2333843555594539</v>
      </c>
      <c r="AS295">
        <f>_xlfn.RANK.AVG(Table2[[#This Row],[1Y Return vs Nifty Z-Score]],Table2[1Y Return vs Nifty Z-Score])</f>
        <v>431</v>
      </c>
      <c r="AT295">
        <f>_xlfn.RANK.AVG(Table2[[#This Row],[6M Return vs Nifty Z-Score]],Table2[6M Return vs Nifty Z-Score])</f>
        <v>182</v>
      </c>
      <c r="AU295">
        <f>_xlfn.RANK.AVG(Table2[[#This Row],[Sharpe Ratio Z-Score]],Table2[Sharpe Ratio Z-Score])</f>
        <v>333</v>
      </c>
      <c r="AV295">
        <f>(Table2[[#This Row],[Rank 1Y]]+Table2[[#This Row],[Rank 6M]]+Table2[[#This Row],[Rank Sharpe]])/3</f>
        <v>315.33333333333331</v>
      </c>
    </row>
    <row r="296" spans="1:48" x14ac:dyDescent="0.3">
      <c r="A296" t="s">
        <v>1969</v>
      </c>
      <c r="B296" t="s">
        <v>1970</v>
      </c>
      <c r="C296" t="s">
        <v>3134</v>
      </c>
      <c r="D296" t="s">
        <v>117</v>
      </c>
      <c r="E296">
        <v>3475.4383719000002</v>
      </c>
      <c r="F296">
        <v>796.15</v>
      </c>
      <c r="G296">
        <v>48.9411705513822</v>
      </c>
      <c r="H296">
        <f>(Table2[[#This Row],[1Y Return vs Nifty]]-AVERAGE(Table2[1Y Return vs Nifty]))/_xlfn.STDEV.P(Table2[1Y Return vs Nifty])</f>
        <v>0.49430868435363862</v>
      </c>
      <c r="I296">
        <v>-4.4696653738777599</v>
      </c>
      <c r="J296">
        <f>(Table2[[#This Row],[1M Return vs Nifty]]-AVERAGE(Table2[1M Return vs Nifty]))/_xlfn.STDEV.P(Table2[1M Return vs Nifty])</f>
        <v>-0.61494922728181456</v>
      </c>
      <c r="K296">
        <v>-11.6922274093249</v>
      </c>
      <c r="L296">
        <f>(Table2[[#This Row],[6M Return vs Nifty]]-AVERAGE(Table2[6M Return vs Nifty]))/_xlfn.STDEV.P(Table2[6M Return vs Nifty])</f>
        <v>-0.62428800432684306</v>
      </c>
      <c r="M296">
        <v>10.187911181937</v>
      </c>
      <c r="N296">
        <f>(Table2[[#This Row],[1W Return vs Nifty]]-AVERAGE(Table2[1W Return vs Nifty]))/_xlfn.STDEV.P(Table2[1W Return vs Nifty])</f>
        <v>0.65711964188132077</v>
      </c>
      <c r="O296">
        <v>797.51</v>
      </c>
      <c r="P296">
        <v>813.10727956430503</v>
      </c>
      <c r="Q296">
        <v>782.49301463133202</v>
      </c>
      <c r="R296">
        <v>52.017750134125201</v>
      </c>
      <c r="S296" s="1">
        <f>(Table2[[#This Row],[Close Price]]-Table2[[#This Row],[20D EMA]])/Table2[[#This Row],[20D EMA]]</f>
        <v>-1.7053077704354976E-3</v>
      </c>
      <c r="T296" s="1">
        <f>(Table2[[#This Row],[Close Price]]-Table2[[#This Row],[50D EMA]])/Table2[[#This Row],[50D EMA]]</f>
        <v>-2.0854910527171068E-2</v>
      </c>
      <c r="U296" s="1">
        <f>(Table2[[#This Row],[Close Price]]-Table2[[#This Row],[200D EMA]])/Table2[[#This Row],[200D EMA]]</f>
        <v>1.7453172249853741E-2</v>
      </c>
      <c r="V296">
        <v>0.49655838793413998</v>
      </c>
      <c r="W296">
        <v>781.95</v>
      </c>
      <c r="X296">
        <v>809.9</v>
      </c>
      <c r="Y296">
        <v>781.95</v>
      </c>
      <c r="Z296">
        <v>809.9</v>
      </c>
      <c r="AA296">
        <v>781.95</v>
      </c>
      <c r="AB296">
        <v>825</v>
      </c>
      <c r="AC296" s="1">
        <f>(Table2[[#This Row],[Close Price]]/Table2[[#This Row],[Day Low]])-1</f>
        <v>1.8159728882920723E-2</v>
      </c>
      <c r="AD296" s="1">
        <f>(Table2[[#This Row],[Day High]]/Table2[[#This Row],[Close Price]])-1</f>
        <v>1.7270614833888143E-2</v>
      </c>
      <c r="AE296" s="1">
        <f>(Table2[[#This Row],[Close Price]]/Table2[[#This Row],[Current Week Low]])-1</f>
        <v>1.8159728882920723E-2</v>
      </c>
      <c r="AF296" s="1">
        <f>(Table2[[#This Row],[Current Week High]]/Table2[[#This Row],[Close Price]])-1</f>
        <v>1.7270614833888143E-2</v>
      </c>
      <c r="AG296" s="1">
        <f>(Table2[[#This Row],[Close Price]]/Table2[[#This Row],[Current Month Low]])-1</f>
        <v>1.8159728882920723E-2</v>
      </c>
      <c r="AH296" s="1">
        <f>(Table2[[#This Row],[Current Month High]]/Table2[[#This Row],[Close Price]])-1</f>
        <v>3.623689003328523E-2</v>
      </c>
      <c r="AI296">
        <v>36.029642655278501</v>
      </c>
      <c r="AJ296">
        <v>86.321085888134704</v>
      </c>
      <c r="AK296" t="str">
        <f>IF(AND(Table2[[#This Row],[20D EMA]]&gt;Table2[[#This Row],[50D EMA]],Table2[[#This Row],[50D EMA]]&gt;Table2[[#This Row],[200D EMA]]),"Uptrend","Downtrend/NoTrend")</f>
        <v>Downtrend/NoTrend</v>
      </c>
      <c r="AL296">
        <v>0.02</v>
      </c>
      <c r="AM296" t="s">
        <v>3169</v>
      </c>
      <c r="AN296">
        <v>-3.17</v>
      </c>
      <c r="AO296" t="s">
        <v>3168</v>
      </c>
      <c r="AP296">
        <v>9.3226671704092004E-2</v>
      </c>
      <c r="AQ296">
        <f>(Table2[[#This Row],[Sharpe Ratio]]-AVERAGE(Table2[Sharpe Ratio]))/_xlfn.STDEV.P(Table2[Sharpe Ratio])</f>
        <v>0.37145465153123453</v>
      </c>
      <c r="AR2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6">
        <f>_xlfn.RANK.AVG(Table2[[#This Row],[1Y Return vs Nifty Z-Score]],Table2[1Y Return vs Nifty Z-Score])</f>
        <v>164</v>
      </c>
      <c r="AT296">
        <f>_xlfn.RANK.AVG(Table2[[#This Row],[6M Return vs Nifty Z-Score]],Table2[6M Return vs Nifty Z-Score])</f>
        <v>542</v>
      </c>
      <c r="AU296">
        <f>_xlfn.RANK.AVG(Table2[[#This Row],[Sharpe Ratio Z-Score]],Table2[Sharpe Ratio Z-Score])</f>
        <v>245</v>
      </c>
      <c r="AV296">
        <f>(Table2[[#This Row],[Rank 1Y]]+Table2[[#This Row],[Rank 6M]]+Table2[[#This Row],[Rank Sharpe]])/3</f>
        <v>317</v>
      </c>
    </row>
    <row r="297" spans="1:48" x14ac:dyDescent="0.3">
      <c r="A297" t="s">
        <v>1532</v>
      </c>
      <c r="B297" t="s">
        <v>1533</v>
      </c>
      <c r="C297" t="s">
        <v>3133</v>
      </c>
      <c r="D297" t="s">
        <v>196</v>
      </c>
      <c r="E297">
        <v>6465.9894656799997</v>
      </c>
      <c r="F297">
        <v>1595.8</v>
      </c>
      <c r="G297">
        <v>60.716514486659499</v>
      </c>
      <c r="H297">
        <f>(Table2[[#This Row],[1Y Return vs Nifty]]-AVERAGE(Table2[1Y Return vs Nifty]))/_xlfn.STDEV.P(Table2[1Y Return vs Nifty])</f>
        <v>0.70306589559032495</v>
      </c>
      <c r="I297">
        <v>-9.0165397993207304</v>
      </c>
      <c r="J297">
        <f>(Table2[[#This Row],[1M Return vs Nifty]]-AVERAGE(Table2[1M Return vs Nifty]))/_xlfn.STDEV.P(Table2[1M Return vs Nifty])</f>
        <v>-1.1163881497270587</v>
      </c>
      <c r="K297">
        <v>2.1974875911169298</v>
      </c>
      <c r="L297">
        <f>(Table2[[#This Row],[6M Return vs Nifty]]-AVERAGE(Table2[6M Return vs Nifty]))/_xlfn.STDEV.P(Table2[6M Return vs Nifty])</f>
        <v>-0.14527404990515419</v>
      </c>
      <c r="M297">
        <v>-11.1933666621588</v>
      </c>
      <c r="N297">
        <f>(Table2[[#This Row],[1W Return vs Nifty]]-AVERAGE(Table2[1W Return vs Nifty]))/_xlfn.STDEV.P(Table2[1W Return vs Nifty])</f>
        <v>-3.1238712248464964</v>
      </c>
      <c r="O297">
        <v>1841.7</v>
      </c>
      <c r="P297">
        <v>1873.5524754843</v>
      </c>
      <c r="Q297">
        <v>1622.36749462233</v>
      </c>
      <c r="R297">
        <v>29.671201242491801</v>
      </c>
      <c r="S297" s="1">
        <f>(Table2[[#This Row],[Close Price]]-Table2[[#This Row],[20D EMA]])/Table2[[#This Row],[20D EMA]]</f>
        <v>-0.13351794537655431</v>
      </c>
      <c r="T297" s="1">
        <f>(Table2[[#This Row],[Close Price]]-Table2[[#This Row],[50D EMA]])/Table2[[#This Row],[50D EMA]]</f>
        <v>-0.14824910383815271</v>
      </c>
      <c r="U297" s="1">
        <f>(Table2[[#This Row],[Close Price]]-Table2[[#This Row],[200D EMA]])/Table2[[#This Row],[200D EMA]]</f>
        <v>-1.6375756239195786E-2</v>
      </c>
      <c r="V297">
        <v>1.8411107914593099</v>
      </c>
      <c r="W297">
        <v>1527.9</v>
      </c>
      <c r="X297">
        <v>1640.9</v>
      </c>
      <c r="Y297">
        <v>1527.9</v>
      </c>
      <c r="Z297">
        <v>1640.9</v>
      </c>
      <c r="AA297">
        <v>1527.9</v>
      </c>
      <c r="AB297">
        <v>1640.9</v>
      </c>
      <c r="AC297" s="1">
        <f>(Table2[[#This Row],[Close Price]]/Table2[[#This Row],[Day Low]])-1</f>
        <v>4.4440081157143707E-2</v>
      </c>
      <c r="AD297" s="1">
        <f>(Table2[[#This Row],[Day High]]/Table2[[#This Row],[Close Price]])-1</f>
        <v>2.8261686928186647E-2</v>
      </c>
      <c r="AE297" s="1">
        <f>(Table2[[#This Row],[Close Price]]/Table2[[#This Row],[Current Week Low]])-1</f>
        <v>4.4440081157143707E-2</v>
      </c>
      <c r="AF297" s="1">
        <f>(Table2[[#This Row],[Current Week High]]/Table2[[#This Row],[Close Price]])-1</f>
        <v>2.8261686928186647E-2</v>
      </c>
      <c r="AG297" s="1">
        <f>(Table2[[#This Row],[Close Price]]/Table2[[#This Row],[Current Month Low]])-1</f>
        <v>4.4440081157143707E-2</v>
      </c>
      <c r="AH297" s="1">
        <f>(Table2[[#This Row],[Current Month High]]/Table2[[#This Row],[Close Price]])-1</f>
        <v>2.8261686928186647E-2</v>
      </c>
      <c r="AI297">
        <v>47.881940092743399</v>
      </c>
      <c r="AJ297">
        <v>87.741176470588201</v>
      </c>
      <c r="AK297" t="str">
        <f>IF(AND(Table2[[#This Row],[20D EMA]]&gt;Table2[[#This Row],[50D EMA]],Table2[[#This Row],[50D EMA]]&gt;Table2[[#This Row],[200D EMA]]),"Uptrend","Downtrend/NoTrend")</f>
        <v>Downtrend/NoTrend</v>
      </c>
      <c r="AL297">
        <v>-0.19</v>
      </c>
      <c r="AM297" t="s">
        <v>3168</v>
      </c>
      <c r="AN297">
        <v>-30.04</v>
      </c>
      <c r="AO297" t="s">
        <v>3168</v>
      </c>
      <c r="AP297">
        <v>2.2172469545421999E-2</v>
      </c>
      <c r="AQ297">
        <f>(Table2[[#This Row],[Sharpe Ratio]]-AVERAGE(Table2[Sharpe Ratio]))/_xlfn.STDEV.P(Table2[Sharpe Ratio])</f>
        <v>-0.47063157723123872</v>
      </c>
      <c r="AR2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7">
        <f>_xlfn.RANK.AVG(Table2[[#This Row],[1Y Return vs Nifty Z-Score]],Table2[1Y Return vs Nifty Z-Score])</f>
        <v>125</v>
      </c>
      <c r="AT297">
        <f>_xlfn.RANK.AVG(Table2[[#This Row],[6M Return vs Nifty Z-Score]],Table2[6M Return vs Nifty Z-Score])</f>
        <v>369</v>
      </c>
      <c r="AU297">
        <f>_xlfn.RANK.AVG(Table2[[#This Row],[Sharpe Ratio Z-Score]],Table2[Sharpe Ratio Z-Score])</f>
        <v>458</v>
      </c>
      <c r="AV297">
        <f>(Table2[[#This Row],[Rank 1Y]]+Table2[[#This Row],[Rank 6M]]+Table2[[#This Row],[Rank Sharpe]])/3</f>
        <v>317.33333333333331</v>
      </c>
    </row>
    <row r="298" spans="1:48" x14ac:dyDescent="0.3">
      <c r="A298" t="s">
        <v>1403</v>
      </c>
      <c r="B298" t="s">
        <v>1404</v>
      </c>
      <c r="C298" t="s">
        <v>3142</v>
      </c>
      <c r="D298" t="s">
        <v>1405</v>
      </c>
      <c r="E298">
        <v>7736.6050504799996</v>
      </c>
      <c r="F298">
        <v>456.7</v>
      </c>
      <c r="G298">
        <v>-2.0081008325776502</v>
      </c>
      <c r="H298">
        <f>(Table2[[#This Row],[1Y Return vs Nifty]]-AVERAGE(Table2[1Y Return vs Nifty]))/_xlfn.STDEV.P(Table2[1Y Return vs Nifty])</f>
        <v>-0.40893693353379301</v>
      </c>
      <c r="I298">
        <v>3.8395274530907102</v>
      </c>
      <c r="J298">
        <f>(Table2[[#This Row],[1M Return vs Nifty]]-AVERAGE(Table2[1M Return vs Nifty]))/_xlfn.STDEV.P(Table2[1M Return vs Nifty])</f>
        <v>0.30140612096136987</v>
      </c>
      <c r="K298">
        <v>13.693056614512701</v>
      </c>
      <c r="L298">
        <f>(Table2[[#This Row],[6M Return vs Nifty]]-AVERAGE(Table2[6M Return vs Nifty]))/_xlfn.STDEV.P(Table2[6M Return vs Nifty])</f>
        <v>0.25117310369368628</v>
      </c>
      <c r="M298">
        <v>7.1310307344912598</v>
      </c>
      <c r="N298">
        <f>(Table2[[#This Row],[1W Return vs Nifty]]-AVERAGE(Table2[1W Return vs Nifty]))/_xlfn.STDEV.P(Table2[1W Return vs Nifty])</f>
        <v>0.11655152725561749</v>
      </c>
      <c r="O298">
        <v>466.81</v>
      </c>
      <c r="P298">
        <v>471.861790006918</v>
      </c>
      <c r="Q298">
        <v>445.718830194193</v>
      </c>
      <c r="R298">
        <v>43.000032208451699</v>
      </c>
      <c r="S298" s="1">
        <f>(Table2[[#This Row],[Close Price]]-Table2[[#This Row],[20D EMA]])/Table2[[#This Row],[20D EMA]]</f>
        <v>-2.1657633726783945E-2</v>
      </c>
      <c r="T298" s="1">
        <f>(Table2[[#This Row],[Close Price]]-Table2[[#This Row],[50D EMA]])/Table2[[#This Row],[50D EMA]]</f>
        <v>-3.2131845230985376E-2</v>
      </c>
      <c r="U298" s="1">
        <f>(Table2[[#This Row],[Close Price]]-Table2[[#This Row],[200D EMA]])/Table2[[#This Row],[200D EMA]]</f>
        <v>2.463698875145718E-2</v>
      </c>
      <c r="V298">
        <v>0.43130597887952199</v>
      </c>
      <c r="W298">
        <v>450.25</v>
      </c>
      <c r="X298">
        <v>465.95</v>
      </c>
      <c r="Y298">
        <v>450.25</v>
      </c>
      <c r="Z298">
        <v>465.95</v>
      </c>
      <c r="AA298">
        <v>450.25</v>
      </c>
      <c r="AB298">
        <v>468</v>
      </c>
      <c r="AC298" s="1">
        <f>(Table2[[#This Row],[Close Price]]/Table2[[#This Row],[Day Low]])-1</f>
        <v>1.4325374791782419E-2</v>
      </c>
      <c r="AD298" s="1">
        <f>(Table2[[#This Row],[Day High]]/Table2[[#This Row],[Close Price]])-1</f>
        <v>2.0253996058681834E-2</v>
      </c>
      <c r="AE298" s="1">
        <f>(Table2[[#This Row],[Close Price]]/Table2[[#This Row],[Current Week Low]])-1</f>
        <v>1.4325374791782419E-2</v>
      </c>
      <c r="AF298" s="1">
        <f>(Table2[[#This Row],[Current Week High]]/Table2[[#This Row],[Close Price]])-1</f>
        <v>2.0253996058681834E-2</v>
      </c>
      <c r="AG298" s="1">
        <f>(Table2[[#This Row],[Close Price]]/Table2[[#This Row],[Current Month Low]])-1</f>
        <v>1.4325374791782419E-2</v>
      </c>
      <c r="AH298" s="1">
        <f>(Table2[[#This Row],[Current Month High]]/Table2[[#This Row],[Close Price]])-1</f>
        <v>2.4742719509524891E-2</v>
      </c>
      <c r="AI298">
        <v>39.8620538646814</v>
      </c>
      <c r="AJ298">
        <v>43.121278596051297</v>
      </c>
      <c r="AK298" t="str">
        <f>IF(AND(Table2[[#This Row],[20D EMA]]&gt;Table2[[#This Row],[50D EMA]],Table2[[#This Row],[50D EMA]]&gt;Table2[[#This Row],[200D EMA]]),"Uptrend","Downtrend/NoTrend")</f>
        <v>Downtrend/NoTrend</v>
      </c>
      <c r="AL298">
        <v>-0.02</v>
      </c>
      <c r="AM298" t="s">
        <v>3168</v>
      </c>
      <c r="AN298">
        <v>-8.4499999999999993</v>
      </c>
      <c r="AO298" t="s">
        <v>3168</v>
      </c>
      <c r="AP298">
        <v>8.6986914837544005E-2</v>
      </c>
      <c r="AQ298">
        <f>(Table2[[#This Row],[Sharpe Ratio]]-AVERAGE(Table2[Sharpe Ratio]))/_xlfn.STDEV.P(Table2[Sharpe Ratio])</f>
        <v>0.29750528374560231</v>
      </c>
      <c r="AR2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8">
        <f>_xlfn.RANK.AVG(Table2[[#This Row],[1Y Return vs Nifty Z-Score]],Table2[1Y Return vs Nifty Z-Score])</f>
        <v>456</v>
      </c>
      <c r="AT298">
        <f>_xlfn.RANK.AVG(Table2[[#This Row],[6M Return vs Nifty Z-Score]],Table2[6M Return vs Nifty Z-Score])</f>
        <v>228</v>
      </c>
      <c r="AU298">
        <f>_xlfn.RANK.AVG(Table2[[#This Row],[Sharpe Ratio Z-Score]],Table2[Sharpe Ratio Z-Score])</f>
        <v>270</v>
      </c>
      <c r="AV298">
        <f>(Table2[[#This Row],[Rank 1Y]]+Table2[[#This Row],[Rank 6M]]+Table2[[#This Row],[Rank Sharpe]])/3</f>
        <v>318</v>
      </c>
    </row>
    <row r="299" spans="1:48" x14ac:dyDescent="0.3">
      <c r="A299" t="s">
        <v>327</v>
      </c>
      <c r="B299" t="s">
        <v>328</v>
      </c>
      <c r="C299" t="s">
        <v>3125</v>
      </c>
      <c r="D299" t="s">
        <v>199</v>
      </c>
      <c r="E299">
        <v>81176.832323640003</v>
      </c>
      <c r="F299">
        <v>2984.6</v>
      </c>
      <c r="G299">
        <v>16.2822307685658</v>
      </c>
      <c r="H299">
        <f>(Table2[[#This Row],[1Y Return vs Nifty]]-AVERAGE(Table2[1Y Return vs Nifty]))/_xlfn.STDEV.P(Table2[1Y Return vs Nifty])</f>
        <v>-8.4679855470023796E-2</v>
      </c>
      <c r="I299">
        <v>-15.542604458709</v>
      </c>
      <c r="J299">
        <f>(Table2[[#This Row],[1M Return vs Nifty]]-AVERAGE(Table2[1M Return vs Nifty]))/_xlfn.STDEV.P(Table2[1M Return vs Nifty])</f>
        <v>-1.8360963546205413</v>
      </c>
      <c r="K299">
        <v>-2.3400526577146499</v>
      </c>
      <c r="L299">
        <f>(Table2[[#This Row],[6M Return vs Nifty]]-AVERAGE(Table2[6M Return vs Nifty]))/_xlfn.STDEV.P(Table2[6M Return vs Nifty])</f>
        <v>-0.30175998916821672</v>
      </c>
      <c r="M299">
        <v>0.31416967630547898</v>
      </c>
      <c r="N299">
        <f>(Table2[[#This Row],[1W Return vs Nifty]]-AVERAGE(Table2[1W Return vs Nifty]))/_xlfn.STDEV.P(Table2[1W Return vs Nifty])</f>
        <v>-1.0889184913602388</v>
      </c>
      <c r="O299">
        <v>3280.14</v>
      </c>
      <c r="P299">
        <v>3403.0990645145298</v>
      </c>
      <c r="Q299">
        <v>3042.3164891531101</v>
      </c>
      <c r="R299">
        <v>10.983829798066701</v>
      </c>
      <c r="S299" s="1">
        <f>(Table2[[#This Row],[Close Price]]-Table2[[#This Row],[20D EMA]])/Table2[[#This Row],[20D EMA]]</f>
        <v>-9.0099812812867733E-2</v>
      </c>
      <c r="T299" s="1">
        <f>(Table2[[#This Row],[Close Price]]-Table2[[#This Row],[50D EMA]])/Table2[[#This Row],[50D EMA]]</f>
        <v>-0.12297586893028958</v>
      </c>
      <c r="U299" s="1">
        <f>(Table2[[#This Row],[Close Price]]-Table2[[#This Row],[200D EMA]])/Table2[[#This Row],[200D EMA]]</f>
        <v>-1.8971231086209805E-2</v>
      </c>
      <c r="V299">
        <v>1.1266048632288901</v>
      </c>
      <c r="W299">
        <v>2960.2</v>
      </c>
      <c r="X299">
        <v>3047</v>
      </c>
      <c r="Y299">
        <v>2960.2</v>
      </c>
      <c r="Z299">
        <v>3047</v>
      </c>
      <c r="AA299">
        <v>2960.2</v>
      </c>
      <c r="AB299">
        <v>3096.6</v>
      </c>
      <c r="AC299" s="1">
        <f>(Table2[[#This Row],[Close Price]]/Table2[[#This Row],[Day Low]])-1</f>
        <v>8.2426863049793742E-3</v>
      </c>
      <c r="AD299" s="1">
        <f>(Table2[[#This Row],[Day High]]/Table2[[#This Row],[Close Price]])-1</f>
        <v>2.0907324264558103E-2</v>
      </c>
      <c r="AE299" s="1">
        <f>(Table2[[#This Row],[Close Price]]/Table2[[#This Row],[Current Week Low]])-1</f>
        <v>8.2426863049793742E-3</v>
      </c>
      <c r="AF299" s="1">
        <f>(Table2[[#This Row],[Current Week High]]/Table2[[#This Row],[Close Price]])-1</f>
        <v>2.0907324264558103E-2</v>
      </c>
      <c r="AG299" s="1">
        <f>(Table2[[#This Row],[Close Price]]/Table2[[#This Row],[Current Month Low]])-1</f>
        <v>8.2426863049793742E-3</v>
      </c>
      <c r="AH299" s="1">
        <f>(Table2[[#This Row],[Current Month High]]/Table2[[#This Row],[Close Price]])-1</f>
        <v>3.7525966628694007E-2</v>
      </c>
      <c r="AI299">
        <v>30.335723380017399</v>
      </c>
      <c r="AJ299">
        <v>42.930345042262203</v>
      </c>
      <c r="AK299" t="str">
        <f>IF(AND(Table2[[#This Row],[20D EMA]]&gt;Table2[[#This Row],[50D EMA]],Table2[[#This Row],[50D EMA]]&gt;Table2[[#This Row],[200D EMA]]),"Uptrend","Downtrend/NoTrend")</f>
        <v>Downtrend/NoTrend</v>
      </c>
      <c r="AL299">
        <v>-0.11</v>
      </c>
      <c r="AM299" t="s">
        <v>3168</v>
      </c>
      <c r="AN299">
        <v>-11.44</v>
      </c>
      <c r="AO299" t="s">
        <v>3168</v>
      </c>
      <c r="AP299">
        <v>0.10396731547496101</v>
      </c>
      <c r="AQ299">
        <f>(Table2[[#This Row],[Sharpe Ratio]]-AVERAGE(Table2[Sharpe Ratio]))/_xlfn.STDEV.P(Table2[Sharpe Ratio])</f>
        <v>0.49874547927559498</v>
      </c>
      <c r="AR2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9">
        <f>_xlfn.RANK.AVG(Table2[[#This Row],[1Y Return vs Nifty Z-Score]],Table2[1Y Return vs Nifty Z-Score])</f>
        <v>318</v>
      </c>
      <c r="AT299">
        <f>_xlfn.RANK.AVG(Table2[[#This Row],[6M Return vs Nifty Z-Score]],Table2[6M Return vs Nifty Z-Score])</f>
        <v>419</v>
      </c>
      <c r="AU299">
        <f>_xlfn.RANK.AVG(Table2[[#This Row],[Sharpe Ratio Z-Score]],Table2[Sharpe Ratio Z-Score])</f>
        <v>218</v>
      </c>
      <c r="AV299">
        <f>(Table2[[#This Row],[Rank 1Y]]+Table2[[#This Row],[Rank 6M]]+Table2[[#This Row],[Rank Sharpe]])/3</f>
        <v>318.33333333333331</v>
      </c>
    </row>
    <row r="300" spans="1:48" x14ac:dyDescent="0.3">
      <c r="A300" t="s">
        <v>345</v>
      </c>
      <c r="B300" t="s">
        <v>346</v>
      </c>
      <c r="C300" t="s">
        <v>3127</v>
      </c>
      <c r="D300" t="s">
        <v>51</v>
      </c>
      <c r="E300">
        <v>69327.373949999994</v>
      </c>
      <c r="F300">
        <v>5798.3</v>
      </c>
      <c r="G300">
        <v>26.8046986106168</v>
      </c>
      <c r="H300">
        <f>(Table2[[#This Row],[1Y Return vs Nifty]]-AVERAGE(Table2[1Y Return vs Nifty]))/_xlfn.STDEV.P(Table2[1Y Return vs Nifty])</f>
        <v>0.10186595194825869</v>
      </c>
      <c r="I300">
        <v>-2.1493822921400501</v>
      </c>
      <c r="J300">
        <f>(Table2[[#This Row],[1M Return vs Nifty]]-AVERAGE(Table2[1M Return vs Nifty]))/_xlfn.STDEV.P(Table2[1M Return vs Nifty])</f>
        <v>-0.35906350460515674</v>
      </c>
      <c r="K300">
        <v>5.8507194022448097</v>
      </c>
      <c r="L300">
        <f>(Table2[[#This Row],[6M Return vs Nifty]]-AVERAGE(Table2[6M Return vs Nifty]))/_xlfn.STDEV.P(Table2[6M Return vs Nifty])</f>
        <v>-1.928521455383064E-2</v>
      </c>
      <c r="M300">
        <v>-1.1839374526226101</v>
      </c>
      <c r="N300">
        <f>(Table2[[#This Row],[1W Return vs Nifty]]-AVERAGE(Table2[1W Return vs Nifty]))/_xlfn.STDEV.P(Table2[1W Return vs Nifty])</f>
        <v>-1.3538385496074159</v>
      </c>
      <c r="O300">
        <v>5979.97</v>
      </c>
      <c r="P300">
        <v>5969.3658977263603</v>
      </c>
      <c r="Q300">
        <v>5385.3256676924302</v>
      </c>
      <c r="R300">
        <v>34.1735946222961</v>
      </c>
      <c r="S300" s="1">
        <f>(Table2[[#This Row],[Close Price]]-Table2[[#This Row],[20D EMA]])/Table2[[#This Row],[20D EMA]]</f>
        <v>-3.0379751068985307E-2</v>
      </c>
      <c r="T300" s="1">
        <f>(Table2[[#This Row],[Close Price]]-Table2[[#This Row],[50D EMA]])/Table2[[#This Row],[50D EMA]]</f>
        <v>-2.8657298054306998E-2</v>
      </c>
      <c r="U300" s="1">
        <f>(Table2[[#This Row],[Close Price]]-Table2[[#This Row],[200D EMA]])/Table2[[#This Row],[200D EMA]]</f>
        <v>7.6685117630876029E-2</v>
      </c>
      <c r="V300">
        <v>0.65387135219264003</v>
      </c>
      <c r="W300">
        <v>5720</v>
      </c>
      <c r="X300">
        <v>5808.2</v>
      </c>
      <c r="Y300">
        <v>5720</v>
      </c>
      <c r="Z300">
        <v>5808.2</v>
      </c>
      <c r="AA300">
        <v>5720</v>
      </c>
      <c r="AB300">
        <v>5837.55</v>
      </c>
      <c r="AC300" s="1">
        <f>(Table2[[#This Row],[Close Price]]/Table2[[#This Row],[Day Low]])-1</f>
        <v>1.3688811188811156E-2</v>
      </c>
      <c r="AD300" s="1">
        <f>(Table2[[#This Row],[Day High]]/Table2[[#This Row],[Close Price]])-1</f>
        <v>1.7073969956711288E-3</v>
      </c>
      <c r="AE300" s="1">
        <f>(Table2[[#This Row],[Close Price]]/Table2[[#This Row],[Current Week Low]])-1</f>
        <v>1.3688811188811156E-2</v>
      </c>
      <c r="AF300" s="1">
        <f>(Table2[[#This Row],[Current Week High]]/Table2[[#This Row],[Close Price]])-1</f>
        <v>1.7073969956711288E-3</v>
      </c>
      <c r="AG300" s="1">
        <f>(Table2[[#This Row],[Close Price]]/Table2[[#This Row],[Current Month Low]])-1</f>
        <v>1.3688811188811156E-2</v>
      </c>
      <c r="AH300" s="1">
        <f>(Table2[[#This Row],[Current Month High]]/Table2[[#This Row],[Close Price]])-1</f>
        <v>6.7692254626356974E-3</v>
      </c>
      <c r="AI300">
        <v>11.065312246692899</v>
      </c>
      <c r="AJ300">
        <v>53.2502543907177</v>
      </c>
      <c r="AK300" t="str">
        <f>IF(AND(Table2[[#This Row],[20D EMA]]&gt;Table2[[#This Row],[50D EMA]],Table2[[#This Row],[50D EMA]]&gt;Table2[[#This Row],[200D EMA]]),"Uptrend","Downtrend/NoTrend")</f>
        <v>Uptrend</v>
      </c>
      <c r="AL300">
        <v>0</v>
      </c>
      <c r="AM300" t="s">
        <v>3170</v>
      </c>
      <c r="AN300">
        <v>-3.73</v>
      </c>
      <c r="AO300" t="s">
        <v>3168</v>
      </c>
      <c r="AP300">
        <v>5.4215080619766001E-2</v>
      </c>
      <c r="AQ300">
        <f>(Table2[[#This Row],[Sharpe Ratio]]-AVERAGE(Table2[Sharpe Ratio]))/_xlfn.STDEV.P(Table2[Sharpe Ratio])</f>
        <v>-9.0884275881735213E-2</v>
      </c>
      <c r="AR3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-1.7212055926998797</v>
      </c>
      <c r="AS300">
        <f>_xlfn.RANK.AVG(Table2[[#This Row],[1Y Return vs Nifty Z-Score]],Table2[1Y Return vs Nifty Z-Score])</f>
        <v>268</v>
      </c>
      <c r="AT300">
        <f>_xlfn.RANK.AVG(Table2[[#This Row],[6M Return vs Nifty Z-Score]],Table2[6M Return vs Nifty Z-Score])</f>
        <v>318</v>
      </c>
      <c r="AU300">
        <f>_xlfn.RANK.AVG(Table2[[#This Row],[Sharpe Ratio Z-Score]],Table2[Sharpe Ratio Z-Score])</f>
        <v>370</v>
      </c>
      <c r="AV300">
        <f>(Table2[[#This Row],[Rank 1Y]]+Table2[[#This Row],[Rank 6M]]+Table2[[#This Row],[Rank Sharpe]])/3</f>
        <v>318.66666666666669</v>
      </c>
    </row>
    <row r="301" spans="1:48" x14ac:dyDescent="0.3">
      <c r="A301" t="s">
        <v>353</v>
      </c>
      <c r="B301" t="s">
        <v>354</v>
      </c>
      <c r="C301" t="s">
        <v>3137</v>
      </c>
      <c r="D301" t="s">
        <v>160</v>
      </c>
      <c r="E301">
        <v>67713.996332209994</v>
      </c>
      <c r="F301">
        <v>4463.6499999999996</v>
      </c>
      <c r="G301">
        <v>3.4354647346676002</v>
      </c>
      <c r="H301">
        <f>(Table2[[#This Row],[1Y Return vs Nifty]]-AVERAGE(Table2[1Y Return vs Nifty]))/_xlfn.STDEV.P(Table2[1Y Return vs Nifty])</f>
        <v>-0.3124315937960957</v>
      </c>
      <c r="I301">
        <v>0.88573798148543204</v>
      </c>
      <c r="J301">
        <f>(Table2[[#This Row],[1M Return vs Nifty]]-AVERAGE(Table2[1M Return vs Nifty]))/_xlfn.STDEV.P(Table2[1M Return vs Nifty])</f>
        <v>-2.434402544333544E-2</v>
      </c>
      <c r="K301">
        <v>17.474707692467799</v>
      </c>
      <c r="L301">
        <f>(Table2[[#This Row],[6M Return vs Nifty]]-AVERAGE(Table2[6M Return vs Nifty]))/_xlfn.STDEV.P(Table2[6M Return vs Nifty])</f>
        <v>0.38159072832001528</v>
      </c>
      <c r="M301">
        <v>5.2801143852197701</v>
      </c>
      <c r="N301">
        <f>(Table2[[#This Row],[1W Return vs Nifty]]-AVERAGE(Table2[1W Return vs Nifty]))/_xlfn.STDEV.P(Table2[1W Return vs Nifty])</f>
        <v>-0.21075808738489374</v>
      </c>
      <c r="O301">
        <v>4472.6099999999997</v>
      </c>
      <c r="P301">
        <v>4462.4852174890002</v>
      </c>
      <c r="Q301">
        <v>4078.7459961650602</v>
      </c>
      <c r="R301">
        <v>50.981007194580101</v>
      </c>
      <c r="S301" s="1">
        <f>(Table2[[#This Row],[Close Price]]-Table2[[#This Row],[20D EMA]])/Table2[[#This Row],[20D EMA]]</f>
        <v>-2.0033045581886273E-3</v>
      </c>
      <c r="T301" s="1">
        <f>(Table2[[#This Row],[Close Price]]-Table2[[#This Row],[50D EMA]])/Table2[[#This Row],[50D EMA]]</f>
        <v>2.6101655338476226E-4</v>
      </c>
      <c r="U301" s="1">
        <f>(Table2[[#This Row],[Close Price]]-Table2[[#This Row],[200D EMA]])/Table2[[#This Row],[200D EMA]]</f>
        <v>9.4368221065208743E-2</v>
      </c>
      <c r="V301">
        <v>0.593094370029422</v>
      </c>
      <c r="W301">
        <v>4414.6000000000004</v>
      </c>
      <c r="X301">
        <v>4503.75</v>
      </c>
      <c r="Y301">
        <v>4414.6000000000004</v>
      </c>
      <c r="Z301">
        <v>4503.75</v>
      </c>
      <c r="AA301">
        <v>4391.25</v>
      </c>
      <c r="AB301">
        <v>4526.3999999999996</v>
      </c>
      <c r="AC301" s="1">
        <f>(Table2[[#This Row],[Close Price]]/Table2[[#This Row],[Day Low]])-1</f>
        <v>1.1110859421011865E-2</v>
      </c>
      <c r="AD301" s="1">
        <f>(Table2[[#This Row],[Day High]]/Table2[[#This Row],[Close Price]])-1</f>
        <v>8.983679275929024E-3</v>
      </c>
      <c r="AE301" s="1">
        <f>(Table2[[#This Row],[Close Price]]/Table2[[#This Row],[Current Week Low]])-1</f>
        <v>1.1110859421011865E-2</v>
      </c>
      <c r="AF301" s="1">
        <f>(Table2[[#This Row],[Current Week High]]/Table2[[#This Row],[Close Price]])-1</f>
        <v>8.983679275929024E-3</v>
      </c>
      <c r="AG301" s="1">
        <f>(Table2[[#This Row],[Close Price]]/Table2[[#This Row],[Current Month Low]])-1</f>
        <v>1.6487332764019369E-2</v>
      </c>
      <c r="AH301" s="1">
        <f>(Table2[[#This Row],[Current Month High]]/Table2[[#This Row],[Close Price]])-1</f>
        <v>1.4058001859464708E-2</v>
      </c>
      <c r="AI301">
        <v>7.6260459489431298</v>
      </c>
      <c r="AJ301">
        <v>38.622670807453403</v>
      </c>
      <c r="AK301" t="str">
        <f>IF(AND(Table2[[#This Row],[20D EMA]]&gt;Table2[[#This Row],[50D EMA]],Table2[[#This Row],[50D EMA]]&gt;Table2[[#This Row],[200D EMA]]),"Uptrend","Downtrend/NoTrend")</f>
        <v>Uptrend</v>
      </c>
      <c r="AL301">
        <v>0.06</v>
      </c>
      <c r="AM301" t="s">
        <v>3169</v>
      </c>
      <c r="AN301">
        <v>0.01</v>
      </c>
      <c r="AO301" t="s">
        <v>3169</v>
      </c>
      <c r="AP301">
        <v>6.1085116161369003E-2</v>
      </c>
      <c r="AQ301">
        <f>(Table2[[#This Row],[Sharpe Ratio]]-AVERAGE(Table2[Sharpe Ratio]))/_xlfn.STDEV.P(Table2[Sharpe Ratio])</f>
        <v>-9.4652725724886522E-3</v>
      </c>
      <c r="AR3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-0.17540825087679821</v>
      </c>
      <c r="AS301">
        <f>_xlfn.RANK.AVG(Table2[[#This Row],[1Y Return vs Nifty Z-Score]],Table2[1Y Return vs Nifty Z-Score])</f>
        <v>412</v>
      </c>
      <c r="AT301">
        <f>_xlfn.RANK.AVG(Table2[[#This Row],[6M Return vs Nifty Z-Score]],Table2[6M Return vs Nifty Z-Score])</f>
        <v>197</v>
      </c>
      <c r="AU301">
        <f>_xlfn.RANK.AVG(Table2[[#This Row],[Sharpe Ratio Z-Score]],Table2[Sharpe Ratio Z-Score])</f>
        <v>349</v>
      </c>
      <c r="AV301">
        <f>(Table2[[#This Row],[Rank 1Y]]+Table2[[#This Row],[Rank 6M]]+Table2[[#This Row],[Rank Sharpe]])/3</f>
        <v>319.33333333333331</v>
      </c>
    </row>
    <row r="302" spans="1:48" x14ac:dyDescent="0.3">
      <c r="A302" t="s">
        <v>282</v>
      </c>
      <c r="B302" t="s">
        <v>283</v>
      </c>
      <c r="C302" t="s">
        <v>3123</v>
      </c>
      <c r="D302" t="s">
        <v>211</v>
      </c>
      <c r="E302">
        <v>91500.410225400003</v>
      </c>
      <c r="F302">
        <v>4283.3999999999996</v>
      </c>
      <c r="G302">
        <v>29.975782566466702</v>
      </c>
      <c r="H302">
        <f>(Table2[[#This Row],[1Y Return vs Nifty]]-AVERAGE(Table2[1Y Return vs Nifty]))/_xlfn.STDEV.P(Table2[1Y Return vs Nifty])</f>
        <v>0.15808398233949036</v>
      </c>
      <c r="I302">
        <v>6.4754258225975896</v>
      </c>
      <c r="J302">
        <f>(Table2[[#This Row],[1M Return vs Nifty]]-AVERAGE(Table2[1M Return vs Nifty]))/_xlfn.STDEV.P(Table2[1M Return vs Nifty])</f>
        <v>0.59209856469472366</v>
      </c>
      <c r="K302">
        <v>3.4176647953346699</v>
      </c>
      <c r="L302">
        <f>(Table2[[#This Row],[6M Return vs Nifty]]-AVERAGE(Table2[6M Return vs Nifty]))/_xlfn.STDEV.P(Table2[6M Return vs Nifty])</f>
        <v>-0.10319385548295414</v>
      </c>
      <c r="M302">
        <v>0.53205754411690598</v>
      </c>
      <c r="N302">
        <f>(Table2[[#This Row],[1W Return vs Nifty]]-AVERAGE(Table2[1W Return vs Nifty]))/_xlfn.STDEV.P(Table2[1W Return vs Nifty])</f>
        <v>-1.0503879580510103</v>
      </c>
      <c r="O302">
        <v>4411.5200000000004</v>
      </c>
      <c r="P302">
        <v>4380.7267442817401</v>
      </c>
      <c r="Q302">
        <v>3950.3715180326299</v>
      </c>
      <c r="R302">
        <v>34.915196677728098</v>
      </c>
      <c r="S302" s="1">
        <f>(Table2[[#This Row],[Close Price]]-Table2[[#This Row],[20D EMA]])/Table2[[#This Row],[20D EMA]]</f>
        <v>-2.9042144204265374E-2</v>
      </c>
      <c r="T302" s="1">
        <f>(Table2[[#This Row],[Close Price]]-Table2[[#This Row],[50D EMA]])/Table2[[#This Row],[50D EMA]]</f>
        <v>-2.2217031548197628E-2</v>
      </c>
      <c r="U302" s="1">
        <f>(Table2[[#This Row],[Close Price]]-Table2[[#This Row],[200D EMA]])/Table2[[#This Row],[200D EMA]]</f>
        <v>8.4303078950211024E-2</v>
      </c>
      <c r="V302">
        <v>0.86796414205972305</v>
      </c>
      <c r="W302">
        <v>4227</v>
      </c>
      <c r="X302">
        <v>4342.05</v>
      </c>
      <c r="Y302">
        <v>4227</v>
      </c>
      <c r="Z302">
        <v>4342.05</v>
      </c>
      <c r="AA302">
        <v>4227</v>
      </c>
      <c r="AB302">
        <v>4359.1499999999996</v>
      </c>
      <c r="AC302" s="1">
        <f>(Table2[[#This Row],[Close Price]]/Table2[[#This Row],[Day Low]])-1</f>
        <v>1.3342796309439242E-2</v>
      </c>
      <c r="AD302" s="1">
        <f>(Table2[[#This Row],[Day High]]/Table2[[#This Row],[Close Price]])-1</f>
        <v>1.369239389270227E-2</v>
      </c>
      <c r="AE302" s="1">
        <f>(Table2[[#This Row],[Close Price]]/Table2[[#This Row],[Current Week Low]])-1</f>
        <v>1.3342796309439242E-2</v>
      </c>
      <c r="AF302" s="1">
        <f>(Table2[[#This Row],[Current Week High]]/Table2[[#This Row],[Close Price]])-1</f>
        <v>1.369239389270227E-2</v>
      </c>
      <c r="AG302" s="1">
        <f>(Table2[[#This Row],[Close Price]]/Table2[[#This Row],[Current Month Low]])-1</f>
        <v>1.3342796309439242E-2</v>
      </c>
      <c r="AH302" s="1">
        <f>(Table2[[#This Row],[Current Month High]]/Table2[[#This Row],[Close Price]])-1</f>
        <v>1.7684549656814763E-2</v>
      </c>
      <c r="AI302">
        <v>13.5546528458701</v>
      </c>
      <c r="AJ302">
        <v>57.203413157170303</v>
      </c>
      <c r="AK302" t="str">
        <f>IF(AND(Table2[[#This Row],[20D EMA]]&gt;Table2[[#This Row],[50D EMA]],Table2[[#This Row],[50D EMA]]&gt;Table2[[#This Row],[200D EMA]]),"Uptrend","Downtrend/NoTrend")</f>
        <v>Uptrend</v>
      </c>
      <c r="AL302">
        <v>-0.01</v>
      </c>
      <c r="AM302" t="s">
        <v>3168</v>
      </c>
      <c r="AN302">
        <v>-9.42</v>
      </c>
      <c r="AO302" t="s">
        <v>3168</v>
      </c>
      <c r="AP302">
        <v>5.8515498816472E-2</v>
      </c>
      <c r="AQ302">
        <f>(Table2[[#This Row],[Sharpe Ratio]]-AVERAGE(Table2[Sharpe Ratio]))/_xlfn.STDEV.P(Table2[Sharpe Ratio])</f>
        <v>-3.9918635126541709E-2</v>
      </c>
      <c r="AR3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-0.44331790162629203</v>
      </c>
      <c r="AS302">
        <f>_xlfn.RANK.AVG(Table2[[#This Row],[1Y Return vs Nifty Z-Score]],Table2[1Y Return vs Nifty Z-Score])</f>
        <v>250</v>
      </c>
      <c r="AT302">
        <f>_xlfn.RANK.AVG(Table2[[#This Row],[6M Return vs Nifty Z-Score]],Table2[6M Return vs Nifty Z-Score])</f>
        <v>357</v>
      </c>
      <c r="AU302">
        <f>_xlfn.RANK.AVG(Table2[[#This Row],[Sharpe Ratio Z-Score]],Table2[Sharpe Ratio Z-Score])</f>
        <v>356</v>
      </c>
      <c r="AV302">
        <f>(Table2[[#This Row],[Rank 1Y]]+Table2[[#This Row],[Rank 6M]]+Table2[[#This Row],[Rank Sharpe]])/3</f>
        <v>321</v>
      </c>
    </row>
    <row r="303" spans="1:48" x14ac:dyDescent="0.3">
      <c r="A303" t="s">
        <v>360</v>
      </c>
      <c r="B303" t="s">
        <v>361</v>
      </c>
      <c r="C303" t="s">
        <v>3129</v>
      </c>
      <c r="D303" t="s">
        <v>117</v>
      </c>
      <c r="E303">
        <v>66248.606447280006</v>
      </c>
      <c r="F303">
        <v>1422.9</v>
      </c>
      <c r="G303">
        <v>7.4997390236400099</v>
      </c>
      <c r="H303">
        <f>(Table2[[#This Row],[1Y Return vs Nifty]]-AVERAGE(Table2[1Y Return vs Nifty]))/_xlfn.STDEV.P(Table2[1Y Return vs Nifty])</f>
        <v>-0.24037878829586584</v>
      </c>
      <c r="I303">
        <v>-0.70438417610454496</v>
      </c>
      <c r="J303">
        <f>(Table2[[#This Row],[1M Return vs Nifty]]-AVERAGE(Table2[1M Return vs Nifty]))/_xlfn.STDEV.P(Table2[1M Return vs Nifty])</f>
        <v>-0.19970605805116246</v>
      </c>
      <c r="K303">
        <v>7.2173020017668401</v>
      </c>
      <c r="L303">
        <f>(Table2[[#This Row],[6M Return vs Nifty]]-AVERAGE(Table2[6M Return vs Nifty]))/_xlfn.STDEV.P(Table2[6M Return vs Nifty])</f>
        <v>2.7844055918608564E-2</v>
      </c>
      <c r="M303">
        <v>2.6398393535663698</v>
      </c>
      <c r="N303">
        <f>(Table2[[#This Row],[1W Return vs Nifty]]-AVERAGE(Table2[1W Return vs Nifty]))/_xlfn.STDEV.P(Table2[1W Return vs Nifty])</f>
        <v>-0.67765514812757799</v>
      </c>
      <c r="O303">
        <v>1441.63</v>
      </c>
      <c r="P303">
        <v>1494.8204320233201</v>
      </c>
      <c r="Q303">
        <v>1425.78931423462</v>
      </c>
      <c r="R303">
        <v>48.047194921662999</v>
      </c>
      <c r="S303" s="1">
        <f>(Table2[[#This Row],[Close Price]]-Table2[[#This Row],[20D EMA]])/Table2[[#This Row],[20D EMA]]</f>
        <v>-1.2992237952872802E-2</v>
      </c>
      <c r="T303" s="1">
        <f>(Table2[[#This Row],[Close Price]]-Table2[[#This Row],[50D EMA]])/Table2[[#This Row],[50D EMA]]</f>
        <v>-4.8113091367082687E-2</v>
      </c>
      <c r="U303" s="1">
        <f>(Table2[[#This Row],[Close Price]]-Table2[[#This Row],[200D EMA]])/Table2[[#This Row],[200D EMA]]</f>
        <v>-2.0264664672219662E-3</v>
      </c>
      <c r="V303">
        <v>0.74642418529870302</v>
      </c>
      <c r="W303">
        <v>1395.5</v>
      </c>
      <c r="X303">
        <v>1435</v>
      </c>
      <c r="Y303">
        <v>1395.5</v>
      </c>
      <c r="Z303">
        <v>1435</v>
      </c>
      <c r="AA303">
        <v>1391</v>
      </c>
      <c r="AB303">
        <v>1435</v>
      </c>
      <c r="AC303" s="1">
        <f>(Table2[[#This Row],[Close Price]]/Table2[[#This Row],[Day Low]])-1</f>
        <v>1.9634539591544264E-2</v>
      </c>
      <c r="AD303" s="1">
        <f>(Table2[[#This Row],[Day High]]/Table2[[#This Row],[Close Price]])-1</f>
        <v>8.5037599269097708E-3</v>
      </c>
      <c r="AE303" s="1">
        <f>(Table2[[#This Row],[Close Price]]/Table2[[#This Row],[Current Week Low]])-1</f>
        <v>1.9634539591544264E-2</v>
      </c>
      <c r="AF303" s="1">
        <f>(Table2[[#This Row],[Current Week High]]/Table2[[#This Row],[Close Price]])-1</f>
        <v>8.5037599269097708E-3</v>
      </c>
      <c r="AG303" s="1">
        <f>(Table2[[#This Row],[Close Price]]/Table2[[#This Row],[Current Month Low]])-1</f>
        <v>2.293314162473048E-2</v>
      </c>
      <c r="AH303" s="1">
        <f>(Table2[[#This Row],[Current Month High]]/Table2[[#This Row],[Close Price]])-1</f>
        <v>8.5037599269097708E-3</v>
      </c>
      <c r="AI303">
        <v>26.818469323213101</v>
      </c>
      <c r="AJ303">
        <v>40.187192118226598</v>
      </c>
      <c r="AK303" t="str">
        <f>IF(AND(Table2[[#This Row],[20D EMA]]&gt;Table2[[#This Row],[50D EMA]],Table2[[#This Row],[50D EMA]]&gt;Table2[[#This Row],[200D EMA]]),"Uptrend","Downtrend/NoTrend")</f>
        <v>Downtrend/NoTrend</v>
      </c>
      <c r="AL303">
        <v>-0.02</v>
      </c>
      <c r="AM303" t="s">
        <v>3168</v>
      </c>
      <c r="AN303">
        <v>-3.28</v>
      </c>
      <c r="AO303" t="s">
        <v>3168</v>
      </c>
      <c r="AP303">
        <v>7.9225068796918999E-2</v>
      </c>
      <c r="AQ303">
        <f>(Table2[[#This Row],[Sharpe Ratio]]-AVERAGE(Table2[Sharpe Ratio]))/_xlfn.STDEV.P(Table2[Sharpe Ratio])</f>
        <v>0.20551714705540219</v>
      </c>
      <c r="AR3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3">
        <f>_xlfn.RANK.AVG(Table2[[#This Row],[1Y Return vs Nifty Z-Score]],Table2[1Y Return vs Nifty Z-Score])</f>
        <v>374</v>
      </c>
      <c r="AT303">
        <f>_xlfn.RANK.AVG(Table2[[#This Row],[6M Return vs Nifty Z-Score]],Table2[6M Return vs Nifty Z-Score])</f>
        <v>298</v>
      </c>
      <c r="AU303">
        <f>_xlfn.RANK.AVG(Table2[[#This Row],[Sharpe Ratio Z-Score]],Table2[Sharpe Ratio Z-Score])</f>
        <v>291</v>
      </c>
      <c r="AV303">
        <f>(Table2[[#This Row],[Rank 1Y]]+Table2[[#This Row],[Rank 6M]]+Table2[[#This Row],[Rank Sharpe]])/3</f>
        <v>321</v>
      </c>
    </row>
    <row r="304" spans="1:48" x14ac:dyDescent="0.3">
      <c r="A304" t="s">
        <v>1660</v>
      </c>
      <c r="B304" t="s">
        <v>1661</v>
      </c>
      <c r="C304" t="s">
        <v>3127</v>
      </c>
      <c r="D304" t="s">
        <v>477</v>
      </c>
      <c r="E304">
        <v>5341.7416342500001</v>
      </c>
      <c r="F304">
        <v>477.45</v>
      </c>
      <c r="G304">
        <v>25.0583243921186</v>
      </c>
      <c r="H304">
        <f>(Table2[[#This Row],[1Y Return vs Nifty]]-AVERAGE(Table2[1Y Return vs Nifty]))/_xlfn.STDEV.P(Table2[1Y Return vs Nifty])</f>
        <v>7.0905649333475956E-2</v>
      </c>
      <c r="I304">
        <v>-0.16962382257049999</v>
      </c>
      <c r="J304">
        <f>(Table2[[#This Row],[1M Return vs Nifty]]-AVERAGE(Table2[1M Return vs Nifty]))/_xlfn.STDEV.P(Table2[1M Return vs Nifty])</f>
        <v>-0.14073155593118683</v>
      </c>
      <c r="K304">
        <v>13.0061229556004</v>
      </c>
      <c r="L304">
        <f>(Table2[[#This Row],[6M Return vs Nifty]]-AVERAGE(Table2[6M Return vs Nifty]))/_xlfn.STDEV.P(Table2[6M Return vs Nifty])</f>
        <v>0.22748285458702905</v>
      </c>
      <c r="M304">
        <v>10.638389708278</v>
      </c>
      <c r="N304">
        <f>(Table2[[#This Row],[1W Return vs Nifty]]-AVERAGE(Table2[1W Return vs Nifty]))/_xlfn.STDEV.P(Table2[1W Return vs Nifty])</f>
        <v>0.73678069891316977</v>
      </c>
      <c r="O304">
        <v>468.94</v>
      </c>
      <c r="P304">
        <v>468.50545005285699</v>
      </c>
      <c r="Q304">
        <v>416.547954694292</v>
      </c>
      <c r="R304">
        <v>60.451532572999398</v>
      </c>
      <c r="S304" s="1">
        <f>(Table2[[#This Row],[Close Price]]-Table2[[#This Row],[20D EMA]])/Table2[[#This Row],[20D EMA]]</f>
        <v>1.8147310956625563E-2</v>
      </c>
      <c r="T304" s="1">
        <f>(Table2[[#This Row],[Close Price]]-Table2[[#This Row],[50D EMA]])/Table2[[#This Row],[50D EMA]]</f>
        <v>1.9091666801600439E-2</v>
      </c>
      <c r="U304" s="1">
        <f>(Table2[[#This Row],[Close Price]]-Table2[[#This Row],[200D EMA]])/Table2[[#This Row],[200D EMA]]</f>
        <v>0.14620656426078121</v>
      </c>
      <c r="V304">
        <v>0.34219571824765999</v>
      </c>
      <c r="W304">
        <v>468.85</v>
      </c>
      <c r="X304">
        <v>497.4</v>
      </c>
      <c r="Y304">
        <v>468.85</v>
      </c>
      <c r="Z304">
        <v>497.4</v>
      </c>
      <c r="AA304">
        <v>468.85</v>
      </c>
      <c r="AB304">
        <v>497.4</v>
      </c>
      <c r="AC304" s="1">
        <f>(Table2[[#This Row],[Close Price]]/Table2[[#This Row],[Day Low]])-1</f>
        <v>1.8342753545910195E-2</v>
      </c>
      <c r="AD304" s="1">
        <f>(Table2[[#This Row],[Day High]]/Table2[[#This Row],[Close Price]])-1</f>
        <v>4.1784480050266914E-2</v>
      </c>
      <c r="AE304" s="1">
        <f>(Table2[[#This Row],[Close Price]]/Table2[[#This Row],[Current Week Low]])-1</f>
        <v>1.8342753545910195E-2</v>
      </c>
      <c r="AF304" s="1">
        <f>(Table2[[#This Row],[Current Week High]]/Table2[[#This Row],[Close Price]])-1</f>
        <v>4.1784480050266914E-2</v>
      </c>
      <c r="AG304" s="1">
        <f>(Table2[[#This Row],[Close Price]]/Table2[[#This Row],[Current Month Low]])-1</f>
        <v>1.8342753545910195E-2</v>
      </c>
      <c r="AH304" s="1">
        <f>(Table2[[#This Row],[Current Month High]]/Table2[[#This Row],[Close Price]])-1</f>
        <v>4.1784480050266914E-2</v>
      </c>
      <c r="AI304">
        <v>19.593674730338201</v>
      </c>
      <c r="AJ304">
        <v>55.016233766233697</v>
      </c>
      <c r="AK304" t="str">
        <f>IF(AND(Table2[[#This Row],[20D EMA]]&gt;Table2[[#This Row],[50D EMA]],Table2[[#This Row],[50D EMA]]&gt;Table2[[#This Row],[200D EMA]]),"Uptrend","Downtrend/NoTrend")</f>
        <v>Uptrend</v>
      </c>
      <c r="AL304">
        <v>0.09</v>
      </c>
      <c r="AM304" t="s">
        <v>3169</v>
      </c>
      <c r="AN304">
        <v>-2.73</v>
      </c>
      <c r="AO304" t="s">
        <v>3168</v>
      </c>
      <c r="AP304">
        <v>2.3811958543022E-2</v>
      </c>
      <c r="AQ304">
        <f>(Table2[[#This Row],[Sharpe Ratio]]-AVERAGE(Table2[Sharpe Ratio]))/_xlfn.STDEV.P(Table2[Sharpe Ratio])</f>
        <v>-0.45120146521613824</v>
      </c>
      <c r="AR3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0.44323618168634976</v>
      </c>
      <c r="AS304">
        <f>_xlfn.RANK.AVG(Table2[[#This Row],[1Y Return vs Nifty Z-Score]],Table2[1Y Return vs Nifty Z-Score])</f>
        <v>275</v>
      </c>
      <c r="AT304">
        <f>_xlfn.RANK.AVG(Table2[[#This Row],[6M Return vs Nifty Z-Score]],Table2[6M Return vs Nifty Z-Score])</f>
        <v>235</v>
      </c>
      <c r="AU304">
        <f>_xlfn.RANK.AVG(Table2[[#This Row],[Sharpe Ratio Z-Score]],Table2[Sharpe Ratio Z-Score])</f>
        <v>453</v>
      </c>
      <c r="AV304">
        <f>(Table2[[#This Row],[Rank 1Y]]+Table2[[#This Row],[Rank 6M]]+Table2[[#This Row],[Rank Sharpe]])/3</f>
        <v>321</v>
      </c>
    </row>
    <row r="305" spans="1:48" x14ac:dyDescent="0.3">
      <c r="A305" t="s">
        <v>947</v>
      </c>
      <c r="B305" t="s">
        <v>948</v>
      </c>
      <c r="C305" t="s">
        <v>3127</v>
      </c>
      <c r="D305" t="s">
        <v>51</v>
      </c>
      <c r="E305">
        <v>15337.012414679901</v>
      </c>
      <c r="F305">
        <v>6659.4</v>
      </c>
      <c r="G305">
        <v>13.5217759069432</v>
      </c>
      <c r="H305">
        <f>(Table2[[#This Row],[1Y Return vs Nifty]]-AVERAGE(Table2[1Y Return vs Nifty]))/_xlfn.STDEV.P(Table2[1Y Return vs Nifty])</f>
        <v>-0.13361811679168908</v>
      </c>
      <c r="I305">
        <v>2.5227960285933499</v>
      </c>
      <c r="J305">
        <f>(Table2[[#This Row],[1M Return vs Nifty]]-AVERAGE(Table2[1M Return vs Nifty]))/_xlfn.STDEV.P(Table2[1M Return vs Nifty])</f>
        <v>0.15619419626973444</v>
      </c>
      <c r="K305">
        <v>17.9329626353327</v>
      </c>
      <c r="L305">
        <f>(Table2[[#This Row],[6M Return vs Nifty]]-AVERAGE(Table2[6M Return vs Nifty]))/_xlfn.STDEV.P(Table2[6M Return vs Nifty])</f>
        <v>0.39739454519516493</v>
      </c>
      <c r="M305">
        <v>8.0218520729976799</v>
      </c>
      <c r="N305">
        <f>(Table2[[#This Row],[1W Return vs Nifty]]-AVERAGE(Table2[1W Return vs Nifty]))/_xlfn.STDEV.P(Table2[1W Return vs Nifty])</f>
        <v>0.27408127684956474</v>
      </c>
      <c r="O305">
        <v>6712.97</v>
      </c>
      <c r="P305">
        <v>6778.0638345180196</v>
      </c>
      <c r="Q305">
        <v>6157.2824710099003</v>
      </c>
      <c r="R305">
        <v>48.983392471252799</v>
      </c>
      <c r="S305" s="1">
        <f>(Table2[[#This Row],[Close Price]]-Table2[[#This Row],[20D EMA]])/Table2[[#This Row],[20D EMA]]</f>
        <v>-7.9800743933014177E-3</v>
      </c>
      <c r="T305" s="1">
        <f>(Table2[[#This Row],[Close Price]]-Table2[[#This Row],[50D EMA]])/Table2[[#This Row],[50D EMA]]</f>
        <v>-1.7507039977067138E-2</v>
      </c>
      <c r="U305" s="1">
        <f>(Table2[[#This Row],[Close Price]]-Table2[[#This Row],[200D EMA]])/Table2[[#This Row],[200D EMA]]</f>
        <v>8.1548561618571228E-2</v>
      </c>
      <c r="V305">
        <v>0.66012528565025697</v>
      </c>
      <c r="W305">
        <v>6614.8</v>
      </c>
      <c r="X305">
        <v>6822.65</v>
      </c>
      <c r="Y305">
        <v>6614.8</v>
      </c>
      <c r="Z305">
        <v>6822.65</v>
      </c>
      <c r="AA305">
        <v>6614.8</v>
      </c>
      <c r="AB305">
        <v>6899</v>
      </c>
      <c r="AC305" s="1">
        <f>(Table2[[#This Row],[Close Price]]/Table2[[#This Row],[Day Low]])-1</f>
        <v>6.742456310092404E-3</v>
      </c>
      <c r="AD305" s="1">
        <f>(Table2[[#This Row],[Day High]]/Table2[[#This Row],[Close Price]])-1</f>
        <v>2.4514220500345463E-2</v>
      </c>
      <c r="AE305" s="1">
        <f>(Table2[[#This Row],[Close Price]]/Table2[[#This Row],[Current Week Low]])-1</f>
        <v>6.742456310092404E-3</v>
      </c>
      <c r="AF305" s="1">
        <f>(Table2[[#This Row],[Current Week High]]/Table2[[#This Row],[Close Price]])-1</f>
        <v>2.4514220500345463E-2</v>
      </c>
      <c r="AG305" s="1">
        <f>(Table2[[#This Row],[Close Price]]/Table2[[#This Row],[Current Month Low]])-1</f>
        <v>6.742456310092404E-3</v>
      </c>
      <c r="AH305" s="1">
        <f>(Table2[[#This Row],[Current Month High]]/Table2[[#This Row],[Close Price]])-1</f>
        <v>3.5979217346908232E-2</v>
      </c>
      <c r="AI305">
        <v>14.1243955911944</v>
      </c>
      <c r="AJ305">
        <v>41.869029980013302</v>
      </c>
      <c r="AK305" t="str">
        <f>IF(AND(Table2[[#This Row],[20D EMA]]&gt;Table2[[#This Row],[50D EMA]],Table2[[#This Row],[50D EMA]]&gt;Table2[[#This Row],[200D EMA]]),"Uptrend","Downtrend/NoTrend")</f>
        <v>Downtrend/NoTrend</v>
      </c>
      <c r="AL305">
        <v>-0.03</v>
      </c>
      <c r="AM305" t="s">
        <v>3168</v>
      </c>
      <c r="AN305">
        <v>-3.16</v>
      </c>
      <c r="AO305" t="s">
        <v>3168</v>
      </c>
      <c r="AP305">
        <v>2.9631568285351999E-2</v>
      </c>
      <c r="AQ305">
        <f>(Table2[[#This Row],[Sharpe Ratio]]-AVERAGE(Table2[Sharpe Ratio]))/_xlfn.STDEV.P(Table2[Sharpe Ratio])</f>
        <v>-0.38223139628419062</v>
      </c>
      <c r="AR3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5">
        <f>_xlfn.RANK.AVG(Table2[[#This Row],[1Y Return vs Nifty Z-Score]],Table2[1Y Return vs Nifty Z-Score])</f>
        <v>333</v>
      </c>
      <c r="AT305">
        <f>_xlfn.RANK.AVG(Table2[[#This Row],[6M Return vs Nifty Z-Score]],Table2[6M Return vs Nifty Z-Score])</f>
        <v>193</v>
      </c>
      <c r="AU305">
        <f>_xlfn.RANK.AVG(Table2[[#This Row],[Sharpe Ratio Z-Score]],Table2[Sharpe Ratio Z-Score])</f>
        <v>439</v>
      </c>
      <c r="AV305">
        <f>(Table2[[#This Row],[Rank 1Y]]+Table2[[#This Row],[Rank 6M]]+Table2[[#This Row],[Rank Sharpe]])/3</f>
        <v>321.66666666666669</v>
      </c>
    </row>
    <row r="306" spans="1:48" x14ac:dyDescent="0.3">
      <c r="A306" t="s">
        <v>1895</v>
      </c>
      <c r="B306" t="s">
        <v>1896</v>
      </c>
      <c r="C306" t="s">
        <v>3134</v>
      </c>
      <c r="D306" t="s">
        <v>117</v>
      </c>
      <c r="E306">
        <v>3811.1020552499999</v>
      </c>
      <c r="F306">
        <v>1877.75</v>
      </c>
      <c r="G306">
        <v>7.0320107852467899</v>
      </c>
      <c r="H306">
        <f>(Table2[[#This Row],[1Y Return vs Nifty]]-AVERAGE(Table2[1Y Return vs Nifty]))/_xlfn.STDEV.P(Table2[1Y Return vs Nifty])</f>
        <v>-0.24867082997212603</v>
      </c>
      <c r="I306">
        <v>-4.3992723024502798</v>
      </c>
      <c r="J306">
        <f>(Table2[[#This Row],[1M Return vs Nifty]]-AVERAGE(Table2[1M Return vs Nifty]))/_xlfn.STDEV.P(Table2[1M Return vs Nifty])</f>
        <v>-0.60718613057373516</v>
      </c>
      <c r="K306">
        <v>-15.436999494616099</v>
      </c>
      <c r="L306">
        <f>(Table2[[#This Row],[6M Return vs Nifty]]-AVERAGE(Table2[6M Return vs Nifty]))/_xlfn.STDEV.P(Table2[6M Return vs Nifty])</f>
        <v>-0.75343378485050616</v>
      </c>
      <c r="M306">
        <v>6.2522129704879701</v>
      </c>
      <c r="N306">
        <f>(Table2[[#This Row],[1W Return vs Nifty]]-AVERAGE(Table2[1W Return vs Nifty]))/_xlfn.STDEV.P(Table2[1W Return vs Nifty])</f>
        <v>-3.8855551939705496E-2</v>
      </c>
      <c r="O306">
        <v>1925.3</v>
      </c>
      <c r="P306">
        <v>2028.69623400707</v>
      </c>
      <c r="Q306">
        <v>1932.16143248605</v>
      </c>
      <c r="R306">
        <v>45.415799188650503</v>
      </c>
      <c r="S306" s="1">
        <f>(Table2[[#This Row],[Close Price]]-Table2[[#This Row],[20D EMA]])/Table2[[#This Row],[20D EMA]]</f>
        <v>-2.4697449748091183E-2</v>
      </c>
      <c r="T306" s="1">
        <f>(Table2[[#This Row],[Close Price]]-Table2[[#This Row],[50D EMA]])/Table2[[#This Row],[50D EMA]]</f>
        <v>-7.4405537643712077E-2</v>
      </c>
      <c r="U306" s="1">
        <f>(Table2[[#This Row],[Close Price]]-Table2[[#This Row],[200D EMA]])/Table2[[#This Row],[200D EMA]]</f>
        <v>-2.8160914285531798E-2</v>
      </c>
      <c r="V306">
        <v>0.71532842466658098</v>
      </c>
      <c r="W306">
        <v>1867.8</v>
      </c>
      <c r="X306">
        <v>1955.05</v>
      </c>
      <c r="Y306">
        <v>1867.8</v>
      </c>
      <c r="Z306">
        <v>1955.05</v>
      </c>
      <c r="AA306">
        <v>1867.8</v>
      </c>
      <c r="AB306">
        <v>1955.05</v>
      </c>
      <c r="AC306" s="1">
        <f>(Table2[[#This Row],[Close Price]]/Table2[[#This Row],[Day Low]])-1</f>
        <v>5.3271228182889541E-3</v>
      </c>
      <c r="AD306" s="1">
        <f>(Table2[[#This Row],[Day High]]/Table2[[#This Row],[Close Price]])-1</f>
        <v>4.1166289442151394E-2</v>
      </c>
      <c r="AE306" s="1">
        <f>(Table2[[#This Row],[Close Price]]/Table2[[#This Row],[Current Week Low]])-1</f>
        <v>5.3271228182889541E-3</v>
      </c>
      <c r="AF306" s="1">
        <f>(Table2[[#This Row],[Current Week High]]/Table2[[#This Row],[Close Price]])-1</f>
        <v>4.1166289442151394E-2</v>
      </c>
      <c r="AG306" s="1">
        <f>(Table2[[#This Row],[Close Price]]/Table2[[#This Row],[Current Month Low]])-1</f>
        <v>5.3271228182889541E-3</v>
      </c>
      <c r="AH306" s="1">
        <f>(Table2[[#This Row],[Current Month High]]/Table2[[#This Row],[Close Price]])-1</f>
        <v>4.1166289442151394E-2</v>
      </c>
      <c r="AI306">
        <v>30.4939422180801</v>
      </c>
      <c r="AJ306">
        <v>45.539451247868499</v>
      </c>
      <c r="AK306" t="str">
        <f>IF(AND(Table2[[#This Row],[20D EMA]]&gt;Table2[[#This Row],[50D EMA]],Table2[[#This Row],[50D EMA]]&gt;Table2[[#This Row],[200D EMA]]),"Uptrend","Downtrend/NoTrend")</f>
        <v>Downtrend/NoTrend</v>
      </c>
      <c r="AL306">
        <v>-0.1</v>
      </c>
      <c r="AM306" t="s">
        <v>3168</v>
      </c>
      <c r="AN306">
        <v>-0.93</v>
      </c>
      <c r="AO306" t="s">
        <v>3168</v>
      </c>
      <c r="AP306">
        <v>0.25404553458386703</v>
      </c>
      <c r="AQ306">
        <f>(Table2[[#This Row],[Sharpe Ratio]]-AVERAGE(Table2[Sharpe Ratio]))/_xlfn.STDEV.P(Table2[Sharpe Ratio])</f>
        <v>2.2773707781226968</v>
      </c>
      <c r="AR3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6">
        <f>_xlfn.RANK.AVG(Table2[[#This Row],[1Y Return vs Nifty Z-Score]],Table2[1Y Return vs Nifty Z-Score])</f>
        <v>379</v>
      </c>
      <c r="AT306">
        <f>_xlfn.RANK.AVG(Table2[[#This Row],[6M Return vs Nifty Z-Score]],Table2[6M Return vs Nifty Z-Score])</f>
        <v>584</v>
      </c>
      <c r="AU306">
        <f>_xlfn.RANK.AVG(Table2[[#This Row],[Sharpe Ratio Z-Score]],Table2[Sharpe Ratio Z-Score])</f>
        <v>7</v>
      </c>
      <c r="AV306">
        <f>(Table2[[#This Row],[Rank 1Y]]+Table2[[#This Row],[Rank 6M]]+Table2[[#This Row],[Rank Sharpe]])/3</f>
        <v>323.33333333333331</v>
      </c>
    </row>
    <row r="307" spans="1:48" x14ac:dyDescent="0.3">
      <c r="A307" t="s">
        <v>1828</v>
      </c>
      <c r="B307" t="s">
        <v>1829</v>
      </c>
      <c r="C307" t="s">
        <v>3129</v>
      </c>
      <c r="D307" t="s">
        <v>196</v>
      </c>
      <c r="E307">
        <v>4192.0492949999998</v>
      </c>
      <c r="F307">
        <v>642.6</v>
      </c>
      <c r="G307">
        <v>35.8530032229637</v>
      </c>
      <c r="H307">
        <f>(Table2[[#This Row],[1Y Return vs Nifty]]-AVERAGE(Table2[1Y Return vs Nifty]))/_xlfn.STDEV.P(Table2[1Y Return vs Nifty])</f>
        <v>0.26227730364005136</v>
      </c>
      <c r="I307">
        <v>-6.9365074805106204</v>
      </c>
      <c r="J307">
        <f>(Table2[[#This Row],[1M Return vs Nifty]]-AVERAGE(Table2[1M Return vs Nifty]))/_xlfn.STDEV.P(Table2[1M Return vs Nifty])</f>
        <v>-0.88699778900826431</v>
      </c>
      <c r="K307">
        <v>-0.63342206955310898</v>
      </c>
      <c r="L307">
        <f>(Table2[[#This Row],[6M Return vs Nifty]]-AVERAGE(Table2[6M Return vs Nifty]))/_xlfn.STDEV.P(Table2[6M Return vs Nifty])</f>
        <v>-0.24290349954648813</v>
      </c>
      <c r="M307">
        <v>5.3769078881964498</v>
      </c>
      <c r="N307">
        <f>(Table2[[#This Row],[1W Return vs Nifty]]-AVERAGE(Table2[1W Return vs Nifty]))/_xlfn.STDEV.P(Table2[1W Return vs Nifty])</f>
        <v>-0.19364146070888438</v>
      </c>
      <c r="O307">
        <v>659.19</v>
      </c>
      <c r="P307">
        <v>689.32362018780202</v>
      </c>
      <c r="Q307">
        <v>641.40600731226903</v>
      </c>
      <c r="R307">
        <v>45.690032642014899</v>
      </c>
      <c r="S307" s="1">
        <f>(Table2[[#This Row],[Close Price]]-Table2[[#This Row],[20D EMA]])/Table2[[#This Row],[20D EMA]]</f>
        <v>-2.5167250716788832E-2</v>
      </c>
      <c r="T307" s="1">
        <f>(Table2[[#This Row],[Close Price]]-Table2[[#This Row],[50D EMA]])/Table2[[#This Row],[50D EMA]]</f>
        <v>-6.7781835439024177E-2</v>
      </c>
      <c r="U307" s="1">
        <f>(Table2[[#This Row],[Close Price]]-Table2[[#This Row],[200D EMA]])/Table2[[#This Row],[200D EMA]]</f>
        <v>1.8615240177345283E-3</v>
      </c>
      <c r="V307">
        <v>0.289685103076191</v>
      </c>
      <c r="W307">
        <v>630.45000000000005</v>
      </c>
      <c r="X307">
        <v>648.5</v>
      </c>
      <c r="Y307">
        <v>630.45000000000005</v>
      </c>
      <c r="Z307">
        <v>648.5</v>
      </c>
      <c r="AA307">
        <v>630.45000000000005</v>
      </c>
      <c r="AB307">
        <v>650</v>
      </c>
      <c r="AC307" s="1">
        <f>(Table2[[#This Row],[Close Price]]/Table2[[#This Row],[Day Low]])-1</f>
        <v>1.9271948608136968E-2</v>
      </c>
      <c r="AD307" s="1">
        <f>(Table2[[#This Row],[Day High]]/Table2[[#This Row],[Close Price]])-1</f>
        <v>9.1814503579208395E-3</v>
      </c>
      <c r="AE307" s="1">
        <f>(Table2[[#This Row],[Close Price]]/Table2[[#This Row],[Current Week Low]])-1</f>
        <v>1.9271948608136968E-2</v>
      </c>
      <c r="AF307" s="1">
        <f>(Table2[[#This Row],[Current Week High]]/Table2[[#This Row],[Close Price]])-1</f>
        <v>9.1814503579208395E-3</v>
      </c>
      <c r="AG307" s="1">
        <f>(Table2[[#This Row],[Close Price]]/Table2[[#This Row],[Current Month Low]])-1</f>
        <v>1.9271948608136968E-2</v>
      </c>
      <c r="AH307" s="1">
        <f>(Table2[[#This Row],[Current Month High]]/Table2[[#This Row],[Close Price]])-1</f>
        <v>1.1515717398070224E-2</v>
      </c>
      <c r="AI307">
        <v>28.758169934640499</v>
      </c>
      <c r="AJ307">
        <v>66.498251068791305</v>
      </c>
      <c r="AK307" t="str">
        <f>IF(AND(Table2[[#This Row],[20D EMA]]&gt;Table2[[#This Row],[50D EMA]],Table2[[#This Row],[50D EMA]]&gt;Table2[[#This Row],[200D EMA]]),"Uptrend","Downtrend/NoTrend")</f>
        <v>Downtrend/NoTrend</v>
      </c>
      <c r="AL307">
        <v>-0.06</v>
      </c>
      <c r="AM307" t="s">
        <v>3168</v>
      </c>
      <c r="AN307">
        <v>-5.15</v>
      </c>
      <c r="AO307" t="s">
        <v>3168</v>
      </c>
      <c r="AP307">
        <v>6.2003361404518002E-2</v>
      </c>
      <c r="AQ307">
        <f>(Table2[[#This Row],[Sharpe Ratio]]-AVERAGE(Table2[Sharpe Ratio]))/_xlfn.STDEV.P(Table2[Sharpe Ratio])</f>
        <v>1.4171474729255122E-3</v>
      </c>
      <c r="AR3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7">
        <f>_xlfn.RANK.AVG(Table2[[#This Row],[1Y Return vs Nifty Z-Score]],Table2[1Y Return vs Nifty Z-Score])</f>
        <v>222</v>
      </c>
      <c r="AT307">
        <f>_xlfn.RANK.AVG(Table2[[#This Row],[6M Return vs Nifty Z-Score]],Table2[6M Return vs Nifty Z-Score])</f>
        <v>402</v>
      </c>
      <c r="AU307">
        <f>_xlfn.RANK.AVG(Table2[[#This Row],[Sharpe Ratio Z-Score]],Table2[Sharpe Ratio Z-Score])</f>
        <v>347</v>
      </c>
      <c r="AV307">
        <f>(Table2[[#This Row],[Rank 1Y]]+Table2[[#This Row],[Rank 6M]]+Table2[[#This Row],[Rank Sharpe]])/3</f>
        <v>323.66666666666669</v>
      </c>
    </row>
    <row r="308" spans="1:48" x14ac:dyDescent="0.3">
      <c r="A308" t="s">
        <v>1176</v>
      </c>
      <c r="B308" t="s">
        <v>1177</v>
      </c>
      <c r="C308" t="s">
        <v>3123</v>
      </c>
      <c r="D308" t="s">
        <v>575</v>
      </c>
      <c r="E308">
        <v>10245.66945858</v>
      </c>
      <c r="F308">
        <v>1148.1500000000001</v>
      </c>
      <c r="G308">
        <v>2.2308253259531399</v>
      </c>
      <c r="H308">
        <f>(Table2[[#This Row],[1Y Return vs Nifty]]-AVERAGE(Table2[1Y Return vs Nifty]))/_xlfn.STDEV.P(Table2[1Y Return vs Nifty])</f>
        <v>-0.33378784163830527</v>
      </c>
      <c r="I308">
        <v>3.96564230112716</v>
      </c>
      <c r="J308">
        <f>(Table2[[#This Row],[1M Return vs Nifty]]-AVERAGE(Table2[1M Return vs Nifty]))/_xlfn.STDEV.P(Table2[1M Return vs Nifty])</f>
        <v>0.31531433297397282</v>
      </c>
      <c r="K308">
        <v>21.0530583021702</v>
      </c>
      <c r="L308">
        <f>(Table2[[#This Row],[6M Return vs Nifty]]-AVERAGE(Table2[6M Return vs Nifty]))/_xlfn.STDEV.P(Table2[6M Return vs Nifty])</f>
        <v>0.50499713916475075</v>
      </c>
      <c r="M308">
        <v>9.3619887109300208</v>
      </c>
      <c r="N308">
        <f>(Table2[[#This Row],[1W Return vs Nifty]]-AVERAGE(Table2[1W Return vs Nifty]))/_xlfn.STDEV.P(Table2[1W Return vs Nifty])</f>
        <v>0.51106638247030822</v>
      </c>
      <c r="O308">
        <v>1172.23</v>
      </c>
      <c r="P308">
        <v>1160.0304120179701</v>
      </c>
      <c r="Q308">
        <v>1037.3963900277399</v>
      </c>
      <c r="R308">
        <v>44.524275622283497</v>
      </c>
      <c r="S308" s="1">
        <f>(Table2[[#This Row],[Close Price]]-Table2[[#This Row],[20D EMA]])/Table2[[#This Row],[20D EMA]]</f>
        <v>-2.0542043796865739E-2</v>
      </c>
      <c r="T308" s="1">
        <f>(Table2[[#This Row],[Close Price]]-Table2[[#This Row],[50D EMA]])/Table2[[#This Row],[50D EMA]]</f>
        <v>-1.0241465995105274E-2</v>
      </c>
      <c r="U308" s="1">
        <f>(Table2[[#This Row],[Close Price]]-Table2[[#This Row],[200D EMA]])/Table2[[#This Row],[200D EMA]]</f>
        <v>0.10676112914688148</v>
      </c>
      <c r="V308">
        <v>1.09007327481522</v>
      </c>
      <c r="W308">
        <v>1139.05</v>
      </c>
      <c r="X308">
        <v>1189.05</v>
      </c>
      <c r="Y308">
        <v>1139.05</v>
      </c>
      <c r="Z308">
        <v>1189.05</v>
      </c>
      <c r="AA308">
        <v>1139.05</v>
      </c>
      <c r="AB308">
        <v>1201.95</v>
      </c>
      <c r="AC308" s="1">
        <f>(Table2[[#This Row],[Close Price]]/Table2[[#This Row],[Day Low]])-1</f>
        <v>7.9891137351302266E-3</v>
      </c>
      <c r="AD308" s="1">
        <f>(Table2[[#This Row],[Day High]]/Table2[[#This Row],[Close Price]])-1</f>
        <v>3.5622523189478672E-2</v>
      </c>
      <c r="AE308" s="1">
        <f>(Table2[[#This Row],[Close Price]]/Table2[[#This Row],[Current Week Low]])-1</f>
        <v>7.9891137351302266E-3</v>
      </c>
      <c r="AF308" s="1">
        <f>(Table2[[#This Row],[Current Week High]]/Table2[[#This Row],[Close Price]])-1</f>
        <v>3.5622523189478672E-2</v>
      </c>
      <c r="AG308" s="1">
        <f>(Table2[[#This Row],[Close Price]]/Table2[[#This Row],[Current Month Low]])-1</f>
        <v>7.9891137351302266E-3</v>
      </c>
      <c r="AH308" s="1">
        <f>(Table2[[#This Row],[Current Month High]]/Table2[[#This Row],[Close Price]])-1</f>
        <v>4.6857988938727502E-2</v>
      </c>
      <c r="AI308">
        <v>20.480773418107301</v>
      </c>
      <c r="AJ308">
        <v>47.833644498809001</v>
      </c>
      <c r="AK308" t="str">
        <f>IF(AND(Table2[[#This Row],[20D EMA]]&gt;Table2[[#This Row],[50D EMA]],Table2[[#This Row],[50D EMA]]&gt;Table2[[#This Row],[200D EMA]]),"Uptrend","Downtrend/NoTrend")</f>
        <v>Uptrend</v>
      </c>
      <c r="AL308">
        <v>0.11</v>
      </c>
      <c r="AM308" t="s">
        <v>3169</v>
      </c>
      <c r="AN308">
        <v>-4.3899999999999997</v>
      </c>
      <c r="AO308" t="s">
        <v>3168</v>
      </c>
      <c r="AP308">
        <v>4.7226395818000998E-2</v>
      </c>
      <c r="AQ308">
        <f>(Table2[[#This Row],[Sharpe Ratio]]-AVERAGE(Table2[Sharpe Ratio]))/_xlfn.STDEV.P(Table2[Sharpe Ratio])</f>
        <v>-0.17370942977743356</v>
      </c>
      <c r="AR3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0.82388058319329294</v>
      </c>
      <c r="AS308">
        <f>_xlfn.RANK.AVG(Table2[[#This Row],[1Y Return vs Nifty Z-Score]],Table2[1Y Return vs Nifty Z-Score])</f>
        <v>424</v>
      </c>
      <c r="AT308">
        <f>_xlfn.RANK.AVG(Table2[[#This Row],[6M Return vs Nifty Z-Score]],Table2[6M Return vs Nifty Z-Score])</f>
        <v>161</v>
      </c>
      <c r="AU308">
        <f>_xlfn.RANK.AVG(Table2[[#This Row],[Sharpe Ratio Z-Score]],Table2[Sharpe Ratio Z-Score])</f>
        <v>388</v>
      </c>
      <c r="AV308">
        <f>(Table2[[#This Row],[Rank 1Y]]+Table2[[#This Row],[Rank 6M]]+Table2[[#This Row],[Rank Sharpe]])/3</f>
        <v>324.33333333333331</v>
      </c>
    </row>
    <row r="309" spans="1:48" x14ac:dyDescent="0.3">
      <c r="A309" t="s">
        <v>492</v>
      </c>
      <c r="B309" t="s">
        <v>493</v>
      </c>
      <c r="C309" t="s">
        <v>3123</v>
      </c>
      <c r="D309" t="s">
        <v>43</v>
      </c>
      <c r="E309">
        <v>43337.787368325</v>
      </c>
      <c r="F309">
        <v>1255.75</v>
      </c>
      <c r="G309">
        <v>13.9416679890809</v>
      </c>
      <c r="H309">
        <f>(Table2[[#This Row],[1Y Return vs Nifty]]-AVERAGE(Table2[1Y Return vs Nifty]))/_xlfn.STDEV.P(Table2[1Y Return vs Nifty])</f>
        <v>-0.12617413039356543</v>
      </c>
      <c r="I309">
        <v>14.0105178575711</v>
      </c>
      <c r="J309">
        <f>(Table2[[#This Row],[1M Return vs Nifty]]-AVERAGE(Table2[1M Return vs Nifty]))/_xlfn.STDEV.P(Table2[1M Return vs Nifty])</f>
        <v>1.4230844413664239</v>
      </c>
      <c r="K309">
        <v>20.358912249065401</v>
      </c>
      <c r="L309">
        <f>(Table2[[#This Row],[6M Return vs Nifty]]-AVERAGE(Table2[6M Return vs Nifty]))/_xlfn.STDEV.P(Table2[6M Return vs Nifty])</f>
        <v>0.48105815655543438</v>
      </c>
      <c r="M309">
        <v>2.6920666164996101</v>
      </c>
      <c r="N309">
        <f>(Table2[[#This Row],[1W Return vs Nifty]]-AVERAGE(Table2[1W Return vs Nifty]))/_xlfn.STDEV.P(Table2[1W Return vs Nifty])</f>
        <v>-0.66841946045798883</v>
      </c>
      <c r="O309">
        <v>1232.54</v>
      </c>
      <c r="P309">
        <v>1180.2296024105999</v>
      </c>
      <c r="Q309">
        <v>1056.0804813886</v>
      </c>
      <c r="R309">
        <v>53.614421450387297</v>
      </c>
      <c r="S309" s="1">
        <f>(Table2[[#This Row],[Close Price]]-Table2[[#This Row],[20D EMA]])/Table2[[#This Row],[20D EMA]]</f>
        <v>1.8831031852921638E-2</v>
      </c>
      <c r="T309" s="1">
        <f>(Table2[[#This Row],[Close Price]]-Table2[[#This Row],[50D EMA]])/Table2[[#This Row],[50D EMA]]</f>
        <v>6.3987886285135451E-2</v>
      </c>
      <c r="U309" s="1">
        <f>(Table2[[#This Row],[Close Price]]-Table2[[#This Row],[200D EMA]])/Table2[[#This Row],[200D EMA]]</f>
        <v>0.18906657412024333</v>
      </c>
      <c r="V309">
        <v>1.1651208295741899</v>
      </c>
      <c r="W309">
        <v>1245.3499999999999</v>
      </c>
      <c r="X309">
        <v>1296.0999999999999</v>
      </c>
      <c r="Y309">
        <v>1245.3499999999999</v>
      </c>
      <c r="Z309">
        <v>1296.0999999999999</v>
      </c>
      <c r="AA309">
        <v>1245.3499999999999</v>
      </c>
      <c r="AB309">
        <v>1299</v>
      </c>
      <c r="AC309" s="1">
        <f>(Table2[[#This Row],[Close Price]]/Table2[[#This Row],[Day Low]])-1</f>
        <v>8.3510659653913688E-3</v>
      </c>
      <c r="AD309" s="1">
        <f>(Table2[[#This Row],[Day High]]/Table2[[#This Row],[Close Price]])-1</f>
        <v>3.2132191917180863E-2</v>
      </c>
      <c r="AE309" s="1">
        <f>(Table2[[#This Row],[Close Price]]/Table2[[#This Row],[Current Week Low]])-1</f>
        <v>8.3510659653913688E-3</v>
      </c>
      <c r="AF309" s="1">
        <f>(Table2[[#This Row],[Current Week High]]/Table2[[#This Row],[Close Price]])-1</f>
        <v>3.2132191917180863E-2</v>
      </c>
      <c r="AG309" s="1">
        <f>(Table2[[#This Row],[Close Price]]/Table2[[#This Row],[Current Month Low]])-1</f>
        <v>8.3510659653913688E-3</v>
      </c>
      <c r="AH309" s="1">
        <f>(Table2[[#This Row],[Current Month High]]/Table2[[#This Row],[Close Price]])-1</f>
        <v>3.44415687835955E-2</v>
      </c>
      <c r="AI309">
        <v>4.0374278319729102</v>
      </c>
      <c r="AJ309">
        <v>47.000292654375102</v>
      </c>
      <c r="AK309" t="str">
        <f>IF(AND(Table2[[#This Row],[20D EMA]]&gt;Table2[[#This Row],[50D EMA]],Table2[[#This Row],[50D EMA]]&gt;Table2[[#This Row],[200D EMA]]),"Uptrend","Downtrend/NoTrend")</f>
        <v>Uptrend</v>
      </c>
      <c r="AL309">
        <v>0.2</v>
      </c>
      <c r="AM309" t="s">
        <v>3169</v>
      </c>
      <c r="AN309">
        <v>6.99</v>
      </c>
      <c r="AO309" t="s">
        <v>3169</v>
      </c>
      <c r="AP309">
        <v>1.6801791764377998E-2</v>
      </c>
      <c r="AQ309">
        <f>(Table2[[#This Row],[Sharpe Ratio]]-AVERAGE(Table2[Sharpe Ratio]))/_xlfn.STDEV.P(Table2[Sharpe Ratio])</f>
        <v>-0.53428120893688325</v>
      </c>
      <c r="AR3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0.57526779813342077</v>
      </c>
      <c r="AS309">
        <f>_xlfn.RANK.AVG(Table2[[#This Row],[1Y Return vs Nifty Z-Score]],Table2[1Y Return vs Nifty Z-Score])</f>
        <v>328</v>
      </c>
      <c r="AT309">
        <f>_xlfn.RANK.AVG(Table2[[#This Row],[6M Return vs Nifty Z-Score]],Table2[6M Return vs Nifty Z-Score])</f>
        <v>169</v>
      </c>
      <c r="AU309">
        <f>_xlfn.RANK.AVG(Table2[[#This Row],[Sharpe Ratio Z-Score]],Table2[Sharpe Ratio Z-Score])</f>
        <v>478</v>
      </c>
      <c r="AV309">
        <f>(Table2[[#This Row],[Rank 1Y]]+Table2[[#This Row],[Rank 6M]]+Table2[[#This Row],[Rank Sharpe]])/3</f>
        <v>325</v>
      </c>
    </row>
    <row r="310" spans="1:48" x14ac:dyDescent="0.3">
      <c r="A310" t="s">
        <v>1591</v>
      </c>
      <c r="B310" t="s">
        <v>1592</v>
      </c>
      <c r="C310" t="s">
        <v>3134</v>
      </c>
      <c r="D310" t="s">
        <v>1319</v>
      </c>
      <c r="E310">
        <v>5959.5992508150002</v>
      </c>
      <c r="F310">
        <v>921.15</v>
      </c>
      <c r="G310">
        <v>-30.589801472461499</v>
      </c>
      <c r="H310">
        <f>(Table2[[#This Row],[1Y Return vs Nifty]]-AVERAGE(Table2[1Y Return vs Nifty]))/_xlfn.STDEV.P(Table2[1Y Return vs Nifty])</f>
        <v>-0.91564282261689223</v>
      </c>
      <c r="I310">
        <v>4.6997189140832498</v>
      </c>
      <c r="J310">
        <f>(Table2[[#This Row],[1M Return vs Nifty]]-AVERAGE(Table2[1M Return vs Nifty]))/_xlfn.STDEV.P(Table2[1M Return vs Nifty])</f>
        <v>0.39626985348124866</v>
      </c>
      <c r="K310">
        <v>18.158043335376799</v>
      </c>
      <c r="L310">
        <f>(Table2[[#This Row],[6M Return vs Nifty]]-AVERAGE(Table2[6M Return vs Nifty]))/_xlfn.STDEV.P(Table2[6M Return vs Nifty])</f>
        <v>0.40515689281631456</v>
      </c>
      <c r="M310">
        <v>13.8303794330313</v>
      </c>
      <c r="N310">
        <f>(Table2[[#This Row],[1W Return vs Nifty]]-AVERAGE(Table2[1W Return vs Nifty]))/_xlfn.STDEV.P(Table2[1W Return vs Nifty])</f>
        <v>1.3012410685871907</v>
      </c>
      <c r="O310">
        <v>927.94</v>
      </c>
      <c r="P310">
        <v>913.63723922628606</v>
      </c>
      <c r="Q310">
        <v>832.940792773873</v>
      </c>
      <c r="R310">
        <v>48.519958827836199</v>
      </c>
      <c r="S310" s="1">
        <f>(Table2[[#This Row],[Close Price]]-Table2[[#This Row],[20D EMA]])/Table2[[#This Row],[20D EMA]]</f>
        <v>-7.3172834450504097E-3</v>
      </c>
      <c r="T310" s="1">
        <f>(Table2[[#This Row],[Close Price]]-Table2[[#This Row],[50D EMA]])/Table2[[#This Row],[50D EMA]]</f>
        <v>8.2229143593972858E-3</v>
      </c>
      <c r="U310" s="1">
        <f>(Table2[[#This Row],[Close Price]]-Table2[[#This Row],[200D EMA]])/Table2[[#This Row],[200D EMA]]</f>
        <v>0.10590093316521483</v>
      </c>
      <c r="V310">
        <v>0.55598726379921204</v>
      </c>
      <c r="W310">
        <v>912.95</v>
      </c>
      <c r="X310">
        <v>955.8</v>
      </c>
      <c r="Y310">
        <v>912.95</v>
      </c>
      <c r="Z310">
        <v>955.8</v>
      </c>
      <c r="AA310">
        <v>912.95</v>
      </c>
      <c r="AB310">
        <v>963.45</v>
      </c>
      <c r="AC310" s="1">
        <f>(Table2[[#This Row],[Close Price]]/Table2[[#This Row],[Day Low]])-1</f>
        <v>8.9818719535570413E-3</v>
      </c>
      <c r="AD310" s="1">
        <f>(Table2[[#This Row],[Day High]]/Table2[[#This Row],[Close Price]])-1</f>
        <v>3.7616023448949765E-2</v>
      </c>
      <c r="AE310" s="1">
        <f>(Table2[[#This Row],[Close Price]]/Table2[[#This Row],[Current Week Low]])-1</f>
        <v>8.9818719535570413E-3</v>
      </c>
      <c r="AF310" s="1">
        <f>(Table2[[#This Row],[Current Week High]]/Table2[[#This Row],[Close Price]])-1</f>
        <v>3.7616023448949765E-2</v>
      </c>
      <c r="AG310" s="1">
        <f>(Table2[[#This Row],[Close Price]]/Table2[[#This Row],[Current Month Low]])-1</f>
        <v>8.9818719535570413E-3</v>
      </c>
      <c r="AH310" s="1">
        <f>(Table2[[#This Row],[Current Month High]]/Table2[[#This Row],[Close Price]])-1</f>
        <v>4.5920859794821745E-2</v>
      </c>
      <c r="AI310">
        <v>15.7846170547685</v>
      </c>
      <c r="AJ310">
        <v>50.909239842726002</v>
      </c>
      <c r="AK310" t="str">
        <f>IF(AND(Table2[[#This Row],[20D EMA]]&gt;Table2[[#This Row],[50D EMA]],Table2[[#This Row],[50D EMA]]&gt;Table2[[#This Row],[200D EMA]]),"Uptrend","Downtrend/NoTrend")</f>
        <v>Uptrend</v>
      </c>
      <c r="AL310">
        <v>0.13</v>
      </c>
      <c r="AM310" t="s">
        <v>3169</v>
      </c>
      <c r="AN310">
        <v>-4.12</v>
      </c>
      <c r="AO310" t="s">
        <v>3168</v>
      </c>
      <c r="AP310">
        <v>0.127277114552235</v>
      </c>
      <c r="AQ310">
        <f>(Table2[[#This Row],[Sharpe Ratio]]-AVERAGE(Table2[Sharpe Ratio]))/_xlfn.STDEV.P(Table2[Sharpe Ratio])</f>
        <v>0.77499741374049458</v>
      </c>
      <c r="AR3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1.9620224060083562</v>
      </c>
      <c r="AS310">
        <f>_xlfn.RANK.AVG(Table2[[#This Row],[1Y Return vs Nifty Z-Score]],Table2[1Y Return vs Nifty Z-Score])</f>
        <v>637</v>
      </c>
      <c r="AT310">
        <f>_xlfn.RANK.AVG(Table2[[#This Row],[6M Return vs Nifty Z-Score]],Table2[6M Return vs Nifty Z-Score])</f>
        <v>188</v>
      </c>
      <c r="AU310">
        <f>_xlfn.RANK.AVG(Table2[[#This Row],[Sharpe Ratio Z-Score]],Table2[Sharpe Ratio Z-Score])</f>
        <v>151</v>
      </c>
      <c r="AV310">
        <f>(Table2[[#This Row],[Rank 1Y]]+Table2[[#This Row],[Rank 6M]]+Table2[[#This Row],[Rank Sharpe]])/3</f>
        <v>325.33333333333331</v>
      </c>
    </row>
    <row r="311" spans="1:48" x14ac:dyDescent="0.3">
      <c r="A311" t="s">
        <v>181</v>
      </c>
      <c r="B311" t="s">
        <v>182</v>
      </c>
      <c r="C311" t="s">
        <v>3128</v>
      </c>
      <c r="D311" t="s">
        <v>80</v>
      </c>
      <c r="E311">
        <v>137096.04326403499</v>
      </c>
      <c r="F311">
        <v>429.05</v>
      </c>
      <c r="G311">
        <v>47.152555014613903</v>
      </c>
      <c r="H311">
        <f>(Table2[[#This Row],[1Y Return vs Nifty]]-AVERAGE(Table2[1Y Return vs Nifty]))/_xlfn.STDEV.P(Table2[1Y Return vs Nifty])</f>
        <v>0.46259951360816726</v>
      </c>
      <c r="I311">
        <v>-1.7499038912226601</v>
      </c>
      <c r="J311">
        <f>(Table2[[#This Row],[1M Return vs Nifty]]-AVERAGE(Table2[1M Return vs Nifty]))/_xlfn.STDEV.P(Table2[1M Return vs Nifty])</f>
        <v>-0.31500818216755716</v>
      </c>
      <c r="K311">
        <v>-10.625702852198801</v>
      </c>
      <c r="L311">
        <f>(Table2[[#This Row],[6M Return vs Nifty]]-AVERAGE(Table2[6M Return vs Nifty]))/_xlfn.STDEV.P(Table2[6M Return vs Nifty])</f>
        <v>-0.58750682158979173</v>
      </c>
      <c r="M311">
        <v>6.0396676540387402</v>
      </c>
      <c r="N311">
        <f>(Table2[[#This Row],[1W Return vs Nifty]]-AVERAGE(Table2[1W Return vs Nifty]))/_xlfn.STDEV.P(Table2[1W Return vs Nifty])</f>
        <v>-7.6441327033228534E-2</v>
      </c>
      <c r="O311">
        <v>441.85</v>
      </c>
      <c r="P311">
        <v>443.66292303930601</v>
      </c>
      <c r="Q311">
        <v>410.12528603651202</v>
      </c>
      <c r="R311">
        <v>39.604330163066699</v>
      </c>
      <c r="S311" s="1">
        <f>(Table2[[#This Row],[Close Price]]-Table2[[#This Row],[20D EMA]])/Table2[[#This Row],[20D EMA]]</f>
        <v>-2.8969107163064414E-2</v>
      </c>
      <c r="T311" s="1">
        <f>(Table2[[#This Row],[Close Price]]-Table2[[#This Row],[50D EMA]])/Table2[[#This Row],[50D EMA]]</f>
        <v>-3.2936994011580671E-2</v>
      </c>
      <c r="U311" s="1">
        <f>(Table2[[#This Row],[Close Price]]-Table2[[#This Row],[200D EMA]])/Table2[[#This Row],[200D EMA]]</f>
        <v>4.61437385301895E-2</v>
      </c>
      <c r="V311">
        <v>0.85977374675917395</v>
      </c>
      <c r="W311">
        <v>426.05</v>
      </c>
      <c r="X311">
        <v>446.8</v>
      </c>
      <c r="Y311">
        <v>426.05</v>
      </c>
      <c r="Z311">
        <v>446.8</v>
      </c>
      <c r="AA311">
        <v>426.05</v>
      </c>
      <c r="AB311">
        <v>448.45</v>
      </c>
      <c r="AC311" s="1">
        <f>(Table2[[#This Row],[Close Price]]/Table2[[#This Row],[Day Low]])-1</f>
        <v>7.0414270625513975E-3</v>
      </c>
      <c r="AD311" s="1">
        <f>(Table2[[#This Row],[Day High]]/Table2[[#This Row],[Close Price]])-1</f>
        <v>4.1370469642232788E-2</v>
      </c>
      <c r="AE311" s="1">
        <f>(Table2[[#This Row],[Close Price]]/Table2[[#This Row],[Current Week Low]])-1</f>
        <v>7.0414270625513975E-3</v>
      </c>
      <c r="AF311" s="1">
        <f>(Table2[[#This Row],[Current Week High]]/Table2[[#This Row],[Close Price]])-1</f>
        <v>4.1370469642232788E-2</v>
      </c>
      <c r="AG311" s="1">
        <f>(Table2[[#This Row],[Close Price]]/Table2[[#This Row],[Current Month Low]])-1</f>
        <v>7.0414270625513975E-3</v>
      </c>
      <c r="AH311" s="1">
        <f>(Table2[[#This Row],[Current Month High]]/Table2[[#This Row],[Close Price]])-1</f>
        <v>4.5216175270947456E-2</v>
      </c>
      <c r="AI311">
        <v>15.336207901177</v>
      </c>
      <c r="AJ311">
        <v>74.6946254071661</v>
      </c>
      <c r="AK311" t="str">
        <f>IF(AND(Table2[[#This Row],[20D EMA]]&gt;Table2[[#This Row],[50D EMA]],Table2[[#This Row],[50D EMA]]&gt;Table2[[#This Row],[200D EMA]]),"Uptrend","Downtrend/NoTrend")</f>
        <v>Downtrend/NoTrend</v>
      </c>
      <c r="AL311">
        <v>0.15</v>
      </c>
      <c r="AM311" t="s">
        <v>3169</v>
      </c>
      <c r="AN311">
        <v>-4.7</v>
      </c>
      <c r="AO311" t="s">
        <v>3168</v>
      </c>
      <c r="AP311">
        <v>8.2154596455254997E-2</v>
      </c>
      <c r="AQ311">
        <f>(Table2[[#This Row],[Sharpe Ratio]]-AVERAGE(Table2[Sharpe Ratio]))/_xlfn.STDEV.P(Table2[Sharpe Ratio])</f>
        <v>0.24023592262274573</v>
      </c>
      <c r="AR3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1">
        <f>_xlfn.RANK.AVG(Table2[[#This Row],[1Y Return vs Nifty Z-Score]],Table2[1Y Return vs Nifty Z-Score])</f>
        <v>170</v>
      </c>
      <c r="AT311">
        <f>_xlfn.RANK.AVG(Table2[[#This Row],[6M Return vs Nifty Z-Score]],Table2[6M Return vs Nifty Z-Score])</f>
        <v>530</v>
      </c>
      <c r="AU311">
        <f>_xlfn.RANK.AVG(Table2[[#This Row],[Sharpe Ratio Z-Score]],Table2[Sharpe Ratio Z-Score])</f>
        <v>278</v>
      </c>
      <c r="AV311">
        <f>(Table2[[#This Row],[Rank 1Y]]+Table2[[#This Row],[Rank 6M]]+Table2[[#This Row],[Rank Sharpe]])/3</f>
        <v>326</v>
      </c>
    </row>
    <row r="312" spans="1:48" x14ac:dyDescent="0.3">
      <c r="A312" t="s">
        <v>200</v>
      </c>
      <c r="B312" t="s">
        <v>201</v>
      </c>
      <c r="C312" t="s">
        <v>3121</v>
      </c>
      <c r="D312" t="s">
        <v>202</v>
      </c>
      <c r="E312">
        <v>128996.487516016</v>
      </c>
      <c r="F312">
        <v>196.19</v>
      </c>
      <c r="G312">
        <v>34.210115998777603</v>
      </c>
      <c r="H312">
        <f>(Table2[[#This Row],[1Y Return vs Nifty]]-AVERAGE(Table2[1Y Return vs Nifty]))/_xlfn.STDEV.P(Table2[1Y Return vs Nifty])</f>
        <v>0.23315165285799686</v>
      </c>
      <c r="I312">
        <v>-13.026228615393901</v>
      </c>
      <c r="J312">
        <f>(Table2[[#This Row],[1M Return vs Nifty]]-AVERAGE(Table2[1M Return vs Nifty]))/_xlfn.STDEV.P(Table2[1M Return vs Nifty])</f>
        <v>-1.5585851077124548</v>
      </c>
      <c r="K312">
        <v>-7.5745431879830099</v>
      </c>
      <c r="L312">
        <f>(Table2[[#This Row],[6M Return vs Nifty]]-AVERAGE(Table2[6M Return vs Nifty]))/_xlfn.STDEV.P(Table2[6M Return vs Nifty])</f>
        <v>-0.48228162033249694</v>
      </c>
      <c r="M312">
        <v>-2.0969094577888199</v>
      </c>
      <c r="N312">
        <f>(Table2[[#This Row],[1W Return vs Nifty]]-AVERAGE(Table2[1W Return vs Nifty]))/_xlfn.STDEV.P(Table2[1W Return vs Nifty])</f>
        <v>-1.5152853461123701</v>
      </c>
      <c r="O312">
        <v>212.14</v>
      </c>
      <c r="P312">
        <v>219.08981822484901</v>
      </c>
      <c r="Q312">
        <v>202.86348297053701</v>
      </c>
      <c r="R312">
        <v>12.087262175664099</v>
      </c>
      <c r="S312" s="1">
        <f>(Table2[[#This Row],[Close Price]]-Table2[[#This Row],[20D EMA]])/Table2[[#This Row],[20D EMA]]</f>
        <v>-7.5186197793909629E-2</v>
      </c>
      <c r="T312" s="1">
        <f>(Table2[[#This Row],[Close Price]]-Table2[[#This Row],[50D EMA]])/Table2[[#This Row],[50D EMA]]</f>
        <v>-0.10452251232116698</v>
      </c>
      <c r="U312" s="1">
        <f>(Table2[[#This Row],[Close Price]]-Table2[[#This Row],[200D EMA]])/Table2[[#This Row],[200D EMA]]</f>
        <v>-3.2896423115767147E-2</v>
      </c>
      <c r="V312">
        <v>0.70285904461189896</v>
      </c>
      <c r="W312">
        <v>194.76</v>
      </c>
      <c r="X312">
        <v>200.31</v>
      </c>
      <c r="Y312">
        <v>194.76</v>
      </c>
      <c r="Z312">
        <v>200.31</v>
      </c>
      <c r="AA312">
        <v>194.76</v>
      </c>
      <c r="AB312">
        <v>201.9</v>
      </c>
      <c r="AC312" s="1">
        <f>(Table2[[#This Row],[Close Price]]/Table2[[#This Row],[Day Low]])-1</f>
        <v>7.3423700965291605E-3</v>
      </c>
      <c r="AD312" s="1">
        <f>(Table2[[#This Row],[Day High]]/Table2[[#This Row],[Close Price]])-1</f>
        <v>2.1000050970997552E-2</v>
      </c>
      <c r="AE312" s="1">
        <f>(Table2[[#This Row],[Close Price]]/Table2[[#This Row],[Current Week Low]])-1</f>
        <v>7.3423700965291605E-3</v>
      </c>
      <c r="AF312" s="1">
        <f>(Table2[[#This Row],[Current Week High]]/Table2[[#This Row],[Close Price]])-1</f>
        <v>2.1000050970997552E-2</v>
      </c>
      <c r="AG312" s="1">
        <f>(Table2[[#This Row],[Close Price]]/Table2[[#This Row],[Current Month Low]])-1</f>
        <v>7.3423700965291605E-3</v>
      </c>
      <c r="AH312" s="1">
        <f>(Table2[[#This Row],[Current Month High]]/Table2[[#This Row],[Close Price]])-1</f>
        <v>2.9104439573882424E-2</v>
      </c>
      <c r="AI312">
        <v>25.541566848463201</v>
      </c>
      <c r="AJ312">
        <v>59.633848657445</v>
      </c>
      <c r="AK312" t="str">
        <f>IF(AND(Table2[[#This Row],[20D EMA]]&gt;Table2[[#This Row],[50D EMA]],Table2[[#This Row],[50D EMA]]&gt;Table2[[#This Row],[200D EMA]]),"Uptrend","Downtrend/NoTrend")</f>
        <v>Downtrend/NoTrend</v>
      </c>
      <c r="AL312">
        <v>-7.0000000000000007E-2</v>
      </c>
      <c r="AM312" t="s">
        <v>3168</v>
      </c>
      <c r="AN312">
        <v>-11.63</v>
      </c>
      <c r="AO312" t="s">
        <v>3168</v>
      </c>
      <c r="AP312">
        <v>9.0736478193044007E-2</v>
      </c>
      <c r="AQ312">
        <f>(Table2[[#This Row],[Sharpe Ratio]]-AVERAGE(Table2[Sharpe Ratio]))/_xlfn.STDEV.P(Table2[Sharpe Ratio])</f>
        <v>0.34194256640607179</v>
      </c>
      <c r="AR3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2">
        <f>_xlfn.RANK.AVG(Table2[[#This Row],[1Y Return vs Nifty Z-Score]],Table2[1Y Return vs Nifty Z-Score])</f>
        <v>230</v>
      </c>
      <c r="AT312">
        <f>_xlfn.RANK.AVG(Table2[[#This Row],[6M Return vs Nifty Z-Score]],Table2[6M Return vs Nifty Z-Score])</f>
        <v>494</v>
      </c>
      <c r="AU312">
        <f>_xlfn.RANK.AVG(Table2[[#This Row],[Sharpe Ratio Z-Score]],Table2[Sharpe Ratio Z-Score])</f>
        <v>255</v>
      </c>
      <c r="AV312">
        <f>(Table2[[#This Row],[Rank 1Y]]+Table2[[#This Row],[Rank 6M]]+Table2[[#This Row],[Rank Sharpe]])/3</f>
        <v>326.33333333333331</v>
      </c>
    </row>
    <row r="313" spans="1:48" x14ac:dyDescent="0.3">
      <c r="A313" t="s">
        <v>1444</v>
      </c>
      <c r="B313" t="s">
        <v>1445</v>
      </c>
      <c r="C313" t="s">
        <v>3129</v>
      </c>
      <c r="D313" t="s">
        <v>196</v>
      </c>
      <c r="E313">
        <v>7233.1514464499996</v>
      </c>
      <c r="F313">
        <v>527.70000000000005</v>
      </c>
      <c r="G313">
        <v>13.5817605158218</v>
      </c>
      <c r="H313">
        <f>(Table2[[#This Row],[1Y Return vs Nifty]]-AVERAGE(Table2[1Y Return vs Nifty]))/_xlfn.STDEV.P(Table2[1Y Return vs Nifty])</f>
        <v>-0.13255468970748263</v>
      </c>
      <c r="I313">
        <v>6.02583993386886</v>
      </c>
      <c r="J313">
        <f>(Table2[[#This Row],[1M Return vs Nifty]]-AVERAGE(Table2[1M Return vs Nifty]))/_xlfn.STDEV.P(Table2[1M Return vs Nifty])</f>
        <v>0.54251728258822285</v>
      </c>
      <c r="K313">
        <v>16.2034089022765</v>
      </c>
      <c r="L313">
        <f>(Table2[[#This Row],[6M Return vs Nifty]]-AVERAGE(Table2[6M Return vs Nifty]))/_xlfn.STDEV.P(Table2[6M Return vs Nifty])</f>
        <v>0.33774750614291005</v>
      </c>
      <c r="M313">
        <v>9.0113858449239004</v>
      </c>
      <c r="N313">
        <f>(Table2[[#This Row],[1W Return vs Nifty]]-AVERAGE(Table2[1W Return vs Nifty]))/_xlfn.STDEV.P(Table2[1W Return vs Nifty])</f>
        <v>0.449066990110146</v>
      </c>
      <c r="O313">
        <v>506.07</v>
      </c>
      <c r="P313">
        <v>512.15520765779797</v>
      </c>
      <c r="Q313">
        <v>477.99132185128502</v>
      </c>
      <c r="R313">
        <v>71.329538735315495</v>
      </c>
      <c r="S313" s="1">
        <f>(Table2[[#This Row],[Close Price]]-Table2[[#This Row],[20D EMA]])/Table2[[#This Row],[20D EMA]]</f>
        <v>4.2741122769577436E-2</v>
      </c>
      <c r="T313" s="1">
        <f>(Table2[[#This Row],[Close Price]]-Table2[[#This Row],[50D EMA]])/Table2[[#This Row],[50D EMA]]</f>
        <v>3.0351721723756234E-2</v>
      </c>
      <c r="U313" s="1">
        <f>(Table2[[#This Row],[Close Price]]-Table2[[#This Row],[200D EMA]])/Table2[[#This Row],[200D EMA]]</f>
        <v>0.10399493856120808</v>
      </c>
      <c r="V313">
        <v>0.21557282755985299</v>
      </c>
      <c r="W313">
        <v>513.5</v>
      </c>
      <c r="X313">
        <v>531</v>
      </c>
      <c r="Y313">
        <v>513.5</v>
      </c>
      <c r="Z313">
        <v>531</v>
      </c>
      <c r="AA313">
        <v>513.5</v>
      </c>
      <c r="AB313">
        <v>531</v>
      </c>
      <c r="AC313" s="1">
        <f>(Table2[[#This Row],[Close Price]]/Table2[[#This Row],[Day Low]])-1</f>
        <v>2.7653359298928981E-2</v>
      </c>
      <c r="AD313" s="1">
        <f>(Table2[[#This Row],[Day High]]/Table2[[#This Row],[Close Price]])-1</f>
        <v>6.2535531552017076E-3</v>
      </c>
      <c r="AE313" s="1">
        <f>(Table2[[#This Row],[Close Price]]/Table2[[#This Row],[Current Week Low]])-1</f>
        <v>2.7653359298928981E-2</v>
      </c>
      <c r="AF313" s="1">
        <f>(Table2[[#This Row],[Current Week High]]/Table2[[#This Row],[Close Price]])-1</f>
        <v>6.2535531552017076E-3</v>
      </c>
      <c r="AG313" s="1">
        <f>(Table2[[#This Row],[Close Price]]/Table2[[#This Row],[Current Month Low]])-1</f>
        <v>2.7653359298928981E-2</v>
      </c>
      <c r="AH313" s="1">
        <f>(Table2[[#This Row],[Current Month High]]/Table2[[#This Row],[Close Price]])-1</f>
        <v>6.2535531552017076E-3</v>
      </c>
      <c r="AI313">
        <v>21.205230244456999</v>
      </c>
      <c r="AJ313">
        <v>47.567114093959702</v>
      </c>
      <c r="AK313" t="str">
        <f>IF(AND(Table2[[#This Row],[20D EMA]]&gt;Table2[[#This Row],[50D EMA]],Table2[[#This Row],[50D EMA]]&gt;Table2[[#This Row],[200D EMA]]),"Uptrend","Downtrend/NoTrend")</f>
        <v>Downtrend/NoTrend</v>
      </c>
      <c r="AL313">
        <v>-0.08</v>
      </c>
      <c r="AM313" t="s">
        <v>3168</v>
      </c>
      <c r="AN313">
        <v>3.91</v>
      </c>
      <c r="AO313" t="s">
        <v>3169</v>
      </c>
      <c r="AP313">
        <v>2.7928809129550002E-2</v>
      </c>
      <c r="AQ313">
        <f>(Table2[[#This Row],[Sharpe Ratio]]-AVERAGE(Table2[Sharpe Ratio]))/_xlfn.STDEV.P(Table2[Sharpe Ratio])</f>
        <v>-0.40241134331671263</v>
      </c>
      <c r="AR3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3">
        <f>_xlfn.RANK.AVG(Table2[[#This Row],[1Y Return vs Nifty Z-Score]],Table2[1Y Return vs Nifty Z-Score])</f>
        <v>332</v>
      </c>
      <c r="AT313">
        <f>_xlfn.RANK.AVG(Table2[[#This Row],[6M Return vs Nifty Z-Score]],Table2[6M Return vs Nifty Z-Score])</f>
        <v>207</v>
      </c>
      <c r="AU313">
        <f>_xlfn.RANK.AVG(Table2[[#This Row],[Sharpe Ratio Z-Score]],Table2[Sharpe Ratio Z-Score])</f>
        <v>443</v>
      </c>
      <c r="AV313">
        <f>(Table2[[#This Row],[Rank 1Y]]+Table2[[#This Row],[Rank 6M]]+Table2[[#This Row],[Rank Sharpe]])/3</f>
        <v>327.33333333333331</v>
      </c>
    </row>
    <row r="314" spans="1:48" x14ac:dyDescent="0.3">
      <c r="A314" t="s">
        <v>1933</v>
      </c>
      <c r="B314" t="s">
        <v>1934</v>
      </c>
      <c r="C314" t="s">
        <v>3134</v>
      </c>
      <c r="D314" t="s">
        <v>117</v>
      </c>
      <c r="E314">
        <v>3667.0833720000001</v>
      </c>
      <c r="F314">
        <v>636.6</v>
      </c>
      <c r="G314">
        <v>-2.1770143296086202</v>
      </c>
      <c r="H314">
        <f>(Table2[[#This Row],[1Y Return vs Nifty]]-AVERAGE(Table2[1Y Return vs Nifty]))/_xlfn.STDEV.P(Table2[1Y Return vs Nifty])</f>
        <v>-0.41193148815353381</v>
      </c>
      <c r="I314">
        <v>8.0260361484660692</v>
      </c>
      <c r="J314">
        <f>(Table2[[#This Row],[1M Return vs Nifty]]-AVERAGE(Table2[1M Return vs Nifty]))/_xlfn.STDEV.P(Table2[1M Return vs Nifty])</f>
        <v>0.76310314898345943</v>
      </c>
      <c r="K314">
        <v>5.70297358985116</v>
      </c>
      <c r="L314">
        <f>(Table2[[#This Row],[6M Return vs Nifty]]-AVERAGE(Table2[6M Return vs Nifty]))/_xlfn.STDEV.P(Table2[6M Return vs Nifty])</f>
        <v>-2.4380517505811716E-2</v>
      </c>
      <c r="M314">
        <v>6.8188090510465296</v>
      </c>
      <c r="N314">
        <f>(Table2[[#This Row],[1W Return vs Nifty]]-AVERAGE(Table2[1W Return vs Nifty]))/_xlfn.STDEV.P(Table2[1W Return vs Nifty])</f>
        <v>6.1339329831931112E-2</v>
      </c>
      <c r="O314">
        <v>649.29</v>
      </c>
      <c r="P314">
        <v>632.40501427482002</v>
      </c>
      <c r="Q314">
        <v>589.17823775187105</v>
      </c>
      <c r="R314">
        <v>42.4636238739863</v>
      </c>
      <c r="S314" s="1">
        <f>(Table2[[#This Row],[Close Price]]-Table2[[#This Row],[20D EMA]])/Table2[[#This Row],[20D EMA]]</f>
        <v>-1.9544425449336877E-2</v>
      </c>
      <c r="T314" s="1">
        <f>(Table2[[#This Row],[Close Price]]-Table2[[#This Row],[50D EMA]])/Table2[[#This Row],[50D EMA]]</f>
        <v>6.6333846672458818E-3</v>
      </c>
      <c r="U314" s="1">
        <f>(Table2[[#This Row],[Close Price]]-Table2[[#This Row],[200D EMA]])/Table2[[#This Row],[200D EMA]]</f>
        <v>8.0487973264383145E-2</v>
      </c>
      <c r="V314">
        <v>0.55878054555942203</v>
      </c>
      <c r="W314">
        <v>633</v>
      </c>
      <c r="X314">
        <v>669.05</v>
      </c>
      <c r="Y314">
        <v>633</v>
      </c>
      <c r="Z314">
        <v>669.05</v>
      </c>
      <c r="AA314">
        <v>633</v>
      </c>
      <c r="AB314">
        <v>684.9</v>
      </c>
      <c r="AC314" s="1">
        <f>(Table2[[#This Row],[Close Price]]/Table2[[#This Row],[Day Low]])-1</f>
        <v>5.687203791469253E-3</v>
      </c>
      <c r="AD314" s="1">
        <f>(Table2[[#This Row],[Day High]]/Table2[[#This Row],[Close Price]])-1</f>
        <v>5.0973923971096236E-2</v>
      </c>
      <c r="AE314" s="1">
        <f>(Table2[[#This Row],[Close Price]]/Table2[[#This Row],[Current Week Low]])-1</f>
        <v>5.687203791469253E-3</v>
      </c>
      <c r="AF314" s="1">
        <f>(Table2[[#This Row],[Current Week High]]/Table2[[#This Row],[Close Price]])-1</f>
        <v>5.0973923971096236E-2</v>
      </c>
      <c r="AG314" s="1">
        <f>(Table2[[#This Row],[Close Price]]/Table2[[#This Row],[Current Month Low]])-1</f>
        <v>5.687203791469253E-3</v>
      </c>
      <c r="AH314" s="1">
        <f>(Table2[[#This Row],[Current Month High]]/Table2[[#This Row],[Close Price]])-1</f>
        <v>7.5871819038642707E-2</v>
      </c>
      <c r="AI314">
        <v>14.640276468740099</v>
      </c>
      <c r="AJ314">
        <v>38.391304347826001</v>
      </c>
      <c r="AK314" t="str">
        <f>IF(AND(Table2[[#This Row],[20D EMA]]&gt;Table2[[#This Row],[50D EMA]],Table2[[#This Row],[50D EMA]]&gt;Table2[[#This Row],[200D EMA]]),"Uptrend","Downtrend/NoTrend")</f>
        <v>Uptrend</v>
      </c>
      <c r="AL314">
        <v>0.05</v>
      </c>
      <c r="AM314" t="s">
        <v>3169</v>
      </c>
      <c r="AN314">
        <v>-7.13</v>
      </c>
      <c r="AO314" t="s">
        <v>3168</v>
      </c>
      <c r="AP314">
        <v>0.108358458760724</v>
      </c>
      <c r="AQ314">
        <f>(Table2[[#This Row],[Sharpe Ratio]]-AVERAGE(Table2[Sharpe Ratio]))/_xlfn.STDEV.P(Table2[Sharpe Ratio])</f>
        <v>0.55078633227407769</v>
      </c>
      <c r="AR3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0.93891680543012279</v>
      </c>
      <c r="AS314">
        <f>_xlfn.RANK.AVG(Table2[[#This Row],[1Y Return vs Nifty Z-Score]],Table2[1Y Return vs Nifty Z-Score])</f>
        <v>457</v>
      </c>
      <c r="AT314">
        <f>_xlfn.RANK.AVG(Table2[[#This Row],[6M Return vs Nifty Z-Score]],Table2[6M Return vs Nifty Z-Score])</f>
        <v>322</v>
      </c>
      <c r="AU314">
        <f>_xlfn.RANK.AVG(Table2[[#This Row],[Sharpe Ratio Z-Score]],Table2[Sharpe Ratio Z-Score])</f>
        <v>206</v>
      </c>
      <c r="AV314">
        <f>(Table2[[#This Row],[Rank 1Y]]+Table2[[#This Row],[Rank 6M]]+Table2[[#This Row],[Rank Sharpe]])/3</f>
        <v>328.33333333333331</v>
      </c>
    </row>
    <row r="315" spans="1:48" x14ac:dyDescent="0.3">
      <c r="A315" t="s">
        <v>445</v>
      </c>
      <c r="B315" t="s">
        <v>446</v>
      </c>
      <c r="C315" t="s">
        <v>3121</v>
      </c>
      <c r="D315" t="s">
        <v>447</v>
      </c>
      <c r="E315">
        <v>49972.502931720002</v>
      </c>
      <c r="F315">
        <v>333.15</v>
      </c>
      <c r="G315">
        <v>39.498229892115297</v>
      </c>
      <c r="H315">
        <f>(Table2[[#This Row],[1Y Return vs Nifty]]-AVERAGE(Table2[1Y Return vs Nifty]))/_xlfn.STDEV.P(Table2[1Y Return vs Nifty])</f>
        <v>0.32690109365079834</v>
      </c>
      <c r="I315">
        <v>-3.5817369666424099</v>
      </c>
      <c r="J315">
        <f>(Table2[[#This Row],[1M Return vs Nifty]]-AVERAGE(Table2[1M Return vs Nifty]))/_xlfn.STDEV.P(Table2[1M Return vs Nifty])</f>
        <v>-0.51702660570221393</v>
      </c>
      <c r="K315">
        <v>2.3973395271256401</v>
      </c>
      <c r="L315">
        <f>(Table2[[#This Row],[6M Return vs Nifty]]-AVERAGE(Table2[6M Return vs Nifty]))/_xlfn.STDEV.P(Table2[6M Return vs Nifty])</f>
        <v>-0.13838176549447204</v>
      </c>
      <c r="M315">
        <v>1.93625595105515</v>
      </c>
      <c r="N315">
        <f>(Table2[[#This Row],[1W Return vs Nifty]]-AVERAGE(Table2[1W Return vs Nifty]))/_xlfn.STDEV.P(Table2[1W Return vs Nifty])</f>
        <v>-0.80207439183572704</v>
      </c>
      <c r="O315">
        <v>340.65</v>
      </c>
      <c r="P315">
        <v>344.24363029354799</v>
      </c>
      <c r="Q315">
        <v>316.25627949310802</v>
      </c>
      <c r="R315">
        <v>35.829850993687998</v>
      </c>
      <c r="S315" s="1">
        <f>(Table2[[#This Row],[Close Price]]-Table2[[#This Row],[20D EMA]])/Table2[[#This Row],[20D EMA]]</f>
        <v>-2.2016732716864818E-2</v>
      </c>
      <c r="T315" s="1">
        <f>(Table2[[#This Row],[Close Price]]-Table2[[#This Row],[50D EMA]])/Table2[[#This Row],[50D EMA]]</f>
        <v>-3.222610185724601E-2</v>
      </c>
      <c r="U315" s="1">
        <f>(Table2[[#This Row],[Close Price]]-Table2[[#This Row],[200D EMA]])/Table2[[#This Row],[200D EMA]]</f>
        <v>5.3417818403381639E-2</v>
      </c>
      <c r="V315">
        <v>0.75712498911371895</v>
      </c>
      <c r="W315">
        <v>332.05</v>
      </c>
      <c r="X315">
        <v>341.1</v>
      </c>
      <c r="Y315">
        <v>332.05</v>
      </c>
      <c r="Z315">
        <v>341.1</v>
      </c>
      <c r="AA315">
        <v>332.05</v>
      </c>
      <c r="AB315">
        <v>341.1</v>
      </c>
      <c r="AC315" s="1">
        <f>(Table2[[#This Row],[Close Price]]/Table2[[#This Row],[Day Low]])-1</f>
        <v>3.312754103297566E-3</v>
      </c>
      <c r="AD315" s="1">
        <f>(Table2[[#This Row],[Day High]]/Table2[[#This Row],[Close Price]])-1</f>
        <v>2.3863124718595419E-2</v>
      </c>
      <c r="AE315" s="1">
        <f>(Table2[[#This Row],[Close Price]]/Table2[[#This Row],[Current Week Low]])-1</f>
        <v>3.312754103297566E-3</v>
      </c>
      <c r="AF315" s="1">
        <f>(Table2[[#This Row],[Current Week High]]/Table2[[#This Row],[Close Price]])-1</f>
        <v>2.3863124718595419E-2</v>
      </c>
      <c r="AG315" s="1">
        <f>(Table2[[#This Row],[Close Price]]/Table2[[#This Row],[Current Month Low]])-1</f>
        <v>3.312754103297566E-3</v>
      </c>
      <c r="AH315" s="1">
        <f>(Table2[[#This Row],[Current Month High]]/Table2[[#This Row],[Close Price]])-1</f>
        <v>2.3863124718595419E-2</v>
      </c>
      <c r="AI315">
        <v>15.323427885336899</v>
      </c>
      <c r="AJ315">
        <v>73.787167449139204</v>
      </c>
      <c r="AK315" t="str">
        <f>IF(AND(Table2[[#This Row],[20D EMA]]&gt;Table2[[#This Row],[50D EMA]],Table2[[#This Row],[50D EMA]]&gt;Table2[[#This Row],[200D EMA]]),"Uptrend","Downtrend/NoTrend")</f>
        <v>Downtrend/NoTrend</v>
      </c>
      <c r="AL315">
        <v>-0.01</v>
      </c>
      <c r="AM315" t="s">
        <v>3168</v>
      </c>
      <c r="AN315">
        <v>-5.0599999999999996</v>
      </c>
      <c r="AO315" t="s">
        <v>3168</v>
      </c>
      <c r="AP315">
        <v>3.7888038361816E-2</v>
      </c>
      <c r="AQ315">
        <f>(Table2[[#This Row],[Sharpe Ratio]]-AVERAGE(Table2[Sharpe Ratio]))/_xlfn.STDEV.P(Table2[Sharpe Ratio])</f>
        <v>-0.28438131087961582</v>
      </c>
      <c r="AR3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5">
        <f>_xlfn.RANK.AVG(Table2[[#This Row],[1Y Return vs Nifty Z-Score]],Table2[1Y Return vs Nifty Z-Score])</f>
        <v>206</v>
      </c>
      <c r="AT315">
        <f>_xlfn.RANK.AVG(Table2[[#This Row],[6M Return vs Nifty Z-Score]],Table2[6M Return vs Nifty Z-Score])</f>
        <v>367</v>
      </c>
      <c r="AU315">
        <f>_xlfn.RANK.AVG(Table2[[#This Row],[Sharpe Ratio Z-Score]],Table2[Sharpe Ratio Z-Score])</f>
        <v>416</v>
      </c>
      <c r="AV315">
        <f>(Table2[[#This Row],[Rank 1Y]]+Table2[[#This Row],[Rank 6M]]+Table2[[#This Row],[Rank Sharpe]])/3</f>
        <v>329.66666666666669</v>
      </c>
    </row>
    <row r="316" spans="1:48" x14ac:dyDescent="0.3">
      <c r="A316" t="s">
        <v>1458</v>
      </c>
      <c r="B316" t="s">
        <v>1459</v>
      </c>
      <c r="C316" t="s">
        <v>3126</v>
      </c>
      <c r="D316" t="s">
        <v>46</v>
      </c>
      <c r="E316">
        <v>7129.4860108000003</v>
      </c>
      <c r="F316">
        <v>1064.3</v>
      </c>
      <c r="G316">
        <v>30.210703923220201</v>
      </c>
      <c r="H316">
        <f>(Table2[[#This Row],[1Y Return vs Nifty]]-AVERAGE(Table2[1Y Return vs Nifty]))/_xlfn.STDEV.P(Table2[1Y Return vs Nifty])</f>
        <v>0.16224874623643928</v>
      </c>
      <c r="I316">
        <v>1.0672370253114201</v>
      </c>
      <c r="J316">
        <f>(Table2[[#This Row],[1M Return vs Nifty]]-AVERAGE(Table2[1M Return vs Nifty]))/_xlfn.STDEV.P(Table2[1M Return vs Nifty])</f>
        <v>-4.3279272525262556E-3</v>
      </c>
      <c r="K316">
        <v>-9.9135993906796696</v>
      </c>
      <c r="L316">
        <f>(Table2[[#This Row],[6M Return vs Nifty]]-AVERAGE(Table2[6M Return vs Nifty]))/_xlfn.STDEV.P(Table2[6M Return vs Nifty])</f>
        <v>-0.562948542672708</v>
      </c>
      <c r="M316">
        <v>5.0891511844897304</v>
      </c>
      <c r="N316">
        <f>(Table2[[#This Row],[1W Return vs Nifty]]-AVERAGE(Table2[1W Return vs Nifty]))/_xlfn.STDEV.P(Table2[1W Return vs Nifty])</f>
        <v>-0.24452735613983728</v>
      </c>
      <c r="O316">
        <v>1082.77</v>
      </c>
      <c r="P316">
        <v>1141.32551087357</v>
      </c>
      <c r="Q316">
        <v>1115.8372281608099</v>
      </c>
      <c r="R316">
        <v>47.9092501634847</v>
      </c>
      <c r="S316" s="1">
        <f>(Table2[[#This Row],[Close Price]]-Table2[[#This Row],[20D EMA]])/Table2[[#This Row],[20D EMA]]</f>
        <v>-1.7058100981741299E-2</v>
      </c>
      <c r="T316" s="1">
        <f>(Table2[[#This Row],[Close Price]]-Table2[[#This Row],[50D EMA]])/Table2[[#This Row],[50D EMA]]</f>
        <v>-6.7487767634857088E-2</v>
      </c>
      <c r="U316" s="1">
        <f>(Table2[[#This Row],[Close Price]]-Table2[[#This Row],[200D EMA]])/Table2[[#This Row],[200D EMA]]</f>
        <v>-4.6187048487131684E-2</v>
      </c>
      <c r="V316">
        <v>0.60738255177923395</v>
      </c>
      <c r="W316">
        <v>1045.5</v>
      </c>
      <c r="X316">
        <v>1083.95</v>
      </c>
      <c r="Y316">
        <v>1045.5</v>
      </c>
      <c r="Z316">
        <v>1083.95</v>
      </c>
      <c r="AA316">
        <v>1045.5</v>
      </c>
      <c r="AB316">
        <v>1083.95</v>
      </c>
      <c r="AC316" s="1">
        <f>(Table2[[#This Row],[Close Price]]/Table2[[#This Row],[Day Low]])-1</f>
        <v>1.7981826877092155E-2</v>
      </c>
      <c r="AD316" s="1">
        <f>(Table2[[#This Row],[Day High]]/Table2[[#This Row],[Close Price]])-1</f>
        <v>1.8462839424974176E-2</v>
      </c>
      <c r="AE316" s="1">
        <f>(Table2[[#This Row],[Close Price]]/Table2[[#This Row],[Current Week Low]])-1</f>
        <v>1.7981826877092155E-2</v>
      </c>
      <c r="AF316" s="1">
        <f>(Table2[[#This Row],[Current Week High]]/Table2[[#This Row],[Close Price]])-1</f>
        <v>1.8462839424974176E-2</v>
      </c>
      <c r="AG316" s="1">
        <f>(Table2[[#This Row],[Close Price]]/Table2[[#This Row],[Current Month Low]])-1</f>
        <v>1.7981826877092155E-2</v>
      </c>
      <c r="AH316" s="1">
        <f>(Table2[[#This Row],[Current Month High]]/Table2[[#This Row],[Close Price]])-1</f>
        <v>1.8462839424974176E-2</v>
      </c>
      <c r="AI316">
        <v>44.926242600770401</v>
      </c>
      <c r="AJ316">
        <v>58.260223048327099</v>
      </c>
      <c r="AK316" t="str">
        <f>IF(AND(Table2[[#This Row],[20D EMA]]&gt;Table2[[#This Row],[50D EMA]],Table2[[#This Row],[50D EMA]]&gt;Table2[[#This Row],[200D EMA]]),"Uptrend","Downtrend/NoTrend")</f>
        <v>Downtrend/NoTrend</v>
      </c>
      <c r="AL316">
        <v>-0.14000000000000001</v>
      </c>
      <c r="AM316" t="s">
        <v>3168</v>
      </c>
      <c r="AN316">
        <v>-6.91</v>
      </c>
      <c r="AO316" t="s">
        <v>3168</v>
      </c>
      <c r="AP316">
        <v>0.10185115385895099</v>
      </c>
      <c r="AQ316">
        <f>(Table2[[#This Row],[Sharpe Ratio]]-AVERAGE(Table2[Sharpe Ratio]))/_xlfn.STDEV.P(Table2[Sharpe Ratio])</f>
        <v>0.4736661665743076</v>
      </c>
      <c r="AR3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6">
        <f>_xlfn.RANK.AVG(Table2[[#This Row],[1Y Return vs Nifty Z-Score]],Table2[1Y Return vs Nifty Z-Score])</f>
        <v>246</v>
      </c>
      <c r="AT316">
        <f>_xlfn.RANK.AVG(Table2[[#This Row],[6M Return vs Nifty Z-Score]],Table2[6M Return vs Nifty Z-Score])</f>
        <v>518</v>
      </c>
      <c r="AU316">
        <f>_xlfn.RANK.AVG(Table2[[#This Row],[Sharpe Ratio Z-Score]],Table2[Sharpe Ratio Z-Score])</f>
        <v>225</v>
      </c>
      <c r="AV316">
        <f>(Table2[[#This Row],[Rank 1Y]]+Table2[[#This Row],[Rank 6M]]+Table2[[#This Row],[Rank Sharpe]])/3</f>
        <v>329.66666666666669</v>
      </c>
    </row>
    <row r="317" spans="1:48" x14ac:dyDescent="0.3">
      <c r="A317" t="s">
        <v>95</v>
      </c>
      <c r="B317" t="s">
        <v>96</v>
      </c>
      <c r="C317" t="s">
        <v>3121</v>
      </c>
      <c r="D317" t="s">
        <v>97</v>
      </c>
      <c r="E317">
        <v>273193.74673591001</v>
      </c>
      <c r="F317">
        <v>443.3</v>
      </c>
      <c r="G317">
        <v>15.264149724928201</v>
      </c>
      <c r="H317">
        <f>(Table2[[#This Row],[1Y Return vs Nifty]]-AVERAGE(Table2[1Y Return vs Nifty]))/_xlfn.STDEV.P(Table2[1Y Return vs Nifty])</f>
        <v>-0.10272873460687895</v>
      </c>
      <c r="I317">
        <v>-5.5112844160726304</v>
      </c>
      <c r="J317">
        <f>(Table2[[#This Row],[1M Return vs Nifty]]-AVERAGE(Table2[1M Return vs Nifty]))/_xlfn.STDEV.P(Table2[1M Return vs Nifty])</f>
        <v>-0.72982117694331372</v>
      </c>
      <c r="K317">
        <v>-10.516560172906599</v>
      </c>
      <c r="L317">
        <f>(Table2[[#This Row],[6M Return vs Nifty]]-AVERAGE(Table2[6M Return vs Nifty]))/_xlfn.STDEV.P(Table2[6M Return vs Nifty])</f>
        <v>-0.58374282309145875</v>
      </c>
      <c r="M317">
        <v>1.8326606715959499</v>
      </c>
      <c r="N317">
        <f>(Table2[[#This Row],[1W Return vs Nifty]]-AVERAGE(Table2[1W Return vs Nifty]))/_xlfn.STDEV.P(Table2[1W Return vs Nifty])</f>
        <v>-0.82039382102641556</v>
      </c>
      <c r="O317">
        <v>469.11</v>
      </c>
      <c r="P317">
        <v>484.33354657325299</v>
      </c>
      <c r="Q317">
        <v>457.139614544457</v>
      </c>
      <c r="R317">
        <v>28.585402881164001</v>
      </c>
      <c r="S317" s="1">
        <f>(Table2[[#This Row],[Close Price]]-Table2[[#This Row],[20D EMA]])/Table2[[#This Row],[20D EMA]]</f>
        <v>-5.50190786809064E-2</v>
      </c>
      <c r="T317" s="1">
        <f>(Table2[[#This Row],[Close Price]]-Table2[[#This Row],[50D EMA]])/Table2[[#This Row],[50D EMA]]</f>
        <v>-8.4721669319774984E-2</v>
      </c>
      <c r="U317" s="1">
        <f>(Table2[[#This Row],[Close Price]]-Table2[[#This Row],[200D EMA]])/Table2[[#This Row],[200D EMA]]</f>
        <v>-3.0274371557687623E-2</v>
      </c>
      <c r="V317">
        <v>1.0450374097344399</v>
      </c>
      <c r="W317">
        <v>435.5</v>
      </c>
      <c r="X317">
        <v>458.15</v>
      </c>
      <c r="Y317">
        <v>435.5</v>
      </c>
      <c r="Z317">
        <v>458.15</v>
      </c>
      <c r="AA317">
        <v>435.5</v>
      </c>
      <c r="AB317">
        <v>459.55</v>
      </c>
      <c r="AC317" s="1">
        <f>(Table2[[#This Row],[Close Price]]/Table2[[#This Row],[Day Low]])-1</f>
        <v>1.7910447761193993E-2</v>
      </c>
      <c r="AD317" s="1">
        <f>(Table2[[#This Row],[Day High]]/Table2[[#This Row],[Close Price]])-1</f>
        <v>3.3498759305210735E-2</v>
      </c>
      <c r="AE317" s="1">
        <f>(Table2[[#This Row],[Close Price]]/Table2[[#This Row],[Current Week Low]])-1</f>
        <v>1.7910447761193993E-2</v>
      </c>
      <c r="AF317" s="1">
        <f>(Table2[[#This Row],[Current Week High]]/Table2[[#This Row],[Close Price]])-1</f>
        <v>3.3498759305210735E-2</v>
      </c>
      <c r="AG317" s="1">
        <f>(Table2[[#This Row],[Close Price]]/Table2[[#This Row],[Current Month Low]])-1</f>
        <v>1.7910447761193993E-2</v>
      </c>
      <c r="AH317" s="1">
        <f>(Table2[[#This Row],[Current Month High]]/Table2[[#This Row],[Close Price]])-1</f>
        <v>3.665689149560114E-2</v>
      </c>
      <c r="AI317">
        <v>22.614482291901599</v>
      </c>
      <c r="AJ317">
        <v>41.629392971245998</v>
      </c>
      <c r="AK317" t="str">
        <f>IF(AND(Table2[[#This Row],[20D EMA]]&gt;Table2[[#This Row],[50D EMA]],Table2[[#This Row],[50D EMA]]&gt;Table2[[#This Row],[200D EMA]]),"Uptrend","Downtrend/NoTrend")</f>
        <v>Downtrend/NoTrend</v>
      </c>
      <c r="AL317">
        <v>-0.16</v>
      </c>
      <c r="AM317" t="s">
        <v>3168</v>
      </c>
      <c r="AN317">
        <v>-9.51</v>
      </c>
      <c r="AO317" t="s">
        <v>3168</v>
      </c>
      <c r="AP317">
        <v>0.13315894277684601</v>
      </c>
      <c r="AQ317">
        <f>(Table2[[#This Row],[Sharpe Ratio]]-AVERAGE(Table2[Sharpe Ratio]))/_xlfn.STDEV.P(Table2[Sharpe Ratio])</f>
        <v>0.84470485393989159</v>
      </c>
      <c r="AR3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7">
        <f>_xlfn.RANK.AVG(Table2[[#This Row],[1Y Return vs Nifty Z-Score]],Table2[1Y Return vs Nifty Z-Score])</f>
        <v>324</v>
      </c>
      <c r="AT317">
        <f>_xlfn.RANK.AVG(Table2[[#This Row],[6M Return vs Nifty Z-Score]],Table2[6M Return vs Nifty Z-Score])</f>
        <v>529</v>
      </c>
      <c r="AU317">
        <f>_xlfn.RANK.AVG(Table2[[#This Row],[Sharpe Ratio Z-Score]],Table2[Sharpe Ratio Z-Score])</f>
        <v>137</v>
      </c>
      <c r="AV317">
        <f>(Table2[[#This Row],[Rank 1Y]]+Table2[[#This Row],[Rank 6M]]+Table2[[#This Row],[Rank Sharpe]])/3</f>
        <v>330</v>
      </c>
    </row>
    <row r="318" spans="1:48" x14ac:dyDescent="0.3">
      <c r="A318" t="s">
        <v>626</v>
      </c>
      <c r="B318" t="s">
        <v>627</v>
      </c>
      <c r="C318" t="s">
        <v>3125</v>
      </c>
      <c r="D318" t="s">
        <v>199</v>
      </c>
      <c r="E318">
        <v>29492.122500000001</v>
      </c>
      <c r="F318">
        <v>675.65</v>
      </c>
      <c r="G318">
        <v>5.4563124951181896</v>
      </c>
      <c r="H318">
        <f>(Table2[[#This Row],[1Y Return vs Nifty]]-AVERAGE(Table2[1Y Return vs Nifty]))/_xlfn.STDEV.P(Table2[1Y Return vs Nifty])</f>
        <v>-0.2766053329985903</v>
      </c>
      <c r="I318">
        <v>0.37813544284452</v>
      </c>
      <c r="J318">
        <f>(Table2[[#This Row],[1M Return vs Nifty]]-AVERAGE(Table2[1M Return vs Nifty]))/_xlfn.STDEV.P(Table2[1M Return vs Nifty])</f>
        <v>-8.0323506332951627E-2</v>
      </c>
      <c r="K318">
        <v>27.177362525584801</v>
      </c>
      <c r="L318">
        <f>(Table2[[#This Row],[6M Return vs Nifty]]-AVERAGE(Table2[6M Return vs Nifty]))/_xlfn.STDEV.P(Table2[6M Return vs Nifty])</f>
        <v>0.71620573372885521</v>
      </c>
      <c r="M318">
        <v>13.2530011242568</v>
      </c>
      <c r="N318">
        <f>(Table2[[#This Row],[1W Return vs Nifty]]-AVERAGE(Table2[1W Return vs Nifty]))/_xlfn.STDEV.P(Table2[1W Return vs Nifty])</f>
        <v>1.199139495049762</v>
      </c>
      <c r="O318">
        <v>696.5</v>
      </c>
      <c r="P318">
        <v>726.15850479743301</v>
      </c>
      <c r="Q318">
        <v>659.57820132841903</v>
      </c>
      <c r="R318">
        <v>44.908887634594599</v>
      </c>
      <c r="S318" s="1">
        <f>(Table2[[#This Row],[Close Price]]-Table2[[#This Row],[20D EMA]])/Table2[[#This Row],[20D EMA]]</f>
        <v>-2.9935391241923938E-2</v>
      </c>
      <c r="T318" s="1">
        <f>(Table2[[#This Row],[Close Price]]-Table2[[#This Row],[50D EMA]])/Table2[[#This Row],[50D EMA]]</f>
        <v>-6.955575740522757E-2</v>
      </c>
      <c r="U318" s="1">
        <f>(Table2[[#This Row],[Close Price]]-Table2[[#This Row],[200D EMA]])/Table2[[#This Row],[200D EMA]]</f>
        <v>2.4366782648686164E-2</v>
      </c>
      <c r="V318">
        <v>0.69995703342350002</v>
      </c>
      <c r="W318">
        <v>668.5</v>
      </c>
      <c r="X318">
        <v>714.05</v>
      </c>
      <c r="Y318">
        <v>668.5</v>
      </c>
      <c r="Z318">
        <v>714.05</v>
      </c>
      <c r="AA318">
        <v>668.5</v>
      </c>
      <c r="AB318">
        <v>719.95</v>
      </c>
      <c r="AC318" s="1">
        <f>(Table2[[#This Row],[Close Price]]/Table2[[#This Row],[Day Low]])-1</f>
        <v>1.0695587135377771E-2</v>
      </c>
      <c r="AD318" s="1">
        <f>(Table2[[#This Row],[Day High]]/Table2[[#This Row],[Close Price]])-1</f>
        <v>5.6834159698068598E-2</v>
      </c>
      <c r="AE318" s="1">
        <f>(Table2[[#This Row],[Close Price]]/Table2[[#This Row],[Current Week Low]])-1</f>
        <v>1.0695587135377771E-2</v>
      </c>
      <c r="AF318" s="1">
        <f>(Table2[[#This Row],[Current Week High]]/Table2[[#This Row],[Close Price]])-1</f>
        <v>5.6834159698068598E-2</v>
      </c>
      <c r="AG318" s="1">
        <f>(Table2[[#This Row],[Close Price]]/Table2[[#This Row],[Current Month Low]])-1</f>
        <v>1.0695587135377771E-2</v>
      </c>
      <c r="AH318" s="1">
        <f>(Table2[[#This Row],[Current Month High]]/Table2[[#This Row],[Close Price]])-1</f>
        <v>6.5566491526678039E-2</v>
      </c>
      <c r="AI318">
        <v>27.284836823799299</v>
      </c>
      <c r="AJ318">
        <v>61.987532965715602</v>
      </c>
      <c r="AK318" t="str">
        <f>IF(AND(Table2[[#This Row],[20D EMA]]&gt;Table2[[#This Row],[50D EMA]],Table2[[#This Row],[50D EMA]]&gt;Table2[[#This Row],[200D EMA]]),"Uptrend","Downtrend/NoTrend")</f>
        <v>Downtrend/NoTrend</v>
      </c>
      <c r="AL318">
        <v>-0.13</v>
      </c>
      <c r="AM318" t="s">
        <v>3168</v>
      </c>
      <c r="AN318">
        <v>-5.5</v>
      </c>
      <c r="AO318" t="s">
        <v>3168</v>
      </c>
      <c r="AP318">
        <v>1.417550482583E-2</v>
      </c>
      <c r="AQ318">
        <f>(Table2[[#This Row],[Sharpe Ratio]]-AVERAGE(Table2[Sharpe Ratio]))/_xlfn.STDEV.P(Table2[Sharpe Ratio])</f>
        <v>-0.56540618109252605</v>
      </c>
      <c r="AR3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8">
        <f>_xlfn.RANK.AVG(Table2[[#This Row],[1Y Return vs Nifty Z-Score]],Table2[1Y Return vs Nifty Z-Score])</f>
        <v>394</v>
      </c>
      <c r="AT318">
        <f>_xlfn.RANK.AVG(Table2[[#This Row],[6M Return vs Nifty Z-Score]],Table2[6M Return vs Nifty Z-Score])</f>
        <v>116</v>
      </c>
      <c r="AU318">
        <f>_xlfn.RANK.AVG(Table2[[#This Row],[Sharpe Ratio Z-Score]],Table2[Sharpe Ratio Z-Score])</f>
        <v>482</v>
      </c>
      <c r="AV318">
        <f>(Table2[[#This Row],[Rank 1Y]]+Table2[[#This Row],[Rank 6M]]+Table2[[#This Row],[Rank Sharpe]])/3</f>
        <v>330.66666666666669</v>
      </c>
    </row>
    <row r="319" spans="1:48" x14ac:dyDescent="0.3">
      <c r="A319" t="s">
        <v>836</v>
      </c>
      <c r="B319" t="s">
        <v>837</v>
      </c>
      <c r="C319" t="s">
        <v>3133</v>
      </c>
      <c r="D319" t="s">
        <v>838</v>
      </c>
      <c r="E319">
        <v>18750.28949105</v>
      </c>
      <c r="F319">
        <v>843.95</v>
      </c>
      <c r="G319">
        <v>8.8123182116372991</v>
      </c>
      <c r="H319">
        <f>(Table2[[#This Row],[1Y Return vs Nifty]]-AVERAGE(Table2[1Y Return vs Nifty]))/_xlfn.STDEV.P(Table2[1Y Return vs Nifty])</f>
        <v>-0.21710894816892645</v>
      </c>
      <c r="I319">
        <v>0.73352149559838697</v>
      </c>
      <c r="J319">
        <f>(Table2[[#This Row],[1M Return vs Nifty]]-AVERAGE(Table2[1M Return vs Nifty]))/_xlfn.STDEV.P(Table2[1M Return vs Nifty])</f>
        <v>-4.1130781249587023E-2</v>
      </c>
      <c r="K319">
        <v>23.4585122908226</v>
      </c>
      <c r="L319">
        <f>(Table2[[#This Row],[6M Return vs Nifty]]-AVERAGE(Table2[6M Return vs Nifty]))/_xlfn.STDEV.P(Table2[6M Return vs Nifty])</f>
        <v>0.58795391885728998</v>
      </c>
      <c r="M319">
        <v>1.84352264464487</v>
      </c>
      <c r="N319">
        <f>(Table2[[#This Row],[1W Return vs Nifty]]-AVERAGE(Table2[1W Return vs Nifty]))/_xlfn.STDEV.P(Table2[1W Return vs Nifty])</f>
        <v>-0.81847302746150008</v>
      </c>
      <c r="O319">
        <v>861.09</v>
      </c>
      <c r="P319">
        <v>841.09166193836097</v>
      </c>
      <c r="Q319">
        <v>753.14316563693296</v>
      </c>
      <c r="R319">
        <v>35.041021692064497</v>
      </c>
      <c r="S319" s="1">
        <f>(Table2[[#This Row],[Close Price]]-Table2[[#This Row],[20D EMA]])/Table2[[#This Row],[20D EMA]]</f>
        <v>-1.9905004122681702E-2</v>
      </c>
      <c r="T319" s="1">
        <f>(Table2[[#This Row],[Close Price]]-Table2[[#This Row],[50D EMA]])/Table2[[#This Row],[50D EMA]]</f>
        <v>3.3983668974339994E-3</v>
      </c>
      <c r="U319" s="1">
        <f>(Table2[[#This Row],[Close Price]]-Table2[[#This Row],[200D EMA]])/Table2[[#This Row],[200D EMA]]</f>
        <v>0.12057048182369387</v>
      </c>
      <c r="V319">
        <v>0.24810302472873999</v>
      </c>
      <c r="W319">
        <v>839.45</v>
      </c>
      <c r="X319">
        <v>850</v>
      </c>
      <c r="Y319">
        <v>839.45</v>
      </c>
      <c r="Z319">
        <v>850</v>
      </c>
      <c r="AA319">
        <v>839.45</v>
      </c>
      <c r="AB319">
        <v>860.95</v>
      </c>
      <c r="AC319" s="1">
        <f>(Table2[[#This Row],[Close Price]]/Table2[[#This Row],[Day Low]])-1</f>
        <v>5.3606528083864902E-3</v>
      </c>
      <c r="AD319" s="1">
        <f>(Table2[[#This Row],[Day High]]/Table2[[#This Row],[Close Price]])-1</f>
        <v>7.1686711298062367E-3</v>
      </c>
      <c r="AE319" s="1">
        <f>(Table2[[#This Row],[Close Price]]/Table2[[#This Row],[Current Week Low]])-1</f>
        <v>5.3606528083864902E-3</v>
      </c>
      <c r="AF319" s="1">
        <f>(Table2[[#This Row],[Current Week High]]/Table2[[#This Row],[Close Price]])-1</f>
        <v>7.1686711298062367E-3</v>
      </c>
      <c r="AG319" s="1">
        <f>(Table2[[#This Row],[Close Price]]/Table2[[#This Row],[Current Month Low]])-1</f>
        <v>5.3606528083864902E-3</v>
      </c>
      <c r="AH319" s="1">
        <f>(Table2[[#This Row],[Current Month High]]/Table2[[#This Row],[Close Price]])-1</f>
        <v>2.01433734225962E-2</v>
      </c>
      <c r="AI319">
        <v>10.788553824278599</v>
      </c>
      <c r="AJ319">
        <v>35.6614692171676</v>
      </c>
      <c r="AK319" t="str">
        <f>IF(AND(Table2[[#This Row],[20D EMA]]&gt;Table2[[#This Row],[50D EMA]],Table2[[#This Row],[50D EMA]]&gt;Table2[[#This Row],[200D EMA]]),"Uptrend","Downtrend/NoTrend")</f>
        <v>Uptrend</v>
      </c>
      <c r="AL319">
        <v>0.24</v>
      </c>
      <c r="AM319" t="s">
        <v>3169</v>
      </c>
      <c r="AN319">
        <v>-4.03</v>
      </c>
      <c r="AO319" t="s">
        <v>3168</v>
      </c>
      <c r="AP319">
        <v>1.0947393235028E-2</v>
      </c>
      <c r="AQ319">
        <f>(Table2[[#This Row],[Sharpe Ratio]]-AVERAGE(Table2[Sharpe Ratio]))/_xlfn.STDEV.P(Table2[Sharpe Ratio])</f>
        <v>-0.60366357098556267</v>
      </c>
      <c r="AR3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-1.0924224090082864</v>
      </c>
      <c r="AS319">
        <f>_xlfn.RANK.AVG(Table2[[#This Row],[1Y Return vs Nifty Z-Score]],Table2[1Y Return vs Nifty Z-Score])</f>
        <v>367</v>
      </c>
      <c r="AT319">
        <f>_xlfn.RANK.AVG(Table2[[#This Row],[6M Return vs Nifty Z-Score]],Table2[6M Return vs Nifty Z-Score])</f>
        <v>136</v>
      </c>
      <c r="AU319">
        <f>_xlfn.RANK.AVG(Table2[[#This Row],[Sharpe Ratio Z-Score]],Table2[Sharpe Ratio Z-Score])</f>
        <v>490</v>
      </c>
      <c r="AV319">
        <f>(Table2[[#This Row],[Rank 1Y]]+Table2[[#This Row],[Rank 6M]]+Table2[[#This Row],[Rank Sharpe]])/3</f>
        <v>331</v>
      </c>
    </row>
    <row r="320" spans="1:48" x14ac:dyDescent="0.3">
      <c r="A320" t="s">
        <v>820</v>
      </c>
      <c r="B320" t="s">
        <v>821</v>
      </c>
      <c r="C320" t="s">
        <v>3136</v>
      </c>
      <c r="D320" t="s">
        <v>141</v>
      </c>
      <c r="E320">
        <v>19042.711397775001</v>
      </c>
      <c r="F320">
        <v>1355.25</v>
      </c>
      <c r="G320">
        <v>94.288789552226504</v>
      </c>
      <c r="H320">
        <f>(Table2[[#This Row],[1Y Return vs Nifty]]-AVERAGE(Table2[1Y Return vs Nifty]))/_xlfn.STDEV.P(Table2[1Y Return vs Nifty])</f>
        <v>1.2982463468858791</v>
      </c>
      <c r="I320">
        <v>-8.6158467738935602</v>
      </c>
      <c r="J320">
        <f>(Table2[[#This Row],[1M Return vs Nifty]]-AVERAGE(Table2[1M Return vs Nifty]))/_xlfn.STDEV.P(Table2[1M Return vs Nifty])</f>
        <v>-1.0721988759311478</v>
      </c>
      <c r="K320">
        <v>0.30185845775370801</v>
      </c>
      <c r="L320">
        <f>(Table2[[#This Row],[6M Return vs Nifty]]-AVERAGE(Table2[6M Return vs Nifty]))/_xlfn.STDEV.P(Table2[6M Return vs Nifty])</f>
        <v>-0.21064852355420971</v>
      </c>
      <c r="M320">
        <v>2.6352560440858599</v>
      </c>
      <c r="N320">
        <f>(Table2[[#This Row],[1W Return vs Nifty]]-AVERAGE(Table2[1W Return vs Nifty]))/_xlfn.STDEV.P(Table2[1W Return vs Nifty])</f>
        <v>-0.67846564464754999</v>
      </c>
      <c r="O320">
        <v>1431.68</v>
      </c>
      <c r="P320">
        <v>1463.0498225409799</v>
      </c>
      <c r="Q320">
        <v>1294.3848809787901</v>
      </c>
      <c r="R320">
        <v>27.9560630053866</v>
      </c>
      <c r="S320" s="1">
        <f>(Table2[[#This Row],[Close Price]]-Table2[[#This Row],[20D EMA]])/Table2[[#This Row],[20D EMA]]</f>
        <v>-5.3384834599910634E-2</v>
      </c>
      <c r="T320" s="1">
        <f>(Table2[[#This Row],[Close Price]]-Table2[[#This Row],[50D EMA]])/Table2[[#This Row],[50D EMA]]</f>
        <v>-7.368157999825084E-2</v>
      </c>
      <c r="U320" s="1">
        <f>(Table2[[#This Row],[Close Price]]-Table2[[#This Row],[200D EMA]])/Table2[[#This Row],[200D EMA]]</f>
        <v>4.7022427344164307E-2</v>
      </c>
      <c r="V320">
        <v>0.51735534753270696</v>
      </c>
      <c r="W320">
        <v>1344</v>
      </c>
      <c r="X320">
        <v>1381.35</v>
      </c>
      <c r="Y320">
        <v>1344</v>
      </c>
      <c r="Z320">
        <v>1381.35</v>
      </c>
      <c r="AA320">
        <v>1344</v>
      </c>
      <c r="AB320">
        <v>1424</v>
      </c>
      <c r="AC320" s="1">
        <f>(Table2[[#This Row],[Close Price]]/Table2[[#This Row],[Day Low]])-1</f>
        <v>8.3705357142858094E-3</v>
      </c>
      <c r="AD320" s="1">
        <f>(Table2[[#This Row],[Day High]]/Table2[[#This Row],[Close Price]])-1</f>
        <v>1.9258439402324301E-2</v>
      </c>
      <c r="AE320" s="1">
        <f>(Table2[[#This Row],[Close Price]]/Table2[[#This Row],[Current Week Low]])-1</f>
        <v>8.3705357142858094E-3</v>
      </c>
      <c r="AF320" s="1">
        <f>(Table2[[#This Row],[Current Week High]]/Table2[[#This Row],[Close Price]])-1</f>
        <v>1.9258439402324301E-2</v>
      </c>
      <c r="AG320" s="1">
        <f>(Table2[[#This Row],[Close Price]]/Table2[[#This Row],[Current Month Low]])-1</f>
        <v>8.3705357142858094E-3</v>
      </c>
      <c r="AH320" s="1">
        <f>(Table2[[#This Row],[Current Month High]]/Table2[[#This Row],[Close Price]])-1</f>
        <v>5.0728647850950104E-2</v>
      </c>
      <c r="AI320">
        <v>21.527393469839499</v>
      </c>
      <c r="AJ320">
        <v>123.74938088162401</v>
      </c>
      <c r="AK320" t="str">
        <f>IF(AND(Table2[[#This Row],[20D EMA]]&gt;Table2[[#This Row],[50D EMA]],Table2[[#This Row],[50D EMA]]&gt;Table2[[#This Row],[200D EMA]]),"Uptrend","Downtrend/NoTrend")</f>
        <v>Downtrend/NoTrend</v>
      </c>
      <c r="AL320">
        <v>-0.05</v>
      </c>
      <c r="AM320" t="s">
        <v>3168</v>
      </c>
      <c r="AN320">
        <v>-8.74</v>
      </c>
      <c r="AO320" t="s">
        <v>3168</v>
      </c>
      <c r="AQ320">
        <f>(Table2[[#This Row],[Sharpe Ratio]]-AVERAGE(Table2[Sharpe Ratio]))/_xlfn.STDEV.P(Table2[Sharpe Ratio])</f>
        <v>-0.73340465320162251</v>
      </c>
      <c r="AR3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0">
        <f>_xlfn.RANK.AVG(Table2[[#This Row],[1Y Return vs Nifty Z-Score]],Table2[1Y Return vs Nifty Z-Score])</f>
        <v>66</v>
      </c>
      <c r="AT320">
        <f>_xlfn.RANK.AVG(Table2[[#This Row],[6M Return vs Nifty Z-Score]],Table2[6M Return vs Nifty Z-Score])</f>
        <v>390</v>
      </c>
      <c r="AU320">
        <f>_xlfn.RANK.AVG(Table2[[#This Row],[Sharpe Ratio Z-Score]],Table2[Sharpe Ratio Z-Score])</f>
        <v>539</v>
      </c>
      <c r="AV320">
        <f>(Table2[[#This Row],[Rank 1Y]]+Table2[[#This Row],[Rank 6M]]+Table2[[#This Row],[Rank Sharpe]])/3</f>
        <v>331.66666666666669</v>
      </c>
    </row>
    <row r="321" spans="1:48" x14ac:dyDescent="0.3">
      <c r="A321" t="s">
        <v>1133</v>
      </c>
      <c r="B321" t="s">
        <v>1134</v>
      </c>
      <c r="C321" t="s">
        <v>3133</v>
      </c>
      <c r="D321" t="s">
        <v>462</v>
      </c>
      <c r="E321">
        <v>10830.983727125</v>
      </c>
      <c r="F321">
        <v>2215.75</v>
      </c>
      <c r="G321">
        <v>-21.8372787843903</v>
      </c>
      <c r="H321">
        <f>(Table2[[#This Row],[1Y Return vs Nifty]]-AVERAGE(Table2[1Y Return vs Nifty]))/_xlfn.STDEV.P(Table2[1Y Return vs Nifty])</f>
        <v>-0.7604751911922446</v>
      </c>
      <c r="I321">
        <v>-2.4442548819366401</v>
      </c>
      <c r="J321">
        <f>(Table2[[#This Row],[1M Return vs Nifty]]-AVERAGE(Table2[1M Return vs Nifty]))/_xlfn.STDEV.P(Table2[1M Return vs Nifty])</f>
        <v>-0.39158267708523586</v>
      </c>
      <c r="K321">
        <v>3.4976706507075499</v>
      </c>
      <c r="L321">
        <f>(Table2[[#This Row],[6M Return vs Nifty]]-AVERAGE(Table2[6M Return vs Nifty]))/_xlfn.STDEV.P(Table2[6M Return vs Nifty])</f>
        <v>-0.10043469727432035</v>
      </c>
      <c r="M321">
        <v>4.6307940177845097</v>
      </c>
      <c r="N321">
        <f>(Table2[[#This Row],[1W Return vs Nifty]]-AVERAGE(Table2[1W Return vs Nifty]))/_xlfn.STDEV.P(Table2[1W Return vs Nifty])</f>
        <v>-0.3255816445527368</v>
      </c>
      <c r="O321">
        <v>2324.2199999999998</v>
      </c>
      <c r="P321">
        <v>2361.2392258022701</v>
      </c>
      <c r="Q321">
        <v>2165.0594537465199</v>
      </c>
      <c r="R321">
        <v>35.887014743084897</v>
      </c>
      <c r="S321" s="1">
        <f>(Table2[[#This Row],[Close Price]]-Table2[[#This Row],[20D EMA]])/Table2[[#This Row],[20D EMA]]</f>
        <v>-4.6669420278631031E-2</v>
      </c>
      <c r="T321" s="1">
        <f>(Table2[[#This Row],[Close Price]]-Table2[[#This Row],[50D EMA]])/Table2[[#This Row],[50D EMA]]</f>
        <v>-6.1615622937501266E-2</v>
      </c>
      <c r="U321" s="1">
        <f>(Table2[[#This Row],[Close Price]]-Table2[[#This Row],[200D EMA]])/Table2[[#This Row],[200D EMA]]</f>
        <v>2.3413004278364177E-2</v>
      </c>
      <c r="V321">
        <v>0.40877021244456402</v>
      </c>
      <c r="W321">
        <v>2190</v>
      </c>
      <c r="X321">
        <v>2284.3000000000002</v>
      </c>
      <c r="Y321">
        <v>2190</v>
      </c>
      <c r="Z321">
        <v>2284.3000000000002</v>
      </c>
      <c r="AA321">
        <v>2190</v>
      </c>
      <c r="AB321">
        <v>2291.4</v>
      </c>
      <c r="AC321" s="1">
        <f>(Table2[[#This Row],[Close Price]]/Table2[[#This Row],[Day Low]])-1</f>
        <v>1.1757990867580004E-2</v>
      </c>
      <c r="AD321" s="1">
        <f>(Table2[[#This Row],[Day High]]/Table2[[#This Row],[Close Price]])-1</f>
        <v>3.0937605776825139E-2</v>
      </c>
      <c r="AE321" s="1">
        <f>(Table2[[#This Row],[Close Price]]/Table2[[#This Row],[Current Week Low]])-1</f>
        <v>1.1757990867580004E-2</v>
      </c>
      <c r="AF321" s="1">
        <f>(Table2[[#This Row],[Current Week High]]/Table2[[#This Row],[Close Price]])-1</f>
        <v>3.0937605776825139E-2</v>
      </c>
      <c r="AG321" s="1">
        <f>(Table2[[#This Row],[Close Price]]/Table2[[#This Row],[Current Month Low]])-1</f>
        <v>1.1757990867580004E-2</v>
      </c>
      <c r="AH321" s="1">
        <f>(Table2[[#This Row],[Current Month High]]/Table2[[#This Row],[Close Price]])-1</f>
        <v>3.414193839557722E-2</v>
      </c>
      <c r="AI321">
        <v>21.854902403249401</v>
      </c>
      <c r="AJ321">
        <v>34.401916777872103</v>
      </c>
      <c r="AK321" t="str">
        <f>IF(AND(Table2[[#This Row],[20D EMA]]&gt;Table2[[#This Row],[50D EMA]],Table2[[#This Row],[50D EMA]]&gt;Table2[[#This Row],[200D EMA]]),"Uptrend","Downtrend/NoTrend")</f>
        <v>Downtrend/NoTrend</v>
      </c>
      <c r="AL321">
        <v>-0.02</v>
      </c>
      <c r="AM321" t="s">
        <v>3168</v>
      </c>
      <c r="AN321">
        <v>-9.91</v>
      </c>
      <c r="AO321" t="s">
        <v>3168</v>
      </c>
      <c r="AP321">
        <v>0.18595507337511399</v>
      </c>
      <c r="AQ321">
        <f>(Table2[[#This Row],[Sharpe Ratio]]-AVERAGE(Table2[Sharpe Ratio]))/_xlfn.STDEV.P(Table2[Sharpe Ratio])</f>
        <v>1.4704087976625451</v>
      </c>
      <c r="AR3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1">
        <f>_xlfn.RANK.AVG(Table2[[#This Row],[1Y Return vs Nifty Z-Score]],Table2[1Y Return vs Nifty Z-Score])</f>
        <v>590</v>
      </c>
      <c r="AT321">
        <f>_xlfn.RANK.AVG(Table2[[#This Row],[6M Return vs Nifty Z-Score]],Table2[6M Return vs Nifty Z-Score])</f>
        <v>355</v>
      </c>
      <c r="AU321">
        <f>_xlfn.RANK.AVG(Table2[[#This Row],[Sharpe Ratio Z-Score]],Table2[Sharpe Ratio Z-Score])</f>
        <v>50</v>
      </c>
      <c r="AV321">
        <f>(Table2[[#This Row],[Rank 1Y]]+Table2[[#This Row],[Rank 6M]]+Table2[[#This Row],[Rank Sharpe]])/3</f>
        <v>331.66666666666669</v>
      </c>
    </row>
    <row r="322" spans="1:48" x14ac:dyDescent="0.3">
      <c r="A322" t="s">
        <v>1195</v>
      </c>
      <c r="B322" t="s">
        <v>1196</v>
      </c>
      <c r="C322" t="s">
        <v>3132</v>
      </c>
      <c r="D322" t="s">
        <v>438</v>
      </c>
      <c r="E322">
        <v>9934.5612852800004</v>
      </c>
      <c r="F322">
        <v>213.28</v>
      </c>
      <c r="G322">
        <v>36.676526323454297</v>
      </c>
      <c r="H322">
        <f>(Table2[[#This Row],[1Y Return vs Nifty]]-AVERAGE(Table2[1Y Return vs Nifty]))/_xlfn.STDEV.P(Table2[1Y Return vs Nifty])</f>
        <v>0.27687699489258194</v>
      </c>
      <c r="I322">
        <v>-7.7289867927551104</v>
      </c>
      <c r="J322">
        <f>(Table2[[#This Row],[1M Return vs Nifty]]-AVERAGE(Table2[1M Return vs Nifty]))/_xlfn.STDEV.P(Table2[1M Return vs Nifty])</f>
        <v>-0.97439408263986405</v>
      </c>
      <c r="K322">
        <v>-7.7448051127956896</v>
      </c>
      <c r="L322">
        <f>(Table2[[#This Row],[6M Return vs Nifty]]-AVERAGE(Table2[6M Return vs Nifty]))/_xlfn.STDEV.P(Table2[6M Return vs Nifty])</f>
        <v>-0.48815343540497147</v>
      </c>
      <c r="M322">
        <v>9.0690948304386296</v>
      </c>
      <c r="N322">
        <f>(Table2[[#This Row],[1W Return vs Nifty]]-AVERAGE(Table2[1W Return vs Nifty]))/_xlfn.STDEV.P(Table2[1W Return vs Nifty])</f>
        <v>0.45927204655019277</v>
      </c>
      <c r="O322">
        <v>225.12</v>
      </c>
      <c r="P322">
        <v>240.53932747954701</v>
      </c>
      <c r="Q322">
        <v>232.038434543655</v>
      </c>
      <c r="R322">
        <v>39.220358858706703</v>
      </c>
      <c r="S322" s="1">
        <f>(Table2[[#This Row],[Close Price]]-Table2[[#This Row],[20D EMA]])/Table2[[#This Row],[20D EMA]]</f>
        <v>-5.2594171997157088E-2</v>
      </c>
      <c r="T322" s="1">
        <f>(Table2[[#This Row],[Close Price]]-Table2[[#This Row],[50D EMA]])/Table2[[#This Row],[50D EMA]]</f>
        <v>-0.11332586552552353</v>
      </c>
      <c r="U322" s="1">
        <f>(Table2[[#This Row],[Close Price]]-Table2[[#This Row],[200D EMA]])/Table2[[#This Row],[200D EMA]]</f>
        <v>-8.0841928538894034E-2</v>
      </c>
      <c r="V322">
        <v>0.679920543068808</v>
      </c>
      <c r="W322">
        <v>211.36</v>
      </c>
      <c r="X322">
        <v>219.95</v>
      </c>
      <c r="Y322">
        <v>211.36</v>
      </c>
      <c r="Z322">
        <v>219.95</v>
      </c>
      <c r="AA322">
        <v>211.36</v>
      </c>
      <c r="AB322">
        <v>221</v>
      </c>
      <c r="AC322" s="1">
        <f>(Table2[[#This Row],[Close Price]]/Table2[[#This Row],[Day Low]])-1</f>
        <v>9.0840272520817944E-3</v>
      </c>
      <c r="AD322" s="1">
        <f>(Table2[[#This Row],[Day High]]/Table2[[#This Row],[Close Price]])-1</f>
        <v>3.1273443360840147E-2</v>
      </c>
      <c r="AE322" s="1">
        <f>(Table2[[#This Row],[Close Price]]/Table2[[#This Row],[Current Week Low]])-1</f>
        <v>9.0840272520817944E-3</v>
      </c>
      <c r="AF322" s="1">
        <f>(Table2[[#This Row],[Current Week High]]/Table2[[#This Row],[Close Price]])-1</f>
        <v>3.1273443360840147E-2</v>
      </c>
      <c r="AG322" s="1">
        <f>(Table2[[#This Row],[Close Price]]/Table2[[#This Row],[Current Month Low]])-1</f>
        <v>9.0840272520817944E-3</v>
      </c>
      <c r="AH322" s="1">
        <f>(Table2[[#This Row],[Current Month High]]/Table2[[#This Row],[Close Price]])-1</f>
        <v>3.6196549137284206E-2</v>
      </c>
      <c r="AI322">
        <v>80.138784696174</v>
      </c>
      <c r="AJ322">
        <v>63.1204588910133</v>
      </c>
      <c r="AK322" t="str">
        <f>IF(AND(Table2[[#This Row],[20D EMA]]&gt;Table2[[#This Row],[50D EMA]],Table2[[#This Row],[50D EMA]]&gt;Table2[[#This Row],[200D EMA]]),"Uptrend","Downtrend/NoTrend")</f>
        <v>Downtrend/NoTrend</v>
      </c>
      <c r="AL322">
        <v>-0.17</v>
      </c>
      <c r="AM322" t="s">
        <v>3168</v>
      </c>
      <c r="AN322">
        <v>-10.98</v>
      </c>
      <c r="AO322" t="s">
        <v>3168</v>
      </c>
      <c r="AP322">
        <v>7.9917188486458998E-2</v>
      </c>
      <c r="AQ322">
        <f>(Table2[[#This Row],[Sharpe Ratio]]-AVERAGE(Table2[Sharpe Ratio]))/_xlfn.STDEV.P(Table2[Sharpe Ratio])</f>
        <v>0.21371968035407321</v>
      </c>
      <c r="AR3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2">
        <f>_xlfn.RANK.AVG(Table2[[#This Row],[1Y Return vs Nifty Z-Score]],Table2[1Y Return vs Nifty Z-Score])</f>
        <v>217</v>
      </c>
      <c r="AT322">
        <f>_xlfn.RANK.AVG(Table2[[#This Row],[6M Return vs Nifty Z-Score]],Table2[6M Return vs Nifty Z-Score])</f>
        <v>496</v>
      </c>
      <c r="AU322">
        <f>_xlfn.RANK.AVG(Table2[[#This Row],[Sharpe Ratio Z-Score]],Table2[Sharpe Ratio Z-Score])</f>
        <v>288</v>
      </c>
      <c r="AV322">
        <f>(Table2[[#This Row],[Rank 1Y]]+Table2[[#This Row],[Rank 6M]]+Table2[[#This Row],[Rank Sharpe]])/3</f>
        <v>333.66666666666669</v>
      </c>
    </row>
    <row r="323" spans="1:48" x14ac:dyDescent="0.3">
      <c r="A323" t="s">
        <v>839</v>
      </c>
      <c r="B323" t="s">
        <v>840</v>
      </c>
      <c r="C323" t="s">
        <v>3134</v>
      </c>
      <c r="D323" t="s">
        <v>474</v>
      </c>
      <c r="E323">
        <v>18691.62934815</v>
      </c>
      <c r="F323">
        <v>302.3</v>
      </c>
      <c r="G323">
        <v>34.664010233163403</v>
      </c>
      <c r="H323">
        <f>(Table2[[#This Row],[1Y Return vs Nifty]]-AVERAGE(Table2[1Y Return vs Nifty]))/_xlfn.STDEV.P(Table2[1Y Return vs Nifty])</f>
        <v>0.24119844071299287</v>
      </c>
      <c r="I323">
        <v>17.178451626559902</v>
      </c>
      <c r="J323">
        <f>(Table2[[#This Row],[1M Return vs Nifty]]-AVERAGE(Table2[1M Return vs Nifty]))/_xlfn.STDEV.P(Table2[1M Return vs Nifty])</f>
        <v>1.7724508735271021</v>
      </c>
      <c r="K323">
        <v>4.2159154398898302</v>
      </c>
      <c r="L323">
        <f>(Table2[[#This Row],[6M Return vs Nifty]]-AVERAGE(Table2[6M Return vs Nifty]))/_xlfn.STDEV.P(Table2[6M Return vs Nifty])</f>
        <v>-7.5664622676099122E-2</v>
      </c>
      <c r="M323">
        <v>9.7443951113356508</v>
      </c>
      <c r="N323">
        <f>(Table2[[#This Row],[1W Return vs Nifty]]-AVERAGE(Table2[1W Return vs Nifty]))/_xlfn.STDEV.P(Table2[1W Return vs Nifty])</f>
        <v>0.57868980132556669</v>
      </c>
      <c r="O323">
        <v>299.87</v>
      </c>
      <c r="P323">
        <v>300.07303899939802</v>
      </c>
      <c r="Q323">
        <v>281.08176517570797</v>
      </c>
      <c r="R323">
        <v>52.724113064437901</v>
      </c>
      <c r="S323" s="1">
        <f>(Table2[[#This Row],[Close Price]]-Table2[[#This Row],[20D EMA]])/Table2[[#This Row],[20D EMA]]</f>
        <v>8.1035115216594091E-3</v>
      </c>
      <c r="T323" s="1">
        <f>(Table2[[#This Row],[Close Price]]-Table2[[#This Row],[50D EMA]])/Table2[[#This Row],[50D EMA]]</f>
        <v>7.4213964974256027E-3</v>
      </c>
      <c r="U323" s="1">
        <f>(Table2[[#This Row],[Close Price]]-Table2[[#This Row],[200D EMA]])/Table2[[#This Row],[200D EMA]]</f>
        <v>7.5487767095201774E-2</v>
      </c>
      <c r="V323">
        <v>0.96236298762571904</v>
      </c>
      <c r="W323">
        <v>299</v>
      </c>
      <c r="X323">
        <v>311.35000000000002</v>
      </c>
      <c r="Y323">
        <v>299</v>
      </c>
      <c r="Z323">
        <v>311.35000000000002</v>
      </c>
      <c r="AA323">
        <v>299</v>
      </c>
      <c r="AB323">
        <v>311.35000000000002</v>
      </c>
      <c r="AC323" s="1">
        <f>(Table2[[#This Row],[Close Price]]/Table2[[#This Row],[Day Low]])-1</f>
        <v>1.1036789297658833E-2</v>
      </c>
      <c r="AD323" s="1">
        <f>(Table2[[#This Row],[Day High]]/Table2[[#This Row],[Close Price]])-1</f>
        <v>2.9937148527952484E-2</v>
      </c>
      <c r="AE323" s="1">
        <f>(Table2[[#This Row],[Close Price]]/Table2[[#This Row],[Current Week Low]])-1</f>
        <v>1.1036789297658833E-2</v>
      </c>
      <c r="AF323" s="1">
        <f>(Table2[[#This Row],[Current Week High]]/Table2[[#This Row],[Close Price]])-1</f>
        <v>2.9937148527952484E-2</v>
      </c>
      <c r="AG323" s="1">
        <f>(Table2[[#This Row],[Close Price]]/Table2[[#This Row],[Current Month Low]])-1</f>
        <v>1.1036789297658833E-2</v>
      </c>
      <c r="AH323" s="1">
        <f>(Table2[[#This Row],[Current Month High]]/Table2[[#This Row],[Close Price]])-1</f>
        <v>2.9937148527952484E-2</v>
      </c>
      <c r="AI323">
        <v>17.730731061859</v>
      </c>
      <c r="AJ323">
        <v>61.269671912509999</v>
      </c>
      <c r="AK323" t="str">
        <f>IF(AND(Table2[[#This Row],[20D EMA]]&gt;Table2[[#This Row],[50D EMA]],Table2[[#This Row],[50D EMA]]&gt;Table2[[#This Row],[200D EMA]]),"Uptrend","Downtrend/NoTrend")</f>
        <v>Downtrend/NoTrend</v>
      </c>
      <c r="AL323">
        <v>0.09</v>
      </c>
      <c r="AM323" t="s">
        <v>3169</v>
      </c>
      <c r="AN323">
        <v>-3.23</v>
      </c>
      <c r="AO323" t="s">
        <v>3168</v>
      </c>
      <c r="AP323">
        <v>3.1237221613343E-2</v>
      </c>
      <c r="AQ323">
        <f>(Table2[[#This Row],[Sharpe Ratio]]-AVERAGE(Table2[Sharpe Ratio]))/_xlfn.STDEV.P(Table2[Sharpe Ratio])</f>
        <v>-0.36320228168448671</v>
      </c>
      <c r="AR3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3">
        <f>_xlfn.RANK.AVG(Table2[[#This Row],[1Y Return vs Nifty Z-Score]],Table2[1Y Return vs Nifty Z-Score])</f>
        <v>226</v>
      </c>
      <c r="AT323">
        <f>_xlfn.RANK.AVG(Table2[[#This Row],[6M Return vs Nifty Z-Score]],Table2[6M Return vs Nifty Z-Score])</f>
        <v>344</v>
      </c>
      <c r="AU323">
        <f>_xlfn.RANK.AVG(Table2[[#This Row],[Sharpe Ratio Z-Score]],Table2[Sharpe Ratio Z-Score])</f>
        <v>433</v>
      </c>
      <c r="AV323">
        <f>(Table2[[#This Row],[Rank 1Y]]+Table2[[#This Row],[Rank 6M]]+Table2[[#This Row],[Rank Sharpe]])/3</f>
        <v>334.33333333333331</v>
      </c>
    </row>
    <row r="324" spans="1:48" x14ac:dyDescent="0.3">
      <c r="A324" t="s">
        <v>490</v>
      </c>
      <c r="B324" t="s">
        <v>491</v>
      </c>
      <c r="C324" t="s">
        <v>3128</v>
      </c>
      <c r="D324" t="s">
        <v>108</v>
      </c>
      <c r="E324">
        <v>43781.848044675004</v>
      </c>
      <c r="F324">
        <v>111.41</v>
      </c>
      <c r="G324">
        <v>26.904497892324802</v>
      </c>
      <c r="H324">
        <f>(Table2[[#This Row],[1Y Return vs Nifty]]-AVERAGE(Table2[1Y Return vs Nifty]))/_xlfn.STDEV.P(Table2[1Y Return vs Nifty])</f>
        <v>0.10363522678619966</v>
      </c>
      <c r="I324">
        <v>-5.4101755449246403</v>
      </c>
      <c r="J324">
        <f>(Table2[[#This Row],[1M Return vs Nifty]]-AVERAGE(Table2[1M Return vs Nifty]))/_xlfn.STDEV.P(Table2[1M Return vs Nifty])</f>
        <v>-0.7186706769175375</v>
      </c>
      <c r="K324">
        <v>-22.6458294127101</v>
      </c>
      <c r="L324">
        <f>(Table2[[#This Row],[6M Return vs Nifty]]-AVERAGE(Table2[6M Return vs Nifty]))/_xlfn.STDEV.P(Table2[6M Return vs Nifty])</f>
        <v>-1.0020443665442085</v>
      </c>
      <c r="M324">
        <v>8.0284804140372508</v>
      </c>
      <c r="N324">
        <f>(Table2[[#This Row],[1W Return vs Nifty]]-AVERAGE(Table2[1W Return vs Nifty]))/_xlfn.STDEV.P(Table2[1W Return vs Nifty])</f>
        <v>0.27525340964326001</v>
      </c>
      <c r="O324">
        <v>116.07</v>
      </c>
      <c r="P324">
        <v>122.950079177042</v>
      </c>
      <c r="Q324">
        <v>120.949646275259</v>
      </c>
      <c r="R324">
        <v>40.111685878170597</v>
      </c>
      <c r="S324" s="1">
        <f>(Table2[[#This Row],[Close Price]]-Table2[[#This Row],[20D EMA]])/Table2[[#This Row],[20D EMA]]</f>
        <v>-4.0148186439217685E-2</v>
      </c>
      <c r="T324" s="1">
        <f>(Table2[[#This Row],[Close Price]]-Table2[[#This Row],[50D EMA]])/Table2[[#This Row],[50D EMA]]</f>
        <v>-9.3859875929196132E-2</v>
      </c>
      <c r="U324" s="1">
        <f>(Table2[[#This Row],[Close Price]]-Table2[[#This Row],[200D EMA]])/Table2[[#This Row],[200D EMA]]</f>
        <v>-7.8872874531179152E-2</v>
      </c>
      <c r="V324">
        <v>0.53319729206171496</v>
      </c>
      <c r="W324">
        <v>110.49</v>
      </c>
      <c r="X324">
        <v>115.1</v>
      </c>
      <c r="Y324">
        <v>110.49</v>
      </c>
      <c r="Z324">
        <v>115.1</v>
      </c>
      <c r="AA324">
        <v>110.49</v>
      </c>
      <c r="AB324">
        <v>115.1</v>
      </c>
      <c r="AC324" s="1">
        <f>(Table2[[#This Row],[Close Price]]/Table2[[#This Row],[Day Low]])-1</f>
        <v>8.3265453887229057E-3</v>
      </c>
      <c r="AD324" s="1">
        <f>(Table2[[#This Row],[Day High]]/Table2[[#This Row],[Close Price]])-1</f>
        <v>3.3120904766178905E-2</v>
      </c>
      <c r="AE324" s="1">
        <f>(Table2[[#This Row],[Close Price]]/Table2[[#This Row],[Current Week Low]])-1</f>
        <v>8.3265453887229057E-3</v>
      </c>
      <c r="AF324" s="1">
        <f>(Table2[[#This Row],[Current Week High]]/Table2[[#This Row],[Close Price]])-1</f>
        <v>3.3120904766178905E-2</v>
      </c>
      <c r="AG324" s="1">
        <f>(Table2[[#This Row],[Close Price]]/Table2[[#This Row],[Current Month Low]])-1</f>
        <v>8.3265453887229057E-3</v>
      </c>
      <c r="AH324" s="1">
        <f>(Table2[[#This Row],[Current Month High]]/Table2[[#This Row],[Close Price]])-1</f>
        <v>3.3120904766178905E-2</v>
      </c>
      <c r="AI324">
        <v>53.038326900637301</v>
      </c>
      <c r="AJ324">
        <v>53.563059958649198</v>
      </c>
      <c r="AK324" t="str">
        <f>IF(AND(Table2[[#This Row],[20D EMA]]&gt;Table2[[#This Row],[50D EMA]],Table2[[#This Row],[50D EMA]]&gt;Table2[[#This Row],[200D EMA]]),"Uptrend","Downtrend/NoTrend")</f>
        <v>Downtrend/NoTrend</v>
      </c>
      <c r="AL324">
        <v>-0.14000000000000001</v>
      </c>
      <c r="AM324" t="s">
        <v>3168</v>
      </c>
      <c r="AN324">
        <v>-6.3</v>
      </c>
      <c r="AO324" t="s">
        <v>3168</v>
      </c>
      <c r="AP324">
        <v>0.15971999895580899</v>
      </c>
      <c r="AQ324">
        <f>(Table2[[#This Row],[Sharpe Ratio]]-AVERAGE(Table2[Sharpe Ratio]))/_xlfn.STDEV.P(Table2[Sharpe Ratio])</f>
        <v>1.15948848320005</v>
      </c>
      <c r="AR3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4">
        <f>_xlfn.RANK.AVG(Table2[[#This Row],[1Y Return vs Nifty Z-Score]],Table2[1Y Return vs Nifty Z-Score])</f>
        <v>266</v>
      </c>
      <c r="AT324">
        <f>_xlfn.RANK.AVG(Table2[[#This Row],[6M Return vs Nifty Z-Score]],Table2[6M Return vs Nifty Z-Score])</f>
        <v>652</v>
      </c>
      <c r="AU324">
        <f>_xlfn.RANK.AVG(Table2[[#This Row],[Sharpe Ratio Z-Score]],Table2[Sharpe Ratio Z-Score])</f>
        <v>87</v>
      </c>
      <c r="AV324">
        <f>(Table2[[#This Row],[Rank 1Y]]+Table2[[#This Row],[Rank 6M]]+Table2[[#This Row],[Rank Sharpe]])/3</f>
        <v>335</v>
      </c>
    </row>
    <row r="325" spans="1:48" x14ac:dyDescent="0.3">
      <c r="A325" t="s">
        <v>1802</v>
      </c>
      <c r="B325" t="s">
        <v>1803</v>
      </c>
      <c r="C325" t="s">
        <v>3126</v>
      </c>
      <c r="D325" t="s">
        <v>46</v>
      </c>
      <c r="E325">
        <v>4359.1148440449997</v>
      </c>
      <c r="F325">
        <v>629.95000000000005</v>
      </c>
      <c r="G325">
        <v>-28.6820358768604</v>
      </c>
      <c r="H325">
        <f>(Table2[[#This Row],[1Y Return vs Nifty]]-AVERAGE(Table2[1Y Return vs Nifty]))/_xlfn.STDEV.P(Table2[1Y Return vs Nifty])</f>
        <v>-0.88182132002469638</v>
      </c>
      <c r="I325">
        <v>0.307290704976937</v>
      </c>
      <c r="J325">
        <f>(Table2[[#This Row],[1M Return vs Nifty]]-AVERAGE(Table2[1M Return vs Nifty]))/_xlfn.STDEV.P(Table2[1M Return vs Nifty])</f>
        <v>-8.8136413770740774E-2</v>
      </c>
      <c r="K325">
        <v>11.6621943966387</v>
      </c>
      <c r="L325">
        <f>(Table2[[#This Row],[6M Return vs Nifty]]-AVERAGE(Table2[6M Return vs Nifty]))/_xlfn.STDEV.P(Table2[6M Return vs Nifty])</f>
        <v>0.18113485295646947</v>
      </c>
      <c r="M325">
        <v>12.725071740031201</v>
      </c>
      <c r="N325">
        <f>(Table2[[#This Row],[1W Return vs Nifty]]-AVERAGE(Table2[1W Return vs Nifty]))/_xlfn.STDEV.P(Table2[1W Return vs Nifty])</f>
        <v>1.1057822974777083</v>
      </c>
      <c r="O325">
        <v>624.77</v>
      </c>
      <c r="P325">
        <v>646.37174049463204</v>
      </c>
      <c r="Q325">
        <v>626.59290081734105</v>
      </c>
      <c r="R325">
        <v>55.910543728915201</v>
      </c>
      <c r="S325" s="1">
        <f>(Table2[[#This Row],[Close Price]]-Table2[[#This Row],[20D EMA]])/Table2[[#This Row],[20D EMA]]</f>
        <v>8.2910511068074073E-3</v>
      </c>
      <c r="T325" s="1">
        <f>(Table2[[#This Row],[Close Price]]-Table2[[#This Row],[50D EMA]])/Table2[[#This Row],[50D EMA]]</f>
        <v>-2.540603102800465E-2</v>
      </c>
      <c r="U325" s="1">
        <f>(Table2[[#This Row],[Close Price]]-Table2[[#This Row],[200D EMA]])/Table2[[#This Row],[200D EMA]]</f>
        <v>5.3577038269663245E-3</v>
      </c>
      <c r="V325">
        <v>0.78183055752833797</v>
      </c>
      <c r="W325">
        <v>618</v>
      </c>
      <c r="X325">
        <v>639</v>
      </c>
      <c r="Y325">
        <v>618</v>
      </c>
      <c r="Z325">
        <v>639</v>
      </c>
      <c r="AA325">
        <v>618</v>
      </c>
      <c r="AB325">
        <v>647</v>
      </c>
      <c r="AC325" s="1">
        <f>(Table2[[#This Row],[Close Price]]/Table2[[#This Row],[Day Low]])-1</f>
        <v>1.9336569579288199E-2</v>
      </c>
      <c r="AD325" s="1">
        <f>(Table2[[#This Row],[Day High]]/Table2[[#This Row],[Close Price]])-1</f>
        <v>1.4366219541233294E-2</v>
      </c>
      <c r="AE325" s="1">
        <f>(Table2[[#This Row],[Close Price]]/Table2[[#This Row],[Current Week Low]])-1</f>
        <v>1.9336569579288199E-2</v>
      </c>
      <c r="AF325" s="1">
        <f>(Table2[[#This Row],[Current Week High]]/Table2[[#This Row],[Close Price]])-1</f>
        <v>1.4366219541233294E-2</v>
      </c>
      <c r="AG325" s="1">
        <f>(Table2[[#This Row],[Close Price]]/Table2[[#This Row],[Current Month Low]])-1</f>
        <v>1.9336569579288199E-2</v>
      </c>
      <c r="AH325" s="1">
        <f>(Table2[[#This Row],[Current Month High]]/Table2[[#This Row],[Close Price]])-1</f>
        <v>2.7065640130168989E-2</v>
      </c>
      <c r="AI325">
        <v>60.179379315818601</v>
      </c>
      <c r="AJ325">
        <v>47.615700058582298</v>
      </c>
      <c r="AK325" t="str">
        <f>IF(AND(Table2[[#This Row],[20D EMA]]&gt;Table2[[#This Row],[50D EMA]],Table2[[#This Row],[50D EMA]]&gt;Table2[[#This Row],[200D EMA]]),"Uptrend","Downtrend/NoTrend")</f>
        <v>Downtrend/NoTrend</v>
      </c>
      <c r="AL325">
        <v>-0.02</v>
      </c>
      <c r="AM325" t="s">
        <v>3168</v>
      </c>
      <c r="AN325">
        <v>-5.89</v>
      </c>
      <c r="AO325" t="s">
        <v>3168</v>
      </c>
      <c r="AP325">
        <v>0.138921309270753</v>
      </c>
      <c r="AQ325">
        <f>(Table2[[#This Row],[Sharpe Ratio]]-AVERAGE(Table2[Sharpe Ratio]))/_xlfn.STDEV.P(Table2[Sharpe Ratio])</f>
        <v>0.91299651470283327</v>
      </c>
      <c r="AR3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5">
        <f>_xlfn.RANK.AVG(Table2[[#This Row],[1Y Return vs Nifty Z-Score]],Table2[1Y Return vs Nifty Z-Score])</f>
        <v>624</v>
      </c>
      <c r="AT325">
        <f>_xlfn.RANK.AVG(Table2[[#This Row],[6M Return vs Nifty Z-Score]],Table2[6M Return vs Nifty Z-Score])</f>
        <v>255</v>
      </c>
      <c r="AU325">
        <f>_xlfn.RANK.AVG(Table2[[#This Row],[Sharpe Ratio Z-Score]],Table2[Sharpe Ratio Z-Score])</f>
        <v>129</v>
      </c>
      <c r="AV325">
        <f>(Table2[[#This Row],[Rank 1Y]]+Table2[[#This Row],[Rank 6M]]+Table2[[#This Row],[Rank Sharpe]])/3</f>
        <v>336</v>
      </c>
    </row>
    <row r="326" spans="1:48" x14ac:dyDescent="0.3">
      <c r="A326" t="s">
        <v>1121</v>
      </c>
      <c r="B326" t="s">
        <v>1122</v>
      </c>
      <c r="C326" t="s">
        <v>3129</v>
      </c>
      <c r="D326" t="s">
        <v>417</v>
      </c>
      <c r="E326">
        <v>11067.751922580001</v>
      </c>
      <c r="F326">
        <v>2736.15</v>
      </c>
      <c r="G326">
        <v>5.9048730078973897</v>
      </c>
      <c r="H326">
        <f>(Table2[[#This Row],[1Y Return vs Nifty]]-AVERAGE(Table2[1Y Return vs Nifty]))/_xlfn.STDEV.P(Table2[1Y Return vs Nifty])</f>
        <v>-0.26865310313308716</v>
      </c>
      <c r="I326">
        <v>-4.0739999523291299</v>
      </c>
      <c r="J326">
        <f>(Table2[[#This Row],[1M Return vs Nifty]]-AVERAGE(Table2[1M Return vs Nifty]))/_xlfn.STDEV.P(Table2[1M Return vs Nifty])</f>
        <v>-0.5713144082685625</v>
      </c>
      <c r="K326">
        <v>2.8893592053523198</v>
      </c>
      <c r="L326">
        <f>(Table2[[#This Row],[6M Return vs Nifty]]-AVERAGE(Table2[6M Return vs Nifty]))/_xlfn.STDEV.P(Table2[6M Return vs Nifty])</f>
        <v>-0.12141350576321394</v>
      </c>
      <c r="M326">
        <v>3.1451675109332999</v>
      </c>
      <c r="N326">
        <f>(Table2[[#This Row],[1W Return vs Nifty]]-AVERAGE(Table2[1W Return vs Nifty]))/_xlfn.STDEV.P(Table2[1W Return vs Nifty])</f>
        <v>-0.58829467296625071</v>
      </c>
      <c r="O326">
        <v>2865.39</v>
      </c>
      <c r="P326">
        <v>2874.36832948235</v>
      </c>
      <c r="Q326">
        <v>2663.7405278183501</v>
      </c>
      <c r="R326">
        <v>31.118120692979801</v>
      </c>
      <c r="S326" s="1">
        <f>(Table2[[#This Row],[Close Price]]-Table2[[#This Row],[20D EMA]])/Table2[[#This Row],[20D EMA]]</f>
        <v>-4.5103807858616028E-2</v>
      </c>
      <c r="T326" s="1">
        <f>(Table2[[#This Row],[Close Price]]-Table2[[#This Row],[50D EMA]])/Table2[[#This Row],[50D EMA]]</f>
        <v>-4.8086505847092273E-2</v>
      </c>
      <c r="U326" s="1">
        <f>(Table2[[#This Row],[Close Price]]-Table2[[#This Row],[200D EMA]])/Table2[[#This Row],[200D EMA]]</f>
        <v>2.7183380447702479E-2</v>
      </c>
      <c r="V326">
        <v>0.42712423470087602</v>
      </c>
      <c r="W326">
        <v>2722.2</v>
      </c>
      <c r="X326">
        <v>2806.45</v>
      </c>
      <c r="Y326">
        <v>2722.2</v>
      </c>
      <c r="Z326">
        <v>2806.45</v>
      </c>
      <c r="AA326">
        <v>2722.2</v>
      </c>
      <c r="AB326">
        <v>2839</v>
      </c>
      <c r="AC326" s="1">
        <f>(Table2[[#This Row],[Close Price]]/Table2[[#This Row],[Day Low]])-1</f>
        <v>5.1245316288297538E-3</v>
      </c>
      <c r="AD326" s="1">
        <f>(Table2[[#This Row],[Day High]]/Table2[[#This Row],[Close Price]])-1</f>
        <v>2.5693035835023581E-2</v>
      </c>
      <c r="AE326" s="1">
        <f>(Table2[[#This Row],[Close Price]]/Table2[[#This Row],[Current Week Low]])-1</f>
        <v>5.1245316288297538E-3</v>
      </c>
      <c r="AF326" s="1">
        <f>(Table2[[#This Row],[Current Week High]]/Table2[[#This Row],[Close Price]])-1</f>
        <v>2.5693035835023581E-2</v>
      </c>
      <c r="AG326" s="1">
        <f>(Table2[[#This Row],[Close Price]]/Table2[[#This Row],[Current Month Low]])-1</f>
        <v>5.1245316288297538E-3</v>
      </c>
      <c r="AH326" s="1">
        <f>(Table2[[#This Row],[Current Month High]]/Table2[[#This Row],[Close Price]])-1</f>
        <v>3.7589313451382278E-2</v>
      </c>
      <c r="AI326">
        <v>19.255157794711501</v>
      </c>
      <c r="AJ326">
        <v>32.758369723435202</v>
      </c>
      <c r="AK326" t="str">
        <f>IF(AND(Table2[[#This Row],[20D EMA]]&gt;Table2[[#This Row],[50D EMA]],Table2[[#This Row],[50D EMA]]&gt;Table2[[#This Row],[200D EMA]]),"Uptrend","Downtrend/NoTrend")</f>
        <v>Downtrend/NoTrend</v>
      </c>
      <c r="AL326">
        <v>0.13</v>
      </c>
      <c r="AM326" t="s">
        <v>3169</v>
      </c>
      <c r="AN326">
        <v>-5.38</v>
      </c>
      <c r="AO326" t="s">
        <v>3168</v>
      </c>
      <c r="AP326">
        <v>8.9316203710389994E-2</v>
      </c>
      <c r="AQ326">
        <f>(Table2[[#This Row],[Sharpe Ratio]]-AVERAGE(Table2[Sharpe Ratio]))/_xlfn.STDEV.P(Table2[Sharpe Ratio])</f>
        <v>0.32511043619321067</v>
      </c>
      <c r="AR3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6">
        <f>_xlfn.RANK.AVG(Table2[[#This Row],[1Y Return vs Nifty Z-Score]],Table2[1Y Return vs Nifty Z-Score])</f>
        <v>390</v>
      </c>
      <c r="AT326">
        <f>_xlfn.RANK.AVG(Table2[[#This Row],[6M Return vs Nifty Z-Score]],Table2[6M Return vs Nifty Z-Score])</f>
        <v>361</v>
      </c>
      <c r="AU326">
        <f>_xlfn.RANK.AVG(Table2[[#This Row],[Sharpe Ratio Z-Score]],Table2[Sharpe Ratio Z-Score])</f>
        <v>260</v>
      </c>
      <c r="AV326">
        <f>(Table2[[#This Row],[Rank 1Y]]+Table2[[#This Row],[Rank 6M]]+Table2[[#This Row],[Rank Sharpe]])/3</f>
        <v>337</v>
      </c>
    </row>
    <row r="327" spans="1:48" x14ac:dyDescent="0.3">
      <c r="A327" t="s">
        <v>567</v>
      </c>
      <c r="B327" t="s">
        <v>568</v>
      </c>
      <c r="C327" t="s">
        <v>3127</v>
      </c>
      <c r="D327" t="s">
        <v>163</v>
      </c>
      <c r="E327">
        <v>34710.642569399999</v>
      </c>
      <c r="F327">
        <v>865.2</v>
      </c>
      <c r="G327">
        <v>-3.5664949491790701</v>
      </c>
      <c r="H327">
        <f>(Table2[[#This Row],[1Y Return vs Nifty]]-AVERAGE(Table2[1Y Return vs Nifty]))/_xlfn.STDEV.P(Table2[1Y Return vs Nifty])</f>
        <v>-0.43656466242031328</v>
      </c>
      <c r="I327">
        <v>0.60605603749802395</v>
      </c>
      <c r="J327">
        <f>(Table2[[#This Row],[1M Return vs Nifty]]-AVERAGE(Table2[1M Return vs Nifty]))/_xlfn.STDEV.P(Table2[1M Return vs Nifty])</f>
        <v>-5.5187941394846264E-2</v>
      </c>
      <c r="K327">
        <v>21.712199668567798</v>
      </c>
      <c r="L327">
        <f>(Table2[[#This Row],[6M Return vs Nifty]]-AVERAGE(Table2[6M Return vs Nifty]))/_xlfn.STDEV.P(Table2[6M Return vs Nifty])</f>
        <v>0.52772891677364953</v>
      </c>
      <c r="M327">
        <v>0.21386963785285701</v>
      </c>
      <c r="N327">
        <f>(Table2[[#This Row],[1W Return vs Nifty]]-AVERAGE(Table2[1W Return vs Nifty]))/_xlfn.STDEV.P(Table2[1W Return vs Nifty])</f>
        <v>-1.106655201583409</v>
      </c>
      <c r="O327">
        <v>868.44</v>
      </c>
      <c r="P327">
        <v>862.94954693852299</v>
      </c>
      <c r="Q327">
        <v>790.56705187824195</v>
      </c>
      <c r="R327">
        <v>49.514767871632401</v>
      </c>
      <c r="S327" s="1">
        <f>(Table2[[#This Row],[Close Price]]-Table2[[#This Row],[20D EMA]])/Table2[[#This Row],[20D EMA]]</f>
        <v>-3.7308276910322058E-3</v>
      </c>
      <c r="T327" s="1">
        <f>(Table2[[#This Row],[Close Price]]-Table2[[#This Row],[50D EMA]])/Table2[[#This Row],[50D EMA]]</f>
        <v>2.607861687234171E-3</v>
      </c>
      <c r="U327" s="1">
        <f>(Table2[[#This Row],[Close Price]]-Table2[[#This Row],[200D EMA]])/Table2[[#This Row],[200D EMA]]</f>
        <v>9.4404324015836386E-2</v>
      </c>
      <c r="V327">
        <v>1.26894731876135</v>
      </c>
      <c r="W327">
        <v>850</v>
      </c>
      <c r="X327">
        <v>870</v>
      </c>
      <c r="Y327">
        <v>850</v>
      </c>
      <c r="Z327">
        <v>870</v>
      </c>
      <c r="AA327">
        <v>850</v>
      </c>
      <c r="AB327">
        <v>870</v>
      </c>
      <c r="AC327" s="1">
        <f>(Table2[[#This Row],[Close Price]]/Table2[[#This Row],[Day Low]])-1</f>
        <v>1.788235294117646E-2</v>
      </c>
      <c r="AD327" s="1">
        <f>(Table2[[#This Row],[Day High]]/Table2[[#This Row],[Close Price]])-1</f>
        <v>5.5478502080443803E-3</v>
      </c>
      <c r="AE327" s="1">
        <f>(Table2[[#This Row],[Close Price]]/Table2[[#This Row],[Current Week Low]])-1</f>
        <v>1.788235294117646E-2</v>
      </c>
      <c r="AF327" s="1">
        <f>(Table2[[#This Row],[Current Week High]]/Table2[[#This Row],[Close Price]])-1</f>
        <v>5.5478502080443803E-3</v>
      </c>
      <c r="AG327" s="1">
        <f>(Table2[[#This Row],[Close Price]]/Table2[[#This Row],[Current Month Low]])-1</f>
        <v>1.788235294117646E-2</v>
      </c>
      <c r="AH327" s="1">
        <f>(Table2[[#This Row],[Current Month High]]/Table2[[#This Row],[Close Price]])-1</f>
        <v>5.5478502080443803E-3</v>
      </c>
      <c r="AI327">
        <v>9.2521960240406802</v>
      </c>
      <c r="AJ327">
        <v>42.384596395951597</v>
      </c>
      <c r="AK327" t="str">
        <f>IF(AND(Table2[[#This Row],[20D EMA]]&gt;Table2[[#This Row],[50D EMA]],Table2[[#This Row],[50D EMA]]&gt;Table2[[#This Row],[200D EMA]]),"Uptrend","Downtrend/NoTrend")</f>
        <v>Uptrend</v>
      </c>
      <c r="AL327">
        <v>0.02</v>
      </c>
      <c r="AM327" t="s">
        <v>3169</v>
      </c>
      <c r="AN327">
        <v>-1.52</v>
      </c>
      <c r="AO327" t="s">
        <v>3168</v>
      </c>
      <c r="AP327">
        <v>4.7315793623884002E-2</v>
      </c>
      <c r="AQ327">
        <f>(Table2[[#This Row],[Sharpe Ratio]]-AVERAGE(Table2[Sharpe Ratio]))/_xlfn.STDEV.P(Table2[Sharpe Ratio])</f>
        <v>-0.17264994759441574</v>
      </c>
      <c r="AR3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-1.2433288362193347</v>
      </c>
      <c r="AS327">
        <f>_xlfn.RANK.AVG(Table2[[#This Row],[1Y Return vs Nifty Z-Score]],Table2[1Y Return vs Nifty Z-Score])</f>
        <v>470</v>
      </c>
      <c r="AT327">
        <f>_xlfn.RANK.AVG(Table2[[#This Row],[6M Return vs Nifty Z-Score]],Table2[6M Return vs Nifty Z-Score])</f>
        <v>156</v>
      </c>
      <c r="AU327">
        <f>_xlfn.RANK.AVG(Table2[[#This Row],[Sharpe Ratio Z-Score]],Table2[Sharpe Ratio Z-Score])</f>
        <v>387</v>
      </c>
      <c r="AV327">
        <f>(Table2[[#This Row],[Rank 1Y]]+Table2[[#This Row],[Rank 6M]]+Table2[[#This Row],[Rank Sharpe]])/3</f>
        <v>337.66666666666669</v>
      </c>
    </row>
    <row r="328" spans="1:48" x14ac:dyDescent="0.3">
      <c r="A328" t="s">
        <v>280</v>
      </c>
      <c r="B328" t="s">
        <v>281</v>
      </c>
      <c r="C328" t="s">
        <v>3130</v>
      </c>
      <c r="D328" t="s">
        <v>117</v>
      </c>
      <c r="E328">
        <v>91990.984684559997</v>
      </c>
      <c r="F328">
        <v>909.2</v>
      </c>
      <c r="G328">
        <v>21.349729343384801</v>
      </c>
      <c r="H328">
        <f>(Table2[[#This Row],[1Y Return vs Nifty]]-AVERAGE(Table2[1Y Return vs Nifty]))/_xlfn.STDEV.P(Table2[1Y Return vs Nifty])</f>
        <v>5.1584436267732604E-3</v>
      </c>
      <c r="I328">
        <v>-7.5614666588472197</v>
      </c>
      <c r="J328">
        <f>(Table2[[#This Row],[1M Return vs Nifty]]-AVERAGE(Table2[1M Return vs Nifty]))/_xlfn.STDEV.P(Table2[1M Return vs Nifty])</f>
        <v>-0.95591960818228716</v>
      </c>
      <c r="K328">
        <v>-9.6238375628587693</v>
      </c>
      <c r="L328">
        <f>(Table2[[#This Row],[6M Return vs Nifty]]-AVERAGE(Table2[6M Return vs Nifty]))/_xlfn.STDEV.P(Table2[6M Return vs Nifty])</f>
        <v>-0.55295554000990821</v>
      </c>
      <c r="M328">
        <v>4.7534696261253497</v>
      </c>
      <c r="N328">
        <f>(Table2[[#This Row],[1W Return vs Nifty]]-AVERAGE(Table2[1W Return vs Nifty]))/_xlfn.STDEV.P(Table2[1W Return vs Nifty])</f>
        <v>-0.30388811631325985</v>
      </c>
      <c r="O328">
        <v>942.1</v>
      </c>
      <c r="P328">
        <v>964.45148915120001</v>
      </c>
      <c r="Q328">
        <v>915.26169622296197</v>
      </c>
      <c r="R328">
        <v>37.334953534563901</v>
      </c>
      <c r="S328" s="1">
        <f>(Table2[[#This Row],[Close Price]]-Table2[[#This Row],[20D EMA]])/Table2[[#This Row],[20D EMA]]</f>
        <v>-3.4921982804373183E-2</v>
      </c>
      <c r="T328" s="1">
        <f>(Table2[[#This Row],[Close Price]]-Table2[[#This Row],[50D EMA]])/Table2[[#This Row],[50D EMA]]</f>
        <v>-5.7287991954707858E-2</v>
      </c>
      <c r="U328" s="1">
        <f>(Table2[[#This Row],[Close Price]]-Table2[[#This Row],[200D EMA]])/Table2[[#This Row],[200D EMA]]</f>
        <v>-6.622910417836682E-3</v>
      </c>
      <c r="V328">
        <v>0.70124977572247105</v>
      </c>
      <c r="W328">
        <v>897.8</v>
      </c>
      <c r="X328">
        <v>933.9</v>
      </c>
      <c r="Y328">
        <v>897.8</v>
      </c>
      <c r="Z328">
        <v>933.9</v>
      </c>
      <c r="AA328">
        <v>897.8</v>
      </c>
      <c r="AB328">
        <v>935.4</v>
      </c>
      <c r="AC328" s="1">
        <f>(Table2[[#This Row],[Close Price]]/Table2[[#This Row],[Day Low]])-1</f>
        <v>1.2697705502339174E-2</v>
      </c>
      <c r="AD328" s="1">
        <f>(Table2[[#This Row],[Day High]]/Table2[[#This Row],[Close Price]])-1</f>
        <v>2.7166739991201005E-2</v>
      </c>
      <c r="AE328" s="1">
        <f>(Table2[[#This Row],[Close Price]]/Table2[[#This Row],[Current Week Low]])-1</f>
        <v>1.2697705502339174E-2</v>
      </c>
      <c r="AF328" s="1">
        <f>(Table2[[#This Row],[Current Week High]]/Table2[[#This Row],[Close Price]])-1</f>
        <v>2.7166739991201005E-2</v>
      </c>
      <c r="AG328" s="1">
        <f>(Table2[[#This Row],[Close Price]]/Table2[[#This Row],[Current Month Low]])-1</f>
        <v>1.2697705502339174E-2</v>
      </c>
      <c r="AH328" s="1">
        <f>(Table2[[#This Row],[Current Month High]]/Table2[[#This Row],[Close Price]])-1</f>
        <v>2.8816542014958202E-2</v>
      </c>
      <c r="AI328">
        <v>20.655521337439499</v>
      </c>
      <c r="AJ328">
        <v>52.2310590205106</v>
      </c>
      <c r="AK328" t="str">
        <f>IF(AND(Table2[[#This Row],[20D EMA]]&gt;Table2[[#This Row],[50D EMA]],Table2[[#This Row],[50D EMA]]&gt;Table2[[#This Row],[200D EMA]]),"Uptrend","Downtrend/NoTrend")</f>
        <v>Downtrend/NoTrend</v>
      </c>
      <c r="AL328">
        <v>-0.05</v>
      </c>
      <c r="AM328" t="s">
        <v>3168</v>
      </c>
      <c r="AN328">
        <v>-2.2400000000000002</v>
      </c>
      <c r="AO328" t="s">
        <v>3168</v>
      </c>
      <c r="AP328">
        <v>0.11012583527943499</v>
      </c>
      <c r="AQ328">
        <f>(Table2[[#This Row],[Sharpe Ratio]]-AVERAGE(Table2[Sharpe Ratio]))/_xlfn.STDEV.P(Table2[Sharpe Ratio])</f>
        <v>0.57173208048079494</v>
      </c>
      <c r="AR3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8">
        <f>_xlfn.RANK.AVG(Table2[[#This Row],[1Y Return vs Nifty Z-Score]],Table2[1Y Return vs Nifty Z-Score])</f>
        <v>297</v>
      </c>
      <c r="AT328">
        <f>_xlfn.RANK.AVG(Table2[[#This Row],[6M Return vs Nifty Z-Score]],Table2[6M Return vs Nifty Z-Score])</f>
        <v>516</v>
      </c>
      <c r="AU328">
        <f>_xlfn.RANK.AVG(Table2[[#This Row],[Sharpe Ratio Z-Score]],Table2[Sharpe Ratio Z-Score])</f>
        <v>201</v>
      </c>
      <c r="AV328">
        <f>(Table2[[#This Row],[Rank 1Y]]+Table2[[#This Row],[Rank 6M]]+Table2[[#This Row],[Rank Sharpe]])/3</f>
        <v>338</v>
      </c>
    </row>
    <row r="329" spans="1:48" x14ac:dyDescent="0.3">
      <c r="A329" t="s">
        <v>1069</v>
      </c>
      <c r="B329" t="s">
        <v>1070</v>
      </c>
      <c r="C329" t="s">
        <v>3128</v>
      </c>
      <c r="D329" t="s">
        <v>108</v>
      </c>
      <c r="E329">
        <v>12253.984382675901</v>
      </c>
      <c r="F329">
        <v>17.88</v>
      </c>
      <c r="G329">
        <v>19.416630350218</v>
      </c>
      <c r="H329">
        <f>(Table2[[#This Row],[1Y Return vs Nifty]]-AVERAGE(Table2[1Y Return vs Nifty]))/_xlfn.STDEV.P(Table2[1Y Return vs Nifty])</f>
        <v>-2.9112177857918382E-2</v>
      </c>
      <c r="I329">
        <v>-6.9133313855551703</v>
      </c>
      <c r="J329">
        <f>(Table2[[#This Row],[1M Return vs Nifty]]-AVERAGE(Table2[1M Return vs Nifty]))/_xlfn.STDEV.P(Table2[1M Return vs Nifty])</f>
        <v>-0.88444188026886317</v>
      </c>
      <c r="K329">
        <v>-13.392443485511601</v>
      </c>
      <c r="L329">
        <f>(Table2[[#This Row],[6M Return vs Nifty]]-AVERAGE(Table2[6M Return vs Nifty]))/_xlfn.STDEV.P(Table2[6M Return vs Nifty])</f>
        <v>-0.68292327697279809</v>
      </c>
      <c r="M329">
        <v>5.1183223252715599</v>
      </c>
      <c r="N329">
        <f>(Table2[[#This Row],[1W Return vs Nifty]]-AVERAGE(Table2[1W Return vs Nifty]))/_xlfn.STDEV.P(Table2[1W Return vs Nifty])</f>
        <v>-0.23936883298362724</v>
      </c>
      <c r="O329">
        <v>18.79</v>
      </c>
      <c r="P329">
        <v>18.777022213320599</v>
      </c>
      <c r="Q329">
        <v>17.483347300474499</v>
      </c>
      <c r="R329">
        <v>36.062051007528503</v>
      </c>
      <c r="S329" s="1">
        <f>(Table2[[#This Row],[Close Price]]-Table2[[#This Row],[20D EMA]])/Table2[[#This Row],[20D EMA]]</f>
        <v>-4.8430015965939342E-2</v>
      </c>
      <c r="T329" s="1">
        <f>(Table2[[#This Row],[Close Price]]-Table2[[#This Row],[50D EMA]])/Table2[[#This Row],[50D EMA]]</f>
        <v>-4.7772335950278841E-2</v>
      </c>
      <c r="U329" s="1">
        <f>(Table2[[#This Row],[Close Price]]-Table2[[#This Row],[200D EMA]])/Table2[[#This Row],[200D EMA]]</f>
        <v>2.2687457539365762E-2</v>
      </c>
      <c r="V329">
        <v>0.94958274005215304</v>
      </c>
      <c r="W329">
        <v>17.8</v>
      </c>
      <c r="X329">
        <v>18.55</v>
      </c>
      <c r="Y329">
        <v>17.8</v>
      </c>
      <c r="Z329">
        <v>18.55</v>
      </c>
      <c r="AA329">
        <v>17.8</v>
      </c>
      <c r="AB329">
        <v>18.62</v>
      </c>
      <c r="AC329" s="1">
        <f>(Table2[[#This Row],[Close Price]]/Table2[[#This Row],[Day Low]])-1</f>
        <v>4.4943820224718767E-3</v>
      </c>
      <c r="AD329" s="1">
        <f>(Table2[[#This Row],[Day High]]/Table2[[#This Row],[Close Price]])-1</f>
        <v>3.7472035794183567E-2</v>
      </c>
      <c r="AE329" s="1">
        <f>(Table2[[#This Row],[Close Price]]/Table2[[#This Row],[Current Week Low]])-1</f>
        <v>4.4943820224718767E-3</v>
      </c>
      <c r="AF329" s="1">
        <f>(Table2[[#This Row],[Current Week High]]/Table2[[#This Row],[Close Price]])-1</f>
        <v>3.7472035794183567E-2</v>
      </c>
      <c r="AG329" s="1">
        <f>(Table2[[#This Row],[Close Price]]/Table2[[#This Row],[Current Month Low]])-1</f>
        <v>4.4943820224718767E-3</v>
      </c>
      <c r="AH329" s="1">
        <f>(Table2[[#This Row],[Current Month High]]/Table2[[#This Row],[Close Price]])-1</f>
        <v>4.1387024608501299E-2</v>
      </c>
      <c r="AI329">
        <v>34.228187919462997</v>
      </c>
      <c r="AJ329">
        <v>53.476394849785301</v>
      </c>
      <c r="AK329" t="str">
        <f>IF(AND(Table2[[#This Row],[20D EMA]]&gt;Table2[[#This Row],[50D EMA]],Table2[[#This Row],[50D EMA]]&gt;Table2[[#This Row],[200D EMA]]),"Uptrend","Downtrend/NoTrend")</f>
        <v>Uptrend</v>
      </c>
      <c r="AL329">
        <v>0.12</v>
      </c>
      <c r="AM329" t="s">
        <v>3169</v>
      </c>
      <c r="AN329">
        <v>-10.15</v>
      </c>
      <c r="AO329" t="s">
        <v>3168</v>
      </c>
      <c r="AP329">
        <v>0.127927031131265</v>
      </c>
      <c r="AQ329">
        <f>(Table2[[#This Row],[Sharpe Ratio]]-AVERAGE(Table2[Sharpe Ratio]))/_xlfn.STDEV.P(Table2[Sharpe Ratio])</f>
        <v>0.78269978438739085</v>
      </c>
      <c r="AR3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-1.0531463836958161</v>
      </c>
      <c r="AS329">
        <f>_xlfn.RANK.AVG(Table2[[#This Row],[1Y Return vs Nifty Z-Score]],Table2[1Y Return vs Nifty Z-Score])</f>
        <v>301</v>
      </c>
      <c r="AT329">
        <f>_xlfn.RANK.AVG(Table2[[#This Row],[6M Return vs Nifty Z-Score]],Table2[6M Return vs Nifty Z-Score])</f>
        <v>564</v>
      </c>
      <c r="AU329">
        <f>_xlfn.RANK.AVG(Table2[[#This Row],[Sharpe Ratio Z-Score]],Table2[Sharpe Ratio Z-Score])</f>
        <v>150</v>
      </c>
      <c r="AV329">
        <f>(Table2[[#This Row],[Rank 1Y]]+Table2[[#This Row],[Rank 6M]]+Table2[[#This Row],[Rank Sharpe]])/3</f>
        <v>338.33333333333331</v>
      </c>
    </row>
    <row r="330" spans="1:48" x14ac:dyDescent="0.3">
      <c r="A330" t="s">
        <v>35</v>
      </c>
      <c r="B330" t="s">
        <v>36</v>
      </c>
      <c r="C330" t="s">
        <v>3125</v>
      </c>
      <c r="D330" t="s">
        <v>37</v>
      </c>
      <c r="E330">
        <v>606219.690844859</v>
      </c>
      <c r="F330">
        <v>484.6</v>
      </c>
      <c r="G330">
        <v>-13.464181158504999</v>
      </c>
      <c r="H330">
        <f>(Table2[[#This Row],[1Y Return vs Nifty]]-AVERAGE(Table2[1Y Return vs Nifty]))/_xlfn.STDEV.P(Table2[1Y Return vs Nifty])</f>
        <v>-0.61203413338536938</v>
      </c>
      <c r="I330">
        <v>-9.8153935797178293E-2</v>
      </c>
      <c r="J330">
        <f>(Table2[[#This Row],[1M Return vs Nifty]]-AVERAGE(Table2[1M Return vs Nifty]))/_xlfn.STDEV.P(Table2[1M Return vs Nifty])</f>
        <v>-0.13284970575068475</v>
      </c>
      <c r="K330">
        <v>4.7057702773873604</v>
      </c>
      <c r="L330">
        <f>(Table2[[#This Row],[6M Return vs Nifty]]-AVERAGE(Table2[6M Return vs Nifty]))/_xlfn.STDEV.P(Table2[6M Return vs Nifty])</f>
        <v>-5.8771021706257656E-2</v>
      </c>
      <c r="M330">
        <v>3.0817977407000701</v>
      </c>
      <c r="N330">
        <f>(Table2[[#This Row],[1W Return vs Nifty]]-AVERAGE(Table2[1W Return vs Nifty]))/_xlfn.STDEV.P(Table2[1W Return vs Nifty])</f>
        <v>-0.59950076290276244</v>
      </c>
      <c r="O330">
        <v>490.4</v>
      </c>
      <c r="P330">
        <v>493.50713144674501</v>
      </c>
      <c r="Q330">
        <v>467.17768626485599</v>
      </c>
      <c r="R330">
        <v>43.1531768604872</v>
      </c>
      <c r="S330" s="1">
        <f>(Table2[[#This Row],[Close Price]]-Table2[[#This Row],[20D EMA]])/Table2[[#This Row],[20D EMA]]</f>
        <v>-1.1827079934747053E-2</v>
      </c>
      <c r="T330" s="1">
        <f>(Table2[[#This Row],[Close Price]]-Table2[[#This Row],[50D EMA]])/Table2[[#This Row],[50D EMA]]</f>
        <v>-1.8048637758553168E-2</v>
      </c>
      <c r="U330" s="1">
        <f>(Table2[[#This Row],[Close Price]]-Table2[[#This Row],[200D EMA]])/Table2[[#This Row],[200D EMA]]</f>
        <v>3.7292692368159977E-2</v>
      </c>
      <c r="V330">
        <v>0.86692758218087396</v>
      </c>
      <c r="W330">
        <v>479.55</v>
      </c>
      <c r="X330">
        <v>493.45</v>
      </c>
      <c r="Y330">
        <v>479.55</v>
      </c>
      <c r="Z330">
        <v>493.45</v>
      </c>
      <c r="AA330">
        <v>479.55</v>
      </c>
      <c r="AB330">
        <v>493.45</v>
      </c>
      <c r="AC330" s="1">
        <f>(Table2[[#This Row],[Close Price]]/Table2[[#This Row],[Day Low]])-1</f>
        <v>1.0530705870086532E-2</v>
      </c>
      <c r="AD330" s="1">
        <f>(Table2[[#This Row],[Day High]]/Table2[[#This Row],[Close Price]])-1</f>
        <v>1.8262484523318134E-2</v>
      </c>
      <c r="AE330" s="1">
        <f>(Table2[[#This Row],[Close Price]]/Table2[[#This Row],[Current Week Low]])-1</f>
        <v>1.0530705870086532E-2</v>
      </c>
      <c r="AF330" s="1">
        <f>(Table2[[#This Row],[Current Week High]]/Table2[[#This Row],[Close Price]])-1</f>
        <v>1.8262484523318134E-2</v>
      </c>
      <c r="AG330" s="1">
        <f>(Table2[[#This Row],[Close Price]]/Table2[[#This Row],[Current Month Low]])-1</f>
        <v>1.0530705870086532E-2</v>
      </c>
      <c r="AH330" s="1">
        <f>(Table2[[#This Row],[Current Month High]]/Table2[[#This Row],[Close Price]])-1</f>
        <v>1.8262484523318134E-2</v>
      </c>
      <c r="AI330">
        <v>9.0590177465951207</v>
      </c>
      <c r="AJ330">
        <v>21.347189182421399</v>
      </c>
      <c r="AK330" t="str">
        <f>IF(AND(Table2[[#This Row],[20D EMA]]&gt;Table2[[#This Row],[50D EMA]],Table2[[#This Row],[50D EMA]]&gt;Table2[[#This Row],[200D EMA]]),"Uptrend","Downtrend/NoTrend")</f>
        <v>Downtrend/NoTrend</v>
      </c>
      <c r="AL330">
        <v>0.02</v>
      </c>
      <c r="AM330" t="s">
        <v>3169</v>
      </c>
      <c r="AN330">
        <v>-0.88</v>
      </c>
      <c r="AO330" t="s">
        <v>3168</v>
      </c>
      <c r="AP330">
        <v>0.12918680235277</v>
      </c>
      <c r="AQ330">
        <f>(Table2[[#This Row],[Sharpe Ratio]]-AVERAGE(Table2[Sharpe Ratio]))/_xlfn.STDEV.P(Table2[Sharpe Ratio])</f>
        <v>0.79762973877139343</v>
      </c>
      <c r="AR3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0">
        <f>_xlfn.RANK.AVG(Table2[[#This Row],[1Y Return vs Nifty Z-Score]],Table2[1Y Return vs Nifty Z-Score])</f>
        <v>534</v>
      </c>
      <c r="AT330">
        <f>_xlfn.RANK.AVG(Table2[[#This Row],[6M Return vs Nifty Z-Score]],Table2[6M Return vs Nifty Z-Score])</f>
        <v>337</v>
      </c>
      <c r="AU330">
        <f>_xlfn.RANK.AVG(Table2[[#This Row],[Sharpe Ratio Z-Score]],Table2[Sharpe Ratio Z-Score])</f>
        <v>148</v>
      </c>
      <c r="AV330">
        <f>(Table2[[#This Row],[Rank 1Y]]+Table2[[#This Row],[Rank 6M]]+Table2[[#This Row],[Rank Sharpe]])/3</f>
        <v>339.66666666666669</v>
      </c>
    </row>
    <row r="331" spans="1:48" x14ac:dyDescent="0.3">
      <c r="A331" t="s">
        <v>1234</v>
      </c>
      <c r="B331" t="s">
        <v>1235</v>
      </c>
      <c r="C331" t="s">
        <v>3122</v>
      </c>
      <c r="D331" t="s">
        <v>273</v>
      </c>
      <c r="E331">
        <v>9371.0937498999992</v>
      </c>
      <c r="F331">
        <v>795.05</v>
      </c>
      <c r="G331">
        <v>-11.336096177707701</v>
      </c>
      <c r="H331">
        <f>(Table2[[#This Row],[1Y Return vs Nifty]]-AVERAGE(Table2[1Y Return vs Nifty]))/_xlfn.STDEV.P(Table2[1Y Return vs Nifty])</f>
        <v>-0.57430673550147404</v>
      </c>
      <c r="I331">
        <v>7.8071243096986098</v>
      </c>
      <c r="J331">
        <f>(Table2[[#This Row],[1M Return vs Nifty]]-AVERAGE(Table2[1M Return vs Nifty]))/_xlfn.STDEV.P(Table2[1M Return vs Nifty])</f>
        <v>0.73896108868643073</v>
      </c>
      <c r="K331">
        <v>13.994270567703699</v>
      </c>
      <c r="L331">
        <f>(Table2[[#This Row],[6M Return vs Nifty]]-AVERAGE(Table2[6M Return vs Nifty]))/_xlfn.STDEV.P(Table2[6M Return vs Nifty])</f>
        <v>0.26156105527083673</v>
      </c>
      <c r="M331">
        <v>8.3557248364615706</v>
      </c>
      <c r="N331">
        <f>(Table2[[#This Row],[1W Return vs Nifty]]-AVERAGE(Table2[1W Return vs Nifty]))/_xlfn.STDEV.P(Table2[1W Return vs Nifty])</f>
        <v>0.33312217601896293</v>
      </c>
      <c r="O331">
        <v>741.19</v>
      </c>
      <c r="P331">
        <v>742.86476123823195</v>
      </c>
      <c r="Q331">
        <v>723.49918964140795</v>
      </c>
      <c r="R331">
        <v>76.844795731516697</v>
      </c>
      <c r="S331" s="1">
        <f>(Table2[[#This Row],[Close Price]]-Table2[[#This Row],[20D EMA]])/Table2[[#This Row],[20D EMA]]</f>
        <v>7.266692750846597E-2</v>
      </c>
      <c r="T331" s="1">
        <f>(Table2[[#This Row],[Close Price]]-Table2[[#This Row],[50D EMA]])/Table2[[#This Row],[50D EMA]]</f>
        <v>7.0248639435775487E-2</v>
      </c>
      <c r="U331" s="1">
        <f>(Table2[[#This Row],[Close Price]]-Table2[[#This Row],[200D EMA]])/Table2[[#This Row],[200D EMA]]</f>
        <v>9.8895494816041388E-2</v>
      </c>
      <c r="V331">
        <v>0.63828791193746703</v>
      </c>
      <c r="W331">
        <v>745.75</v>
      </c>
      <c r="X331">
        <v>800.5</v>
      </c>
      <c r="Y331">
        <v>745.75</v>
      </c>
      <c r="Z331">
        <v>800.5</v>
      </c>
      <c r="AA331">
        <v>738.4</v>
      </c>
      <c r="AB331">
        <v>800.5</v>
      </c>
      <c r="AC331" s="1">
        <f>(Table2[[#This Row],[Close Price]]/Table2[[#This Row],[Day Low]])-1</f>
        <v>6.6107945021790071E-2</v>
      </c>
      <c r="AD331" s="1">
        <f>(Table2[[#This Row],[Day High]]/Table2[[#This Row],[Close Price]])-1</f>
        <v>6.8549147852337011E-3</v>
      </c>
      <c r="AE331" s="1">
        <f>(Table2[[#This Row],[Close Price]]/Table2[[#This Row],[Current Week Low]])-1</f>
        <v>6.6107945021790071E-2</v>
      </c>
      <c r="AF331" s="1">
        <f>(Table2[[#This Row],[Current Week High]]/Table2[[#This Row],[Close Price]])-1</f>
        <v>6.8549147852337011E-3</v>
      </c>
      <c r="AG331" s="1">
        <f>(Table2[[#This Row],[Close Price]]/Table2[[#This Row],[Current Month Low]])-1</f>
        <v>7.671993499458285E-2</v>
      </c>
      <c r="AH331" s="1">
        <f>(Table2[[#This Row],[Current Month High]]/Table2[[#This Row],[Close Price]])-1</f>
        <v>6.8549147852337011E-3</v>
      </c>
      <c r="AI331">
        <v>15.9298157348594</v>
      </c>
      <c r="AJ331">
        <v>25.096373220045599</v>
      </c>
      <c r="AK331" t="str">
        <f>IF(AND(Table2[[#This Row],[20D EMA]]&gt;Table2[[#This Row],[50D EMA]],Table2[[#This Row],[50D EMA]]&gt;Table2[[#This Row],[200D EMA]]),"Uptrend","Downtrend/NoTrend")</f>
        <v>Downtrend/NoTrend</v>
      </c>
      <c r="AL331">
        <v>0.09</v>
      </c>
      <c r="AM331" t="s">
        <v>3169</v>
      </c>
      <c r="AN331">
        <v>7.02</v>
      </c>
      <c r="AO331" t="s">
        <v>3169</v>
      </c>
      <c r="AP331">
        <v>8.6665478101353E-2</v>
      </c>
      <c r="AQ331">
        <f>(Table2[[#This Row],[Sharpe Ratio]]-AVERAGE(Table2[Sharpe Ratio]))/_xlfn.STDEV.P(Table2[Sharpe Ratio])</f>
        <v>0.2936958334845135</v>
      </c>
      <c r="AR3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1">
        <f>_xlfn.RANK.AVG(Table2[[#This Row],[1Y Return vs Nifty Z-Score]],Table2[1Y Return vs Nifty Z-Score])</f>
        <v>521</v>
      </c>
      <c r="AT331">
        <f>_xlfn.RANK.AVG(Table2[[#This Row],[6M Return vs Nifty Z-Score]],Table2[6M Return vs Nifty Z-Score])</f>
        <v>226</v>
      </c>
      <c r="AU331">
        <f>_xlfn.RANK.AVG(Table2[[#This Row],[Sharpe Ratio Z-Score]],Table2[Sharpe Ratio Z-Score])</f>
        <v>272</v>
      </c>
      <c r="AV331">
        <f>(Table2[[#This Row],[Rank 1Y]]+Table2[[#This Row],[Rank 6M]]+Table2[[#This Row],[Rank Sharpe]])/3</f>
        <v>339.66666666666669</v>
      </c>
    </row>
    <row r="332" spans="1:48" x14ac:dyDescent="0.3">
      <c r="A332" t="s">
        <v>584</v>
      </c>
      <c r="B332" t="s">
        <v>585</v>
      </c>
      <c r="C332" t="s">
        <v>3129</v>
      </c>
      <c r="D332" t="s">
        <v>196</v>
      </c>
      <c r="E332">
        <v>33639.520099200003</v>
      </c>
      <c r="F332">
        <v>2391.5</v>
      </c>
      <c r="G332">
        <v>14.3042101980732</v>
      </c>
      <c r="H332">
        <f>(Table2[[#This Row],[1Y Return vs Nifty]]-AVERAGE(Table2[1Y Return vs Nifty]))/_xlfn.STDEV.P(Table2[1Y Return vs Nifty])</f>
        <v>-0.11974686160882245</v>
      </c>
      <c r="I332">
        <v>7.3768211731498603</v>
      </c>
      <c r="J332">
        <f>(Table2[[#This Row],[1M Return vs Nifty]]-AVERAGE(Table2[1M Return vs Nifty]))/_xlfn.STDEV.P(Table2[1M Return vs Nifty])</f>
        <v>0.69150634924862608</v>
      </c>
      <c r="K332">
        <v>14.638430580091599</v>
      </c>
      <c r="L332">
        <f>(Table2[[#This Row],[6M Return vs Nifty]]-AVERAGE(Table2[6M Return vs Nifty]))/_xlfn.STDEV.P(Table2[6M Return vs Nifty])</f>
        <v>0.28377617162163565</v>
      </c>
      <c r="M332">
        <v>3.8394651639311999</v>
      </c>
      <c r="N332">
        <f>(Table2[[#This Row],[1W Return vs Nifty]]-AVERAGE(Table2[1W Return vs Nifty]))/_xlfn.STDEV.P(Table2[1W Return vs Nifty])</f>
        <v>-0.46551748893089517</v>
      </c>
      <c r="O332">
        <v>2372.46</v>
      </c>
      <c r="P332">
        <v>2401.4641040543302</v>
      </c>
      <c r="Q332">
        <v>2248.9070704965902</v>
      </c>
      <c r="R332">
        <v>56.310352881978403</v>
      </c>
      <c r="S332" s="1">
        <f>(Table2[[#This Row],[Close Price]]-Table2[[#This Row],[20D EMA]])/Table2[[#This Row],[20D EMA]]</f>
        <v>8.0254250861974338E-3</v>
      </c>
      <c r="T332" s="1">
        <f>(Table2[[#This Row],[Close Price]]-Table2[[#This Row],[50D EMA]])/Table2[[#This Row],[50D EMA]]</f>
        <v>-4.1491788436512642E-3</v>
      </c>
      <c r="U332" s="1">
        <f>(Table2[[#This Row],[Close Price]]-Table2[[#This Row],[200D EMA]])/Table2[[#This Row],[200D EMA]]</f>
        <v>6.3405434299214178E-2</v>
      </c>
      <c r="V332">
        <v>1.1037391629864799</v>
      </c>
      <c r="W332">
        <v>2365</v>
      </c>
      <c r="X332">
        <v>2429.3000000000002</v>
      </c>
      <c r="Y332">
        <v>2365</v>
      </c>
      <c r="Z332">
        <v>2429.3000000000002</v>
      </c>
      <c r="AA332">
        <v>2365</v>
      </c>
      <c r="AB332">
        <v>2429.3000000000002</v>
      </c>
      <c r="AC332" s="1">
        <f>(Table2[[#This Row],[Close Price]]/Table2[[#This Row],[Day Low]])-1</f>
        <v>1.1205073995771642E-2</v>
      </c>
      <c r="AD332" s="1">
        <f>(Table2[[#This Row],[Day High]]/Table2[[#This Row],[Close Price]])-1</f>
        <v>1.5805979510767454E-2</v>
      </c>
      <c r="AE332" s="1">
        <f>(Table2[[#This Row],[Close Price]]/Table2[[#This Row],[Current Week Low]])-1</f>
        <v>1.1205073995771642E-2</v>
      </c>
      <c r="AF332" s="1">
        <f>(Table2[[#This Row],[Current Week High]]/Table2[[#This Row],[Close Price]])-1</f>
        <v>1.5805979510767454E-2</v>
      </c>
      <c r="AG332" s="1">
        <f>(Table2[[#This Row],[Close Price]]/Table2[[#This Row],[Current Month Low]])-1</f>
        <v>1.1205073995771642E-2</v>
      </c>
      <c r="AH332" s="1">
        <f>(Table2[[#This Row],[Current Month High]]/Table2[[#This Row],[Close Price]])-1</f>
        <v>1.5805979510767454E-2</v>
      </c>
      <c r="AI332">
        <v>28.0075266569098</v>
      </c>
      <c r="AJ332">
        <v>52.097179381181</v>
      </c>
      <c r="AK332" t="str">
        <f>IF(AND(Table2[[#This Row],[20D EMA]]&gt;Table2[[#This Row],[50D EMA]],Table2[[#This Row],[50D EMA]]&gt;Table2[[#This Row],[200D EMA]]),"Uptrend","Downtrend/NoTrend")</f>
        <v>Downtrend/NoTrend</v>
      </c>
      <c r="AL332">
        <v>0.03</v>
      </c>
      <c r="AM332" t="s">
        <v>3169</v>
      </c>
      <c r="AN332">
        <v>-0.12</v>
      </c>
      <c r="AO332" t="s">
        <v>3168</v>
      </c>
      <c r="AP332">
        <v>1.7926438094230002E-2</v>
      </c>
      <c r="AQ332">
        <f>(Table2[[#This Row],[Sharpe Ratio]]-AVERAGE(Table2[Sharpe Ratio]))/_xlfn.STDEV.P(Table2[Sharpe Ratio])</f>
        <v>-0.52095266315317579</v>
      </c>
      <c r="AR3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2">
        <f>_xlfn.RANK.AVG(Table2[[#This Row],[1Y Return vs Nifty Z-Score]],Table2[1Y Return vs Nifty Z-Score])</f>
        <v>326</v>
      </c>
      <c r="AT332">
        <f>_xlfn.RANK.AVG(Table2[[#This Row],[6M Return vs Nifty Z-Score]],Table2[6M Return vs Nifty Z-Score])</f>
        <v>222</v>
      </c>
      <c r="AU332">
        <f>_xlfn.RANK.AVG(Table2[[#This Row],[Sharpe Ratio Z-Score]],Table2[Sharpe Ratio Z-Score])</f>
        <v>475</v>
      </c>
      <c r="AV332">
        <f>(Table2[[#This Row],[Rank 1Y]]+Table2[[#This Row],[Rank 6M]]+Table2[[#This Row],[Rank Sharpe]])/3</f>
        <v>341</v>
      </c>
    </row>
    <row r="333" spans="1:48" x14ac:dyDescent="0.3">
      <c r="A333" t="s">
        <v>1091</v>
      </c>
      <c r="B333" t="s">
        <v>1092</v>
      </c>
      <c r="C333" t="s">
        <v>3132</v>
      </c>
      <c r="D333" t="s">
        <v>69</v>
      </c>
      <c r="E333">
        <v>11575.5</v>
      </c>
      <c r="F333">
        <v>77.17</v>
      </c>
      <c r="G333">
        <v>18.2629336776717</v>
      </c>
      <c r="H333">
        <f>(Table2[[#This Row],[1Y Return vs Nifty]]-AVERAGE(Table2[1Y Return vs Nifty]))/_xlfn.STDEV.P(Table2[1Y Return vs Nifty])</f>
        <v>-4.9565295940718429E-2</v>
      </c>
      <c r="I333">
        <v>-4.4706258555312903</v>
      </c>
      <c r="J333">
        <f>(Table2[[#This Row],[1M Return vs Nifty]]-AVERAGE(Table2[1M Return vs Nifty]))/_xlfn.STDEV.P(Table2[1M Return vs Nifty])</f>
        <v>-0.61505515122875265</v>
      </c>
      <c r="K333">
        <v>-9.8530266300608405E-2</v>
      </c>
      <c r="L333">
        <f>(Table2[[#This Row],[6M Return vs Nifty]]-AVERAGE(Table2[6M Return vs Nifty]))/_xlfn.STDEV.P(Table2[6M Return vs Nifty])</f>
        <v>-0.22445671083587904</v>
      </c>
      <c r="M333">
        <v>10.186381019297301</v>
      </c>
      <c r="N333">
        <f>(Table2[[#This Row],[1W Return vs Nifty]]-AVERAGE(Table2[1W Return vs Nifty]))/_xlfn.STDEV.P(Table2[1W Return vs Nifty])</f>
        <v>0.65684905323795251</v>
      </c>
      <c r="O333">
        <v>80.260000000000005</v>
      </c>
      <c r="P333">
        <v>85.511617495651606</v>
      </c>
      <c r="Q333">
        <v>80.733194366671299</v>
      </c>
      <c r="R333">
        <v>42.1998184218821</v>
      </c>
      <c r="S333" s="1">
        <f>(Table2[[#This Row],[Close Price]]-Table2[[#This Row],[20D EMA]])/Table2[[#This Row],[20D EMA]]</f>
        <v>-3.8499875404934006E-2</v>
      </c>
      <c r="T333" s="1">
        <f>(Table2[[#This Row],[Close Price]]-Table2[[#This Row],[50D EMA]])/Table2[[#This Row],[50D EMA]]</f>
        <v>-9.7549522976521738E-2</v>
      </c>
      <c r="U333" s="1">
        <f>(Table2[[#This Row],[Close Price]]-Table2[[#This Row],[200D EMA]])/Table2[[#This Row],[200D EMA]]</f>
        <v>-4.4135431461910214E-2</v>
      </c>
      <c r="V333">
        <v>0.33552746214592299</v>
      </c>
      <c r="W333">
        <v>77</v>
      </c>
      <c r="X333">
        <v>80.31</v>
      </c>
      <c r="Y333">
        <v>77</v>
      </c>
      <c r="Z333">
        <v>80.31</v>
      </c>
      <c r="AA333">
        <v>77</v>
      </c>
      <c r="AB333">
        <v>80.31</v>
      </c>
      <c r="AC333" s="1">
        <f>(Table2[[#This Row],[Close Price]]/Table2[[#This Row],[Day Low]])-1</f>
        <v>2.2077922077923251E-3</v>
      </c>
      <c r="AD333" s="1">
        <f>(Table2[[#This Row],[Day High]]/Table2[[#This Row],[Close Price]])-1</f>
        <v>4.068938706751335E-2</v>
      </c>
      <c r="AE333" s="1">
        <f>(Table2[[#This Row],[Close Price]]/Table2[[#This Row],[Current Week Low]])-1</f>
        <v>2.2077922077923251E-3</v>
      </c>
      <c r="AF333" s="1">
        <f>(Table2[[#This Row],[Current Week High]]/Table2[[#This Row],[Close Price]])-1</f>
        <v>4.068938706751335E-2</v>
      </c>
      <c r="AG333" s="1">
        <f>(Table2[[#This Row],[Close Price]]/Table2[[#This Row],[Current Month Low]])-1</f>
        <v>2.2077922077923251E-3</v>
      </c>
      <c r="AH333" s="1">
        <f>(Table2[[#This Row],[Current Month High]]/Table2[[#This Row],[Close Price]])-1</f>
        <v>4.068938706751335E-2</v>
      </c>
      <c r="AI333">
        <v>70.791758455358305</v>
      </c>
      <c r="AJ333">
        <v>54.649298597194402</v>
      </c>
      <c r="AK333" t="str">
        <f>IF(AND(Table2[[#This Row],[20D EMA]]&gt;Table2[[#This Row],[50D EMA]],Table2[[#This Row],[50D EMA]]&gt;Table2[[#This Row],[200D EMA]]),"Uptrend","Downtrend/NoTrend")</f>
        <v>Downtrend/NoTrend</v>
      </c>
      <c r="AL333">
        <v>-0.23</v>
      </c>
      <c r="AM333" t="s">
        <v>3168</v>
      </c>
      <c r="AN333">
        <v>-5.56</v>
      </c>
      <c r="AO333" t="s">
        <v>3168</v>
      </c>
      <c r="AP333">
        <v>6.8312627824086994E-2</v>
      </c>
      <c r="AQ333">
        <f>(Table2[[#This Row],[Sharpe Ratio]]-AVERAGE(Table2[Sharpe Ratio]))/_xlfn.STDEV.P(Table2[Sharpe Ratio])</f>
        <v>7.6190295353022866E-2</v>
      </c>
      <c r="AR3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3">
        <f>_xlfn.RANK.AVG(Table2[[#This Row],[1Y Return vs Nifty Z-Score]],Table2[1Y Return vs Nifty Z-Score])</f>
        <v>307</v>
      </c>
      <c r="AT333">
        <f>_xlfn.RANK.AVG(Table2[[#This Row],[6M Return vs Nifty Z-Score]],Table2[6M Return vs Nifty Z-Score])</f>
        <v>395</v>
      </c>
      <c r="AU333">
        <f>_xlfn.RANK.AVG(Table2[[#This Row],[Sharpe Ratio Z-Score]],Table2[Sharpe Ratio Z-Score])</f>
        <v>321</v>
      </c>
      <c r="AV333">
        <f>(Table2[[#This Row],[Rank 1Y]]+Table2[[#This Row],[Rank 6M]]+Table2[[#This Row],[Rank Sharpe]])/3</f>
        <v>341</v>
      </c>
    </row>
    <row r="334" spans="1:48" x14ac:dyDescent="0.3">
      <c r="A334" t="s">
        <v>223</v>
      </c>
      <c r="B334" t="s">
        <v>224</v>
      </c>
      <c r="C334" t="s">
        <v>3127</v>
      </c>
      <c r="D334" t="s">
        <v>51</v>
      </c>
      <c r="E334">
        <v>109423.92697056</v>
      </c>
      <c r="F334">
        <v>2731.2</v>
      </c>
      <c r="G334">
        <v>30.215562739445598</v>
      </c>
      <c r="H334">
        <f>(Table2[[#This Row],[1Y Return vs Nifty]]-AVERAGE(Table2[1Y Return vs Nifty]))/_xlfn.STDEV.P(Table2[1Y Return vs Nifty])</f>
        <v>0.16233488494548257</v>
      </c>
      <c r="I334">
        <v>8.5039153184403808</v>
      </c>
      <c r="J334">
        <f>(Table2[[#This Row],[1M Return vs Nifty]]-AVERAGE(Table2[1M Return vs Nifty]))/_xlfn.STDEV.P(Table2[1M Return vs Nifty])</f>
        <v>0.81580467394972267</v>
      </c>
      <c r="K334">
        <v>12.675290916984601</v>
      </c>
      <c r="L334">
        <f>(Table2[[#This Row],[6M Return vs Nifty]]-AVERAGE(Table2[6M Return vs Nifty]))/_xlfn.STDEV.P(Table2[6M Return vs Nifty])</f>
        <v>0.21607346547705078</v>
      </c>
      <c r="M334">
        <v>11.575274324971399</v>
      </c>
      <c r="N334">
        <f>(Table2[[#This Row],[1W Return vs Nifty]]-AVERAGE(Table2[1W Return vs Nifty]))/_xlfn.STDEV.P(Table2[1W Return vs Nifty])</f>
        <v>0.90245611853612351</v>
      </c>
      <c r="O334">
        <v>2608.62</v>
      </c>
      <c r="P334">
        <v>2530.9617258427402</v>
      </c>
      <c r="Q334">
        <v>2265.7375928259999</v>
      </c>
      <c r="R334">
        <v>68.342808923939202</v>
      </c>
      <c r="S334" s="1">
        <f>(Table2[[#This Row],[Close Price]]-Table2[[#This Row],[20D EMA]])/Table2[[#This Row],[20D EMA]]</f>
        <v>4.6990362720518868E-2</v>
      </c>
      <c r="T334" s="1">
        <f>(Table2[[#This Row],[Close Price]]-Table2[[#This Row],[50D EMA]])/Table2[[#This Row],[50D EMA]]</f>
        <v>7.9115488832841141E-2</v>
      </c>
      <c r="U334" s="1">
        <f>(Table2[[#This Row],[Close Price]]-Table2[[#This Row],[200D EMA]])/Table2[[#This Row],[200D EMA]]</f>
        <v>0.20543526692931813</v>
      </c>
      <c r="V334">
        <v>0.54739726969156999</v>
      </c>
      <c r="W334">
        <v>2667.1</v>
      </c>
      <c r="X334">
        <v>2752.1</v>
      </c>
      <c r="Y334">
        <v>2667.1</v>
      </c>
      <c r="Z334">
        <v>2752.1</v>
      </c>
      <c r="AA334">
        <v>2645.05</v>
      </c>
      <c r="AB334">
        <v>2752.1</v>
      </c>
      <c r="AC334" s="1">
        <f>(Table2[[#This Row],[Close Price]]/Table2[[#This Row],[Day Low]])-1</f>
        <v>2.403359454088716E-2</v>
      </c>
      <c r="AD334" s="1">
        <f>(Table2[[#This Row],[Day High]]/Table2[[#This Row],[Close Price]])-1</f>
        <v>7.6523140011717228E-3</v>
      </c>
      <c r="AE334" s="1">
        <f>(Table2[[#This Row],[Close Price]]/Table2[[#This Row],[Current Week Low]])-1</f>
        <v>2.403359454088716E-2</v>
      </c>
      <c r="AF334" s="1">
        <f>(Table2[[#This Row],[Current Week High]]/Table2[[#This Row],[Close Price]])-1</f>
        <v>7.6523140011717228E-3</v>
      </c>
      <c r="AG334" s="1">
        <f>(Table2[[#This Row],[Close Price]]/Table2[[#This Row],[Current Month Low]])-1</f>
        <v>3.2570272773671416E-2</v>
      </c>
      <c r="AH334" s="1">
        <f>(Table2[[#This Row],[Current Month High]]/Table2[[#This Row],[Close Price]])-1</f>
        <v>7.6523140011717228E-3</v>
      </c>
      <c r="AI334">
        <v>3.8005272407732802</v>
      </c>
      <c r="AJ334">
        <v>57.599538372763902</v>
      </c>
      <c r="AK334" t="str">
        <f>IF(AND(Table2[[#This Row],[20D EMA]]&gt;Table2[[#This Row],[50D EMA]],Table2[[#This Row],[50D EMA]]&gt;Table2[[#This Row],[200D EMA]]),"Uptrend","Downtrend/NoTrend")</f>
        <v>Uptrend</v>
      </c>
      <c r="AL334">
        <v>0.16</v>
      </c>
      <c r="AM334" t="s">
        <v>3169</v>
      </c>
      <c r="AN334">
        <v>1.76</v>
      </c>
      <c r="AO334" t="s">
        <v>3169</v>
      </c>
      <c r="AQ334">
        <f>(Table2[[#This Row],[Sharpe Ratio]]-AVERAGE(Table2[Sharpe Ratio]))/_xlfn.STDEV.P(Table2[Sharpe Ratio])</f>
        <v>-0.73340465320162251</v>
      </c>
      <c r="AR3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1.363264489706757</v>
      </c>
      <c r="AS334">
        <f>_xlfn.RANK.AVG(Table2[[#This Row],[1Y Return vs Nifty Z-Score]],Table2[1Y Return vs Nifty Z-Score])</f>
        <v>245</v>
      </c>
      <c r="AT334">
        <f>_xlfn.RANK.AVG(Table2[[#This Row],[6M Return vs Nifty Z-Score]],Table2[6M Return vs Nifty Z-Score])</f>
        <v>240</v>
      </c>
      <c r="AU334">
        <f>_xlfn.RANK.AVG(Table2[[#This Row],[Sharpe Ratio Z-Score]],Table2[Sharpe Ratio Z-Score])</f>
        <v>539</v>
      </c>
      <c r="AV334">
        <f>(Table2[[#This Row],[Rank 1Y]]+Table2[[#This Row],[Rank 6M]]+Table2[[#This Row],[Rank Sharpe]])/3</f>
        <v>341.33333333333331</v>
      </c>
    </row>
    <row r="335" spans="1:48" x14ac:dyDescent="0.3">
      <c r="A335" t="s">
        <v>235</v>
      </c>
      <c r="B335" t="s">
        <v>236</v>
      </c>
      <c r="C335" t="s">
        <v>3125</v>
      </c>
      <c r="D335" t="s">
        <v>237</v>
      </c>
      <c r="E335">
        <v>104451.219245065</v>
      </c>
      <c r="F335">
        <v>1436.05</v>
      </c>
      <c r="G335">
        <v>9.3894761332525505</v>
      </c>
      <c r="H335">
        <f>(Table2[[#This Row],[1Y Return vs Nifty]]-AVERAGE(Table2[1Y Return vs Nifty]))/_xlfn.STDEV.P(Table2[1Y Return vs Nifty])</f>
        <v>-0.20687690069568002</v>
      </c>
      <c r="I335">
        <v>-3.08717481870318</v>
      </c>
      <c r="J335">
        <f>(Table2[[#This Row],[1M Return vs Nifty]]-AVERAGE(Table2[1M Return vs Nifty]))/_xlfn.STDEV.P(Table2[1M Return vs Nifty])</f>
        <v>-0.46248524666287938</v>
      </c>
      <c r="K335">
        <v>9.8303009393433598</v>
      </c>
      <c r="L335">
        <f>(Table2[[#This Row],[6M Return vs Nifty]]-AVERAGE(Table2[6M Return vs Nifty]))/_xlfn.STDEV.P(Table2[6M Return vs Nifty])</f>
        <v>0.11795842860000522</v>
      </c>
      <c r="M335">
        <v>-0.70258000220319605</v>
      </c>
      <c r="N335">
        <f>(Table2[[#This Row],[1W Return vs Nifty]]-AVERAGE(Table2[1W Return vs Nifty]))/_xlfn.STDEV.P(Table2[1W Return vs Nifty])</f>
        <v>-1.2687169709563173</v>
      </c>
      <c r="O335">
        <v>1484.43</v>
      </c>
      <c r="P335">
        <v>1485.8520427060701</v>
      </c>
      <c r="Q335">
        <v>1322.58220941748</v>
      </c>
      <c r="R335">
        <v>27.013818544929599</v>
      </c>
      <c r="S335" s="1">
        <f>(Table2[[#This Row],[Close Price]]-Table2[[#This Row],[20D EMA]])/Table2[[#This Row],[20D EMA]]</f>
        <v>-3.2591634499437569E-2</v>
      </c>
      <c r="T335" s="1">
        <f>(Table2[[#This Row],[Close Price]]-Table2[[#This Row],[50D EMA]])/Table2[[#This Row],[50D EMA]]</f>
        <v>-3.3517497889876978E-2</v>
      </c>
      <c r="U335" s="1">
        <f>(Table2[[#This Row],[Close Price]]-Table2[[#This Row],[200D EMA]])/Table2[[#This Row],[200D EMA]]</f>
        <v>8.5792618239206336E-2</v>
      </c>
      <c r="V335">
        <v>0.80666022317300401</v>
      </c>
      <c r="W335">
        <v>1418.4</v>
      </c>
      <c r="X335">
        <v>1455</v>
      </c>
      <c r="Y335">
        <v>1418.4</v>
      </c>
      <c r="Z335">
        <v>1455</v>
      </c>
      <c r="AA335">
        <v>1418.4</v>
      </c>
      <c r="AB335">
        <v>1474.95</v>
      </c>
      <c r="AC335" s="1">
        <f>(Table2[[#This Row],[Close Price]]/Table2[[#This Row],[Day Low]])-1</f>
        <v>1.2443598420755597E-2</v>
      </c>
      <c r="AD335" s="1">
        <f>(Table2[[#This Row],[Day High]]/Table2[[#This Row],[Close Price]])-1</f>
        <v>1.3195919362139152E-2</v>
      </c>
      <c r="AE335" s="1">
        <f>(Table2[[#This Row],[Close Price]]/Table2[[#This Row],[Current Week Low]])-1</f>
        <v>1.2443598420755597E-2</v>
      </c>
      <c r="AF335" s="1">
        <f>(Table2[[#This Row],[Current Week High]]/Table2[[#This Row],[Close Price]])-1</f>
        <v>1.3195919362139152E-2</v>
      </c>
      <c r="AG335" s="1">
        <f>(Table2[[#This Row],[Close Price]]/Table2[[#This Row],[Current Month Low]])-1</f>
        <v>1.2443598420755597E-2</v>
      </c>
      <c r="AH335" s="1">
        <f>(Table2[[#This Row],[Current Month High]]/Table2[[#This Row],[Close Price]])-1</f>
        <v>2.7088193308032471E-2</v>
      </c>
      <c r="AI335">
        <v>14.7244176734793</v>
      </c>
      <c r="AJ335">
        <v>40.246105766883097</v>
      </c>
      <c r="AK335" t="str">
        <f>IF(AND(Table2[[#This Row],[20D EMA]]&gt;Table2[[#This Row],[50D EMA]],Table2[[#This Row],[50D EMA]]&gt;Table2[[#This Row],[200D EMA]]),"Uptrend","Downtrend/NoTrend")</f>
        <v>Downtrend/NoTrend</v>
      </c>
      <c r="AL335">
        <v>0.06</v>
      </c>
      <c r="AM335" t="s">
        <v>3169</v>
      </c>
      <c r="AN335">
        <v>-6.03</v>
      </c>
      <c r="AO335" t="s">
        <v>3168</v>
      </c>
      <c r="AP335">
        <v>4.5341753484729998E-2</v>
      </c>
      <c r="AQ335">
        <f>(Table2[[#This Row],[Sharpe Ratio]]-AVERAGE(Table2[Sharpe Ratio]))/_xlfn.STDEV.P(Table2[Sharpe Ratio])</f>
        <v>-0.19604493291131311</v>
      </c>
      <c r="AR3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5">
        <f>_xlfn.RANK.AVG(Table2[[#This Row],[1Y Return vs Nifty Z-Score]],Table2[1Y Return vs Nifty Z-Score])</f>
        <v>361</v>
      </c>
      <c r="AT335">
        <f>_xlfn.RANK.AVG(Table2[[#This Row],[6M Return vs Nifty Z-Score]],Table2[6M Return vs Nifty Z-Score])</f>
        <v>274</v>
      </c>
      <c r="AU335">
        <f>_xlfn.RANK.AVG(Table2[[#This Row],[Sharpe Ratio Z-Score]],Table2[Sharpe Ratio Z-Score])</f>
        <v>393</v>
      </c>
      <c r="AV335">
        <f>(Table2[[#This Row],[Rank 1Y]]+Table2[[#This Row],[Rank 6M]]+Table2[[#This Row],[Rank Sharpe]])/3</f>
        <v>342.66666666666669</v>
      </c>
    </row>
    <row r="336" spans="1:48" x14ac:dyDescent="0.3">
      <c r="A336" t="s">
        <v>1001</v>
      </c>
      <c r="B336" t="s">
        <v>1002</v>
      </c>
      <c r="C336" t="s">
        <v>3125</v>
      </c>
      <c r="D336" t="s">
        <v>1003</v>
      </c>
      <c r="E336">
        <v>13808.214107100001</v>
      </c>
      <c r="F336">
        <v>718.2</v>
      </c>
      <c r="G336">
        <v>23.8418093299086</v>
      </c>
      <c r="H336">
        <f>(Table2[[#This Row],[1Y Return vs Nifty]]-AVERAGE(Table2[1Y Return vs Nifty]))/_xlfn.STDEV.P(Table2[1Y Return vs Nifty])</f>
        <v>4.9338865958803921E-2</v>
      </c>
      <c r="I336">
        <v>1.1685801532173601</v>
      </c>
      <c r="J336">
        <f>(Table2[[#This Row],[1M Return vs Nifty]]-AVERAGE(Table2[1M Return vs Nifty]))/_xlfn.STDEV.P(Table2[1M Return vs Nifty])</f>
        <v>6.848407103669284E-3</v>
      </c>
      <c r="K336">
        <v>20.0178745545814</v>
      </c>
      <c r="L336">
        <f>(Table2[[#This Row],[6M Return vs Nifty]]-AVERAGE(Table2[6M Return vs Nifty]))/_xlfn.STDEV.P(Table2[6M Return vs Nifty])</f>
        <v>0.46929680546677338</v>
      </c>
      <c r="M336">
        <v>1.4817097014231899</v>
      </c>
      <c r="N336">
        <f>(Table2[[#This Row],[1W Return vs Nifty]]-AVERAGE(Table2[1W Return vs Nifty]))/_xlfn.STDEV.P(Table2[1W Return vs Nifty])</f>
        <v>-0.88245477091762581</v>
      </c>
      <c r="O336">
        <v>742.37</v>
      </c>
      <c r="P336">
        <v>757.31190532236894</v>
      </c>
      <c r="Q336">
        <v>678.97503096566504</v>
      </c>
      <c r="R336">
        <v>37.983528721113501</v>
      </c>
      <c r="S336" s="1">
        <f>(Table2[[#This Row],[Close Price]]-Table2[[#This Row],[20D EMA]])/Table2[[#This Row],[20D EMA]]</f>
        <v>-3.2557888923313121E-2</v>
      </c>
      <c r="T336" s="1">
        <f>(Table2[[#This Row],[Close Price]]-Table2[[#This Row],[50D EMA]])/Table2[[#This Row],[50D EMA]]</f>
        <v>-5.1645702447685578E-2</v>
      </c>
      <c r="U336" s="1">
        <f>(Table2[[#This Row],[Close Price]]-Table2[[#This Row],[200D EMA]])/Table2[[#This Row],[200D EMA]]</f>
        <v>5.7770856431270688E-2</v>
      </c>
      <c r="V336">
        <v>0.47120804121107801</v>
      </c>
      <c r="W336">
        <v>705</v>
      </c>
      <c r="X336">
        <v>721</v>
      </c>
      <c r="Y336">
        <v>705</v>
      </c>
      <c r="Z336">
        <v>721</v>
      </c>
      <c r="AA336">
        <v>705</v>
      </c>
      <c r="AB336">
        <v>725.7</v>
      </c>
      <c r="AC336" s="1">
        <f>(Table2[[#This Row],[Close Price]]/Table2[[#This Row],[Day Low]])-1</f>
        <v>1.8723404255319265E-2</v>
      </c>
      <c r="AD336" s="1">
        <f>(Table2[[#This Row],[Day High]]/Table2[[#This Row],[Close Price]])-1</f>
        <v>3.8986354775827348E-3</v>
      </c>
      <c r="AE336" s="1">
        <f>(Table2[[#This Row],[Close Price]]/Table2[[#This Row],[Current Week Low]])-1</f>
        <v>1.8723404255319265E-2</v>
      </c>
      <c r="AF336" s="1">
        <f>(Table2[[#This Row],[Current Week High]]/Table2[[#This Row],[Close Price]])-1</f>
        <v>3.8986354775827348E-3</v>
      </c>
      <c r="AG336" s="1">
        <f>(Table2[[#This Row],[Close Price]]/Table2[[#This Row],[Current Month Low]])-1</f>
        <v>1.8723404255319265E-2</v>
      </c>
      <c r="AH336" s="1">
        <f>(Table2[[#This Row],[Current Month High]]/Table2[[#This Row],[Close Price]])-1</f>
        <v>1.0442773600668254E-2</v>
      </c>
      <c r="AI336">
        <v>22.0690615427457</v>
      </c>
      <c r="AJ336">
        <v>52.971246006389698</v>
      </c>
      <c r="AK336" t="str">
        <f>IF(AND(Table2[[#This Row],[20D EMA]]&gt;Table2[[#This Row],[50D EMA]],Table2[[#This Row],[50D EMA]]&gt;Table2[[#This Row],[200D EMA]]),"Uptrend","Downtrend/NoTrend")</f>
        <v>Downtrend/NoTrend</v>
      </c>
      <c r="AL336">
        <v>-0.04</v>
      </c>
      <c r="AM336" t="s">
        <v>3168</v>
      </c>
      <c r="AN336">
        <v>-8.16</v>
      </c>
      <c r="AO336" t="s">
        <v>3168</v>
      </c>
      <c r="AP336">
        <v>-6.4077333054810004E-3</v>
      </c>
      <c r="AQ336">
        <f>(Table2[[#This Row],[Sharpe Ratio]]-AVERAGE(Table2[Sharpe Ratio]))/_xlfn.STDEV.P(Table2[Sharpe Ratio])</f>
        <v>-0.80934476385234488</v>
      </c>
      <c r="AR3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6">
        <f>_xlfn.RANK.AVG(Table2[[#This Row],[1Y Return vs Nifty Z-Score]],Table2[1Y Return vs Nifty Z-Score])</f>
        <v>283</v>
      </c>
      <c r="AT336">
        <f>_xlfn.RANK.AVG(Table2[[#This Row],[6M Return vs Nifty Z-Score]],Table2[6M Return vs Nifty Z-Score])</f>
        <v>171</v>
      </c>
      <c r="AU336">
        <f>_xlfn.RANK.AVG(Table2[[#This Row],[Sharpe Ratio Z-Score]],Table2[Sharpe Ratio Z-Score])</f>
        <v>578</v>
      </c>
      <c r="AV336">
        <f>(Table2[[#This Row],[Rank 1Y]]+Table2[[#This Row],[Rank 6M]]+Table2[[#This Row],[Rank Sharpe]])/3</f>
        <v>344</v>
      </c>
    </row>
    <row r="337" spans="1:48" x14ac:dyDescent="0.3">
      <c r="A337" t="s">
        <v>2044</v>
      </c>
      <c r="B337" t="s">
        <v>2045</v>
      </c>
      <c r="C337" t="s">
        <v>3137</v>
      </c>
      <c r="D337" t="s">
        <v>291</v>
      </c>
      <c r="E337">
        <v>3098.7764517999999</v>
      </c>
      <c r="F337">
        <v>302.64999999999998</v>
      </c>
      <c r="G337">
        <v>34.303239650374799</v>
      </c>
      <c r="H337">
        <f>(Table2[[#This Row],[1Y Return vs Nifty]]-AVERAGE(Table2[1Y Return vs Nifty]))/_xlfn.STDEV.P(Table2[1Y Return vs Nifty])</f>
        <v>0.23480257990645165</v>
      </c>
      <c r="I337">
        <v>0.56312259693787803</v>
      </c>
      <c r="J337">
        <f>(Table2[[#This Row],[1M Return vs Nifty]]-AVERAGE(Table2[1M Return vs Nifty]))/_xlfn.STDEV.P(Table2[1M Return vs Nifty])</f>
        <v>-5.9922731968977669E-2</v>
      </c>
      <c r="K337">
        <v>5.4774967086961404</v>
      </c>
      <c r="L337">
        <f>(Table2[[#This Row],[6M Return vs Nifty]]-AVERAGE(Table2[6M Return vs Nifty]))/_xlfn.STDEV.P(Table2[6M Return vs Nifty])</f>
        <v>-3.2156528206484805E-2</v>
      </c>
      <c r="M337">
        <v>7.2587977927436196</v>
      </c>
      <c r="N337">
        <f>(Table2[[#This Row],[1W Return vs Nifty]]-AVERAGE(Table2[1W Return vs Nifty]))/_xlfn.STDEV.P(Table2[1W Return vs Nifty])</f>
        <v>0.13914540980292522</v>
      </c>
      <c r="O337">
        <v>308.20999999999998</v>
      </c>
      <c r="P337">
        <v>315.15800648684598</v>
      </c>
      <c r="Q337">
        <v>289.24082155815597</v>
      </c>
      <c r="R337">
        <v>46.0215975139891</v>
      </c>
      <c r="S337" s="1">
        <f>(Table2[[#This Row],[Close Price]]-Table2[[#This Row],[20D EMA]])/Table2[[#This Row],[20D EMA]]</f>
        <v>-1.8039648291749141E-2</v>
      </c>
      <c r="T337" s="1">
        <f>(Table2[[#This Row],[Close Price]]-Table2[[#This Row],[50D EMA]])/Table2[[#This Row],[50D EMA]]</f>
        <v>-3.9688049262261271E-2</v>
      </c>
      <c r="U337" s="1">
        <f>(Table2[[#This Row],[Close Price]]-Table2[[#This Row],[200D EMA]])/Table2[[#This Row],[200D EMA]]</f>
        <v>4.6359909951880357E-2</v>
      </c>
      <c r="V337">
        <v>0.68493453752190003</v>
      </c>
      <c r="W337">
        <v>301.10000000000002</v>
      </c>
      <c r="X337">
        <v>310.7</v>
      </c>
      <c r="Y337">
        <v>301.10000000000002</v>
      </c>
      <c r="Z337">
        <v>310.7</v>
      </c>
      <c r="AA337">
        <v>301.10000000000002</v>
      </c>
      <c r="AB337">
        <v>312</v>
      </c>
      <c r="AC337" s="1">
        <f>(Table2[[#This Row],[Close Price]]/Table2[[#This Row],[Day Low]])-1</f>
        <v>5.1477914314179696E-3</v>
      </c>
      <c r="AD337" s="1">
        <f>(Table2[[#This Row],[Day High]]/Table2[[#This Row],[Close Price]])-1</f>
        <v>2.6598380968114954E-2</v>
      </c>
      <c r="AE337" s="1">
        <f>(Table2[[#This Row],[Close Price]]/Table2[[#This Row],[Current Week Low]])-1</f>
        <v>5.1477914314179696E-3</v>
      </c>
      <c r="AF337" s="1">
        <f>(Table2[[#This Row],[Current Week High]]/Table2[[#This Row],[Close Price]])-1</f>
        <v>2.6598380968114954E-2</v>
      </c>
      <c r="AG337" s="1">
        <f>(Table2[[#This Row],[Close Price]]/Table2[[#This Row],[Current Month Low]])-1</f>
        <v>5.1477914314179696E-3</v>
      </c>
      <c r="AH337" s="1">
        <f>(Table2[[#This Row],[Current Month High]]/Table2[[#This Row],[Close Price]])-1</f>
        <v>3.0893771683462745E-2</v>
      </c>
      <c r="AI337">
        <v>19.890963158764201</v>
      </c>
      <c r="AJ337">
        <v>60.132275132275097</v>
      </c>
      <c r="AK337" t="str">
        <f>IF(AND(Table2[[#This Row],[20D EMA]]&gt;Table2[[#This Row],[50D EMA]],Table2[[#This Row],[50D EMA]]&gt;Table2[[#This Row],[200D EMA]]),"Uptrend","Downtrend/NoTrend")</f>
        <v>Downtrend/NoTrend</v>
      </c>
      <c r="AL337">
        <v>-0.01</v>
      </c>
      <c r="AM337" t="s">
        <v>3168</v>
      </c>
      <c r="AN337">
        <v>-2.56</v>
      </c>
      <c r="AO337" t="s">
        <v>3168</v>
      </c>
      <c r="AP337">
        <v>1.4621109105133E-2</v>
      </c>
      <c r="AQ337">
        <f>(Table2[[#This Row],[Sharpe Ratio]]-AVERAGE(Table2[Sharpe Ratio]))/_xlfn.STDEV.P(Table2[Sharpe Ratio])</f>
        <v>-0.5601251812968947</v>
      </c>
      <c r="AR3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7">
        <f>_xlfn.RANK.AVG(Table2[[#This Row],[1Y Return vs Nifty Z-Score]],Table2[1Y Return vs Nifty Z-Score])</f>
        <v>228</v>
      </c>
      <c r="AT337">
        <f>_xlfn.RANK.AVG(Table2[[#This Row],[6M Return vs Nifty Z-Score]],Table2[6M Return vs Nifty Z-Score])</f>
        <v>325</v>
      </c>
      <c r="AU337">
        <f>_xlfn.RANK.AVG(Table2[[#This Row],[Sharpe Ratio Z-Score]],Table2[Sharpe Ratio Z-Score])</f>
        <v>480</v>
      </c>
      <c r="AV337">
        <f>(Table2[[#This Row],[Rank 1Y]]+Table2[[#This Row],[Rank 6M]]+Table2[[#This Row],[Rank Sharpe]])/3</f>
        <v>344.33333333333331</v>
      </c>
    </row>
    <row r="338" spans="1:48" x14ac:dyDescent="0.3">
      <c r="A338" t="s">
        <v>187</v>
      </c>
      <c r="B338" t="s">
        <v>188</v>
      </c>
      <c r="C338" t="s">
        <v>3129</v>
      </c>
      <c r="D338" t="s">
        <v>189</v>
      </c>
      <c r="E338">
        <v>132422.02416135001</v>
      </c>
      <c r="F338">
        <v>4831.8500000000004</v>
      </c>
      <c r="G338">
        <v>12.8453779229042</v>
      </c>
      <c r="H338">
        <f>(Table2[[#This Row],[1Y Return vs Nifty]]-AVERAGE(Table2[1Y Return vs Nifty]))/_xlfn.STDEV.P(Table2[1Y Return vs Nifty])</f>
        <v>-0.14560952507752892</v>
      </c>
      <c r="I338">
        <v>7.7064195848536601</v>
      </c>
      <c r="J338">
        <f>(Table2[[#This Row],[1M Return vs Nifty]]-AVERAGE(Table2[1M Return vs Nifty]))/_xlfn.STDEV.P(Table2[1M Return vs Nifty])</f>
        <v>0.72785515876920481</v>
      </c>
      <c r="K338">
        <v>-1.6975325132660499</v>
      </c>
      <c r="L338">
        <f>(Table2[[#This Row],[6M Return vs Nifty]]-AVERAGE(Table2[6M Return vs Nifty]))/_xlfn.STDEV.P(Table2[6M Return vs Nifty])</f>
        <v>-0.27960142686667716</v>
      </c>
      <c r="M338">
        <v>8.6716250946655808</v>
      </c>
      <c r="N338">
        <f>(Table2[[#This Row],[1W Return vs Nifty]]-AVERAGE(Table2[1W Return vs Nifty]))/_xlfn.STDEV.P(Table2[1W Return vs Nifty])</f>
        <v>0.38898487981878033</v>
      </c>
      <c r="O338">
        <v>4797.13</v>
      </c>
      <c r="P338">
        <v>4800.1022425109604</v>
      </c>
      <c r="Q338">
        <v>4523.5566764595596</v>
      </c>
      <c r="R338">
        <v>52.809945596627102</v>
      </c>
      <c r="S338" s="1">
        <f>(Table2[[#This Row],[Close Price]]-Table2[[#This Row],[20D EMA]])/Table2[[#This Row],[20D EMA]]</f>
        <v>7.2376608513841098E-3</v>
      </c>
      <c r="T338" s="1">
        <f>(Table2[[#This Row],[Close Price]]-Table2[[#This Row],[50D EMA]])/Table2[[#This Row],[50D EMA]]</f>
        <v>6.6139752624170172E-3</v>
      </c>
      <c r="U338" s="1">
        <f>(Table2[[#This Row],[Close Price]]-Table2[[#This Row],[200D EMA]])/Table2[[#This Row],[200D EMA]]</f>
        <v>6.8152859705458993E-2</v>
      </c>
      <c r="V338">
        <v>1.04998942803378</v>
      </c>
      <c r="W338">
        <v>4791.05</v>
      </c>
      <c r="X338">
        <v>5015</v>
      </c>
      <c r="Y338">
        <v>4791.05</v>
      </c>
      <c r="Z338">
        <v>5015</v>
      </c>
      <c r="AA338">
        <v>4791.05</v>
      </c>
      <c r="AB338">
        <v>5015</v>
      </c>
      <c r="AC338" s="1">
        <f>(Table2[[#This Row],[Close Price]]/Table2[[#This Row],[Day Low]])-1</f>
        <v>8.515878565241497E-3</v>
      </c>
      <c r="AD338" s="1">
        <f>(Table2[[#This Row],[Day High]]/Table2[[#This Row],[Close Price]])-1</f>
        <v>3.7904736281134443E-2</v>
      </c>
      <c r="AE338" s="1">
        <f>(Table2[[#This Row],[Close Price]]/Table2[[#This Row],[Current Week Low]])-1</f>
        <v>8.515878565241497E-3</v>
      </c>
      <c r="AF338" s="1">
        <f>(Table2[[#This Row],[Current Week High]]/Table2[[#This Row],[Close Price]])-1</f>
        <v>3.7904736281134443E-2</v>
      </c>
      <c r="AG338" s="1">
        <f>(Table2[[#This Row],[Close Price]]/Table2[[#This Row],[Current Month Low]])-1</f>
        <v>8.515878565241497E-3</v>
      </c>
      <c r="AH338" s="1">
        <f>(Table2[[#This Row],[Current Month High]]/Table2[[#This Row],[Close Price]])-1</f>
        <v>3.7904736281134443E-2</v>
      </c>
      <c r="AI338">
        <v>5.6531142316090097</v>
      </c>
      <c r="AJ338">
        <v>40.564953672053399</v>
      </c>
      <c r="AK338" t="str">
        <f>IF(AND(Table2[[#This Row],[20D EMA]]&gt;Table2[[#This Row],[50D EMA]],Table2[[#This Row],[50D EMA]]&gt;Table2[[#This Row],[200D EMA]]),"Uptrend","Downtrend/NoTrend")</f>
        <v>Downtrend/NoTrend</v>
      </c>
      <c r="AL338">
        <v>0.09</v>
      </c>
      <c r="AM338" t="s">
        <v>3169</v>
      </c>
      <c r="AN338">
        <v>4.5</v>
      </c>
      <c r="AO338" t="s">
        <v>3169</v>
      </c>
      <c r="AP338">
        <v>8.1396878424163002E-2</v>
      </c>
      <c r="AQ338">
        <f>(Table2[[#This Row],[Sharpe Ratio]]-AVERAGE(Table2[Sharpe Ratio]))/_xlfn.STDEV.P(Table2[Sharpe Ratio])</f>
        <v>0.23125596225611275</v>
      </c>
      <c r="AR3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8">
        <f>_xlfn.RANK.AVG(Table2[[#This Row],[1Y Return vs Nifty Z-Score]],Table2[1Y Return vs Nifty Z-Score])</f>
        <v>340</v>
      </c>
      <c r="AT338">
        <f>_xlfn.RANK.AVG(Table2[[#This Row],[6M Return vs Nifty Z-Score]],Table2[6M Return vs Nifty Z-Score])</f>
        <v>413</v>
      </c>
      <c r="AU338">
        <f>_xlfn.RANK.AVG(Table2[[#This Row],[Sharpe Ratio Z-Score]],Table2[Sharpe Ratio Z-Score])</f>
        <v>282</v>
      </c>
      <c r="AV338">
        <f>(Table2[[#This Row],[Rank 1Y]]+Table2[[#This Row],[Rank 6M]]+Table2[[#This Row],[Rank Sharpe]])/3</f>
        <v>345</v>
      </c>
    </row>
    <row r="339" spans="1:48" x14ac:dyDescent="0.3">
      <c r="A339" t="s">
        <v>923</v>
      </c>
      <c r="B339" t="s">
        <v>924</v>
      </c>
      <c r="C339" t="s">
        <v>3122</v>
      </c>
      <c r="D339" t="s">
        <v>21</v>
      </c>
      <c r="E339">
        <v>16170.1631704799</v>
      </c>
      <c r="F339">
        <v>712.8</v>
      </c>
      <c r="G339">
        <v>16.735887204336201</v>
      </c>
      <c r="H339">
        <f>(Table2[[#This Row],[1Y Return vs Nifty]]-AVERAGE(Table2[1Y Return vs Nifty]))/_xlfn.STDEV.P(Table2[1Y Return vs Nifty])</f>
        <v>-7.6637283387922334E-2</v>
      </c>
      <c r="I339">
        <v>9.1966451279105605</v>
      </c>
      <c r="J339">
        <f>(Table2[[#This Row],[1M Return vs Nifty]]-AVERAGE(Table2[1M Return vs Nifty]))/_xlfn.STDEV.P(Table2[1M Return vs Nifty])</f>
        <v>0.8922003815731161</v>
      </c>
      <c r="K339">
        <v>6.4991227020733398</v>
      </c>
      <c r="L339">
        <f>(Table2[[#This Row],[6M Return vs Nifty]]-AVERAGE(Table2[6M Return vs Nifty]))/_xlfn.STDEV.P(Table2[6M Return vs Nifty])</f>
        <v>3.0762398533372703E-3</v>
      </c>
      <c r="M339">
        <v>3.0733782182836502</v>
      </c>
      <c r="N339">
        <f>(Table2[[#This Row],[1W Return vs Nifty]]-AVERAGE(Table2[1W Return vs Nifty]))/_xlfn.STDEV.P(Table2[1W Return vs Nifty])</f>
        <v>-0.60098964198617433</v>
      </c>
      <c r="O339">
        <v>697.65</v>
      </c>
      <c r="P339">
        <v>711.59462263172099</v>
      </c>
      <c r="Q339">
        <v>664.04468355290305</v>
      </c>
      <c r="R339">
        <v>63.721314606366803</v>
      </c>
      <c r="S339" s="1">
        <f>(Table2[[#This Row],[Close Price]]-Table2[[#This Row],[20D EMA]])/Table2[[#This Row],[20D EMA]]</f>
        <v>2.1715760051601776E-2</v>
      </c>
      <c r="T339" s="1">
        <f>(Table2[[#This Row],[Close Price]]-Table2[[#This Row],[50D EMA]])/Table2[[#This Row],[50D EMA]]</f>
        <v>1.6939101701205397E-3</v>
      </c>
      <c r="U339" s="1">
        <f>(Table2[[#This Row],[Close Price]]-Table2[[#This Row],[200D EMA]])/Table2[[#This Row],[200D EMA]]</f>
        <v>7.3421740516370945E-2</v>
      </c>
      <c r="V339">
        <v>0.91736435869987099</v>
      </c>
      <c r="W339">
        <v>696</v>
      </c>
      <c r="X339">
        <v>729.75</v>
      </c>
      <c r="Y339">
        <v>696</v>
      </c>
      <c r="Z339">
        <v>729.75</v>
      </c>
      <c r="AA339">
        <v>695</v>
      </c>
      <c r="AB339">
        <v>729.75</v>
      </c>
      <c r="AC339" s="1">
        <f>(Table2[[#This Row],[Close Price]]/Table2[[#This Row],[Day Low]])-1</f>
        <v>2.4137931034482696E-2</v>
      </c>
      <c r="AD339" s="1">
        <f>(Table2[[#This Row],[Day High]]/Table2[[#This Row],[Close Price]])-1</f>
        <v>2.3779461279461289E-2</v>
      </c>
      <c r="AE339" s="1">
        <f>(Table2[[#This Row],[Close Price]]/Table2[[#This Row],[Current Week Low]])-1</f>
        <v>2.4137931034482696E-2</v>
      </c>
      <c r="AF339" s="1">
        <f>(Table2[[#This Row],[Current Week High]]/Table2[[#This Row],[Close Price]])-1</f>
        <v>2.3779461279461289E-2</v>
      </c>
      <c r="AG339" s="1">
        <f>(Table2[[#This Row],[Close Price]]/Table2[[#This Row],[Current Month Low]])-1</f>
        <v>2.5611510791366809E-2</v>
      </c>
      <c r="AH339" s="1">
        <f>(Table2[[#This Row],[Current Month High]]/Table2[[#This Row],[Close Price]])-1</f>
        <v>2.3779461279461289E-2</v>
      </c>
      <c r="AI339">
        <v>17.774971941638601</v>
      </c>
      <c r="AJ339">
        <v>48.499999999999901</v>
      </c>
      <c r="AK339" t="str">
        <f>IF(AND(Table2[[#This Row],[20D EMA]]&gt;Table2[[#This Row],[50D EMA]],Table2[[#This Row],[50D EMA]]&gt;Table2[[#This Row],[200D EMA]]),"Uptrend","Downtrend/NoTrend")</f>
        <v>Downtrend/NoTrend</v>
      </c>
      <c r="AL339">
        <v>-0.1</v>
      </c>
      <c r="AM339" t="s">
        <v>3168</v>
      </c>
      <c r="AN339">
        <v>2.5499999999999998</v>
      </c>
      <c r="AO339" t="s">
        <v>3169</v>
      </c>
      <c r="AP339">
        <v>3.8427015641536E-2</v>
      </c>
      <c r="AQ339">
        <f>(Table2[[#This Row],[Sharpe Ratio]]-AVERAGE(Table2[Sharpe Ratio]))/_xlfn.STDEV.P(Table2[Sharpe Ratio])</f>
        <v>-0.27799371759055808</v>
      </c>
      <c r="AR3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9">
        <f>_xlfn.RANK.AVG(Table2[[#This Row],[1Y Return vs Nifty Z-Score]],Table2[1Y Return vs Nifty Z-Score])</f>
        <v>316</v>
      </c>
      <c r="AT339">
        <f>_xlfn.RANK.AVG(Table2[[#This Row],[6M Return vs Nifty Z-Score]],Table2[6M Return vs Nifty Z-Score])</f>
        <v>309</v>
      </c>
      <c r="AU339">
        <f>_xlfn.RANK.AVG(Table2[[#This Row],[Sharpe Ratio Z-Score]],Table2[Sharpe Ratio Z-Score])</f>
        <v>414</v>
      </c>
      <c r="AV339">
        <f>(Table2[[#This Row],[Rank 1Y]]+Table2[[#This Row],[Rank 6M]]+Table2[[#This Row],[Rank Sharpe]])/3</f>
        <v>346.33333333333331</v>
      </c>
    </row>
    <row r="340" spans="1:48" x14ac:dyDescent="0.3">
      <c r="A340" t="s">
        <v>658</v>
      </c>
      <c r="B340" t="s">
        <v>659</v>
      </c>
      <c r="C340" t="s">
        <v>3130</v>
      </c>
      <c r="D340" t="s">
        <v>660</v>
      </c>
      <c r="E340">
        <v>28179.079942799999</v>
      </c>
      <c r="F340">
        <v>291.39999999999998</v>
      </c>
      <c r="G340">
        <v>72.314728902586893</v>
      </c>
      <c r="H340">
        <f>(Table2[[#This Row],[1Y Return vs Nifty]]-AVERAGE(Table2[1Y Return vs Nifty]))/_xlfn.STDEV.P(Table2[1Y Return vs Nifty])</f>
        <v>0.90868289583271478</v>
      </c>
      <c r="I340">
        <v>-7.7174083466810499</v>
      </c>
      <c r="J340">
        <f>(Table2[[#This Row],[1M Return vs Nifty]]-AVERAGE(Table2[1M Return vs Nifty]))/_xlfn.STDEV.P(Table2[1M Return vs Nifty])</f>
        <v>-0.97311718713325435</v>
      </c>
      <c r="K340">
        <v>-29.609411515867201</v>
      </c>
      <c r="L340">
        <f>(Table2[[#This Row],[6M Return vs Nifty]]-AVERAGE(Table2[6M Return vs Nifty]))/_xlfn.STDEV.P(Table2[6M Return vs Nifty])</f>
        <v>-1.2421970982645696</v>
      </c>
      <c r="M340">
        <v>9.7688799372530895</v>
      </c>
      <c r="N340">
        <f>(Table2[[#This Row],[1W Return vs Nifty]]-AVERAGE(Table2[1W Return vs Nifty]))/_xlfn.STDEV.P(Table2[1W Return vs Nifty])</f>
        <v>0.58301961284769788</v>
      </c>
      <c r="O340">
        <v>302.35000000000002</v>
      </c>
      <c r="P340">
        <v>312.24410905886202</v>
      </c>
      <c r="Q340">
        <v>297.818027978092</v>
      </c>
      <c r="R340">
        <v>40.103770453360298</v>
      </c>
      <c r="S340" s="1">
        <f>(Table2[[#This Row],[Close Price]]-Table2[[#This Row],[20D EMA]])/Table2[[#This Row],[20D EMA]]</f>
        <v>-3.6216305606085811E-2</v>
      </c>
      <c r="T340" s="1">
        <f>(Table2[[#This Row],[Close Price]]-Table2[[#This Row],[50D EMA]])/Table2[[#This Row],[50D EMA]]</f>
        <v>-6.6755812052590763E-2</v>
      </c>
      <c r="U340" s="1">
        <f>(Table2[[#This Row],[Close Price]]-Table2[[#This Row],[200D EMA]])/Table2[[#This Row],[200D EMA]]</f>
        <v>-2.1550166125484344E-2</v>
      </c>
      <c r="V340">
        <v>0.78299525847380402</v>
      </c>
      <c r="W340">
        <v>286.2</v>
      </c>
      <c r="X340">
        <v>295.89999999999998</v>
      </c>
      <c r="Y340">
        <v>286.2</v>
      </c>
      <c r="Z340">
        <v>295.89999999999998</v>
      </c>
      <c r="AA340">
        <v>286.2</v>
      </c>
      <c r="AB340">
        <v>297.8</v>
      </c>
      <c r="AC340" s="1">
        <f>(Table2[[#This Row],[Close Price]]/Table2[[#This Row],[Day Low]])-1</f>
        <v>1.8169112508735097E-2</v>
      </c>
      <c r="AD340" s="1">
        <f>(Table2[[#This Row],[Day High]]/Table2[[#This Row],[Close Price]])-1</f>
        <v>1.5442690459849029E-2</v>
      </c>
      <c r="AE340" s="1">
        <f>(Table2[[#This Row],[Close Price]]/Table2[[#This Row],[Current Week Low]])-1</f>
        <v>1.8169112508735097E-2</v>
      </c>
      <c r="AF340" s="1">
        <f>(Table2[[#This Row],[Current Week High]]/Table2[[#This Row],[Close Price]])-1</f>
        <v>1.5442690459849029E-2</v>
      </c>
      <c r="AG340" s="1">
        <f>(Table2[[#This Row],[Close Price]]/Table2[[#This Row],[Current Month Low]])-1</f>
        <v>1.8169112508735097E-2</v>
      </c>
      <c r="AH340" s="1">
        <f>(Table2[[#This Row],[Current Month High]]/Table2[[#This Row],[Close Price]])-1</f>
        <v>2.1962937542896466E-2</v>
      </c>
      <c r="AI340">
        <v>42.690459849004803</v>
      </c>
      <c r="AJ340">
        <v>104.27620049071101</v>
      </c>
      <c r="AK340" t="str">
        <f>IF(AND(Table2[[#This Row],[20D EMA]]&gt;Table2[[#This Row],[50D EMA]],Table2[[#This Row],[50D EMA]]&gt;Table2[[#This Row],[200D EMA]]),"Uptrend","Downtrend/NoTrend")</f>
        <v>Downtrend/NoTrend</v>
      </c>
      <c r="AL340">
        <v>-0.1</v>
      </c>
      <c r="AM340" t="s">
        <v>3168</v>
      </c>
      <c r="AN340">
        <v>-8.1300000000000008</v>
      </c>
      <c r="AO340" t="s">
        <v>3168</v>
      </c>
      <c r="AP340">
        <v>9.4634789759953E-2</v>
      </c>
      <c r="AQ340">
        <f>(Table2[[#This Row],[Sharpe Ratio]]-AVERAGE(Table2[Sharpe Ratio]))/_xlfn.STDEV.P(Table2[Sharpe Ratio])</f>
        <v>0.38814271201588307</v>
      </c>
      <c r="AR3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0">
        <f>_xlfn.RANK.AVG(Table2[[#This Row],[1Y Return vs Nifty Z-Score]],Table2[1Y Return vs Nifty Z-Score])</f>
        <v>108</v>
      </c>
      <c r="AT340">
        <f>_xlfn.RANK.AVG(Table2[[#This Row],[6M Return vs Nifty Z-Score]],Table2[6M Return vs Nifty Z-Score])</f>
        <v>696</v>
      </c>
      <c r="AU340">
        <f>_xlfn.RANK.AVG(Table2[[#This Row],[Sharpe Ratio Z-Score]],Table2[Sharpe Ratio Z-Score])</f>
        <v>242</v>
      </c>
      <c r="AV340">
        <f>(Table2[[#This Row],[Rank 1Y]]+Table2[[#This Row],[Rank 6M]]+Table2[[#This Row],[Rank Sharpe]])/3</f>
        <v>348.66666666666669</v>
      </c>
    </row>
    <row r="341" spans="1:48" x14ac:dyDescent="0.3">
      <c r="A341" t="s">
        <v>508</v>
      </c>
      <c r="B341" t="s">
        <v>509</v>
      </c>
      <c r="C341" t="s">
        <v>3134</v>
      </c>
      <c r="D341" t="s">
        <v>510</v>
      </c>
      <c r="E341">
        <v>41122.8723197</v>
      </c>
      <c r="F341">
        <v>3739.1</v>
      </c>
      <c r="G341">
        <v>-3.3696838008893799</v>
      </c>
      <c r="H341">
        <f>(Table2[[#This Row],[1Y Return vs Nifty]]-AVERAGE(Table2[1Y Return vs Nifty]))/_xlfn.STDEV.P(Table2[1Y Return vs Nifty])</f>
        <v>-0.43307552896628665</v>
      </c>
      <c r="I341">
        <v>-4.04460843916541</v>
      </c>
      <c r="J341">
        <f>(Table2[[#This Row],[1M Return vs Nifty]]-AVERAGE(Table2[1M Return vs Nifty]))/_xlfn.STDEV.P(Table2[1M Return vs Nifty])</f>
        <v>-0.56807305007151598</v>
      </c>
      <c r="K341">
        <v>0.86728514567275405</v>
      </c>
      <c r="L341">
        <f>(Table2[[#This Row],[6M Return vs Nifty]]-AVERAGE(Table2[6M Return vs Nifty]))/_xlfn.STDEV.P(Table2[6M Return vs Nifty])</f>
        <v>-0.19114867969801505</v>
      </c>
      <c r="M341">
        <v>9.9066372025758191</v>
      </c>
      <c r="N341">
        <f>(Table2[[#This Row],[1W Return vs Nifty]]-AVERAGE(Table2[1W Return vs Nifty]))/_xlfn.STDEV.P(Table2[1W Return vs Nifty])</f>
        <v>0.60738012889395798</v>
      </c>
      <c r="O341">
        <v>3755.72</v>
      </c>
      <c r="P341">
        <v>3838.2890200500601</v>
      </c>
      <c r="Q341">
        <v>3610.3231799639102</v>
      </c>
      <c r="R341">
        <v>52.255036853538897</v>
      </c>
      <c r="S341" s="1">
        <f>(Table2[[#This Row],[Close Price]]-Table2[[#This Row],[20D EMA]])/Table2[[#This Row],[20D EMA]]</f>
        <v>-4.4252500186382085E-3</v>
      </c>
      <c r="T341" s="1">
        <f>(Table2[[#This Row],[Close Price]]-Table2[[#This Row],[50D EMA]])/Table2[[#This Row],[50D EMA]]</f>
        <v>-2.5841988326550394E-2</v>
      </c>
      <c r="U341" s="1">
        <f>(Table2[[#This Row],[Close Price]]-Table2[[#This Row],[200D EMA]])/Table2[[#This Row],[200D EMA]]</f>
        <v>3.5669056097459115E-2</v>
      </c>
      <c r="V341">
        <v>1.4122514538800901</v>
      </c>
      <c r="W341">
        <v>3674.55</v>
      </c>
      <c r="X341">
        <v>3796</v>
      </c>
      <c r="Y341">
        <v>3674.55</v>
      </c>
      <c r="Z341">
        <v>3796</v>
      </c>
      <c r="AA341">
        <v>3656.65</v>
      </c>
      <c r="AB341">
        <v>3825</v>
      </c>
      <c r="AC341" s="1">
        <f>(Table2[[#This Row],[Close Price]]/Table2[[#This Row],[Day Low]])-1</f>
        <v>1.756677688424424E-2</v>
      </c>
      <c r="AD341" s="1">
        <f>(Table2[[#This Row],[Day High]]/Table2[[#This Row],[Close Price]])-1</f>
        <v>1.5217565724372273E-2</v>
      </c>
      <c r="AE341" s="1">
        <f>(Table2[[#This Row],[Close Price]]/Table2[[#This Row],[Current Week Low]])-1</f>
        <v>1.756677688424424E-2</v>
      </c>
      <c r="AF341" s="1">
        <f>(Table2[[#This Row],[Current Week High]]/Table2[[#This Row],[Close Price]])-1</f>
        <v>1.5217565724372273E-2</v>
      </c>
      <c r="AG341" s="1">
        <f>(Table2[[#This Row],[Close Price]]/Table2[[#This Row],[Current Month Low]])-1</f>
        <v>2.254796056499786E-2</v>
      </c>
      <c r="AH341" s="1">
        <f>(Table2[[#This Row],[Current Month High]]/Table2[[#This Row],[Close Price]])-1</f>
        <v>2.2973442807092681E-2</v>
      </c>
      <c r="AI341">
        <v>18.210264502152899</v>
      </c>
      <c r="AJ341">
        <v>41.183355988521299</v>
      </c>
      <c r="AK341" t="str">
        <f>IF(AND(Table2[[#This Row],[20D EMA]]&gt;Table2[[#This Row],[50D EMA]],Table2[[#This Row],[50D EMA]]&gt;Table2[[#This Row],[200D EMA]]),"Uptrend","Downtrend/NoTrend")</f>
        <v>Downtrend/NoTrend</v>
      </c>
      <c r="AL341">
        <v>0.09</v>
      </c>
      <c r="AM341" t="s">
        <v>3169</v>
      </c>
      <c r="AN341">
        <v>-1.32</v>
      </c>
      <c r="AO341" t="s">
        <v>3168</v>
      </c>
      <c r="AP341">
        <v>0.111994442867942</v>
      </c>
      <c r="AQ341">
        <f>(Table2[[#This Row],[Sharpe Ratio]]-AVERAGE(Table2[Sharpe Ratio]))/_xlfn.STDEV.P(Table2[Sharpe Ratio])</f>
        <v>0.59387755069139525</v>
      </c>
      <c r="AR3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1">
        <f>_xlfn.RANK.AVG(Table2[[#This Row],[1Y Return vs Nifty Z-Score]],Table2[1Y Return vs Nifty Z-Score])</f>
        <v>469</v>
      </c>
      <c r="AT341">
        <f>_xlfn.RANK.AVG(Table2[[#This Row],[6M Return vs Nifty Z-Score]],Table2[6M Return vs Nifty Z-Score])</f>
        <v>383</v>
      </c>
      <c r="AU341">
        <f>_xlfn.RANK.AVG(Table2[[#This Row],[Sharpe Ratio Z-Score]],Table2[Sharpe Ratio Z-Score])</f>
        <v>195</v>
      </c>
      <c r="AV341">
        <f>(Table2[[#This Row],[Rank 1Y]]+Table2[[#This Row],[Rank 6M]]+Table2[[#This Row],[Rank Sharpe]])/3</f>
        <v>349</v>
      </c>
    </row>
    <row r="342" spans="1:48" x14ac:dyDescent="0.3">
      <c r="A342" t="s">
        <v>749</v>
      </c>
      <c r="B342" t="s">
        <v>750</v>
      </c>
      <c r="C342" t="s">
        <v>3127</v>
      </c>
      <c r="D342" t="s">
        <v>51</v>
      </c>
      <c r="E342">
        <v>22090.746690739899</v>
      </c>
      <c r="F342">
        <v>1123.8499999999999</v>
      </c>
      <c r="G342">
        <v>29.059232808374801</v>
      </c>
      <c r="H342">
        <f>(Table2[[#This Row],[1Y Return vs Nifty]]-AVERAGE(Table2[1Y Return vs Nifty]))/_xlfn.STDEV.P(Table2[1Y Return vs Nifty])</f>
        <v>0.14183508358030361</v>
      </c>
      <c r="I342">
        <v>-5.5227165479259996</v>
      </c>
      <c r="J342">
        <f>(Table2[[#This Row],[1M Return vs Nifty]]-AVERAGE(Table2[1M Return vs Nifty]))/_xlfn.STDEV.P(Table2[1M Return vs Nifty])</f>
        <v>-0.73108193660839882</v>
      </c>
      <c r="K342">
        <v>2.9796700406488199</v>
      </c>
      <c r="L342">
        <f>(Table2[[#This Row],[6M Return vs Nifty]]-AVERAGE(Table2[6M Return vs Nifty]))/_xlfn.STDEV.P(Table2[6M Return vs Nifty])</f>
        <v>-0.11829896019182344</v>
      </c>
      <c r="M342">
        <v>9.2642136985928207</v>
      </c>
      <c r="N342">
        <f>(Table2[[#This Row],[1W Return vs Nifty]]-AVERAGE(Table2[1W Return vs Nifty]))/_xlfn.STDEV.P(Table2[1W Return vs Nifty])</f>
        <v>0.49377618909006371</v>
      </c>
      <c r="O342">
        <v>1126.2</v>
      </c>
      <c r="P342">
        <v>1134.02018353156</v>
      </c>
      <c r="Q342">
        <v>1026.8996330822799</v>
      </c>
      <c r="R342">
        <v>52.959409635380503</v>
      </c>
      <c r="S342" s="1">
        <f>(Table2[[#This Row],[Close Price]]-Table2[[#This Row],[20D EMA]])/Table2[[#This Row],[20D EMA]]</f>
        <v>-2.0866631148997836E-3</v>
      </c>
      <c r="T342" s="1">
        <f>(Table2[[#This Row],[Close Price]]-Table2[[#This Row],[50D EMA]])/Table2[[#This Row],[50D EMA]]</f>
        <v>-8.9682561908978626E-3</v>
      </c>
      <c r="U342" s="1">
        <f>(Table2[[#This Row],[Close Price]]-Table2[[#This Row],[200D EMA]])/Table2[[#This Row],[200D EMA]]</f>
        <v>9.4410752321256175E-2</v>
      </c>
      <c r="V342">
        <v>0.34542352197909199</v>
      </c>
      <c r="W342">
        <v>1117.8</v>
      </c>
      <c r="X342">
        <v>1148.25</v>
      </c>
      <c r="Y342">
        <v>1117.8</v>
      </c>
      <c r="Z342">
        <v>1148.25</v>
      </c>
      <c r="AA342">
        <v>1108.3</v>
      </c>
      <c r="AB342">
        <v>1156</v>
      </c>
      <c r="AC342" s="1">
        <f>(Table2[[#This Row],[Close Price]]/Table2[[#This Row],[Day Low]])-1</f>
        <v>5.4124172481659905E-3</v>
      </c>
      <c r="AD342" s="1">
        <f>(Table2[[#This Row],[Day High]]/Table2[[#This Row],[Close Price]])-1</f>
        <v>2.1711082439827445E-2</v>
      </c>
      <c r="AE342" s="1">
        <f>(Table2[[#This Row],[Close Price]]/Table2[[#This Row],[Current Week Low]])-1</f>
        <v>5.4124172481659905E-3</v>
      </c>
      <c r="AF342" s="1">
        <f>(Table2[[#This Row],[Current Week High]]/Table2[[#This Row],[Close Price]])-1</f>
        <v>2.1711082439827445E-2</v>
      </c>
      <c r="AG342" s="1">
        <f>(Table2[[#This Row],[Close Price]]/Table2[[#This Row],[Current Month Low]])-1</f>
        <v>1.403049715780913E-2</v>
      </c>
      <c r="AH342" s="1">
        <f>(Table2[[#This Row],[Current Month High]]/Table2[[#This Row],[Close Price]])-1</f>
        <v>2.860702050985453E-2</v>
      </c>
      <c r="AI342">
        <v>16.0208212839791</v>
      </c>
      <c r="AJ342">
        <v>58.233016543470598</v>
      </c>
      <c r="AK342" t="str">
        <f>IF(AND(Table2[[#This Row],[20D EMA]]&gt;Table2[[#This Row],[50D EMA]],Table2[[#This Row],[50D EMA]]&gt;Table2[[#This Row],[200D EMA]]),"Uptrend","Downtrend/NoTrend")</f>
        <v>Downtrend/NoTrend</v>
      </c>
      <c r="AL342">
        <v>0.01</v>
      </c>
      <c r="AM342" t="s">
        <v>3169</v>
      </c>
      <c r="AN342">
        <v>-5.19</v>
      </c>
      <c r="AO342" t="s">
        <v>3168</v>
      </c>
      <c r="AP342">
        <v>3.0947243002726998E-2</v>
      </c>
      <c r="AQ342">
        <f>(Table2[[#This Row],[Sharpe Ratio]]-AVERAGE(Table2[Sharpe Ratio]))/_xlfn.STDEV.P(Table2[Sharpe Ratio])</f>
        <v>-0.36663891157007911</v>
      </c>
      <c r="AR3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2">
        <f>_xlfn.RANK.AVG(Table2[[#This Row],[1Y Return vs Nifty Z-Score]],Table2[1Y Return vs Nifty Z-Score])</f>
        <v>256</v>
      </c>
      <c r="AT342">
        <f>_xlfn.RANK.AVG(Table2[[#This Row],[6M Return vs Nifty Z-Score]],Table2[6M Return vs Nifty Z-Score])</f>
        <v>359</v>
      </c>
      <c r="AU342">
        <f>_xlfn.RANK.AVG(Table2[[#This Row],[Sharpe Ratio Z-Score]],Table2[Sharpe Ratio Z-Score])</f>
        <v>434</v>
      </c>
      <c r="AV342">
        <f>(Table2[[#This Row],[Rank 1Y]]+Table2[[#This Row],[Rank 6M]]+Table2[[#This Row],[Rank Sharpe]])/3</f>
        <v>349.66666666666669</v>
      </c>
    </row>
    <row r="343" spans="1:48" x14ac:dyDescent="0.3">
      <c r="A343" t="s">
        <v>793</v>
      </c>
      <c r="B343" t="s">
        <v>794</v>
      </c>
      <c r="C343" t="s">
        <v>3126</v>
      </c>
      <c r="D343" t="s">
        <v>46</v>
      </c>
      <c r="E343">
        <v>19744.246300029899</v>
      </c>
      <c r="F343">
        <v>209.93</v>
      </c>
      <c r="G343">
        <v>18.9615277008823</v>
      </c>
      <c r="H343">
        <f>(Table2[[#This Row],[1Y Return vs Nifty]]-AVERAGE(Table2[1Y Return vs Nifty]))/_xlfn.STDEV.P(Table2[1Y Return vs Nifty])</f>
        <v>-3.718038889480569E-2</v>
      </c>
      <c r="I343">
        <v>4.3250415845385604</v>
      </c>
      <c r="J343">
        <f>(Table2[[#This Row],[1M Return vs Nifty]]-AVERAGE(Table2[1M Return vs Nifty]))/_xlfn.STDEV.P(Table2[1M Return vs Nifty])</f>
        <v>0.35494964561708553</v>
      </c>
      <c r="K343">
        <v>-21.3711245786021</v>
      </c>
      <c r="L343">
        <f>(Table2[[#This Row],[6M Return vs Nifty]]-AVERAGE(Table2[6M Return vs Nifty]))/_xlfn.STDEV.P(Table2[6M Return vs Nifty])</f>
        <v>-0.95808368028915625</v>
      </c>
      <c r="M343">
        <v>14.621444399621399</v>
      </c>
      <c r="N343">
        <f>(Table2[[#This Row],[1W Return vs Nifty]]-AVERAGE(Table2[1W Return vs Nifty]))/_xlfn.STDEV.P(Table2[1W Return vs Nifty])</f>
        <v>1.4411302480588208</v>
      </c>
      <c r="O343">
        <v>214.1</v>
      </c>
      <c r="P343">
        <v>228.11080936629801</v>
      </c>
      <c r="Q343">
        <v>229.70290078410801</v>
      </c>
      <c r="R343">
        <v>47.247874009738098</v>
      </c>
      <c r="S343" s="1">
        <f>(Table2[[#This Row],[Close Price]]-Table2[[#This Row],[20D EMA]])/Table2[[#This Row],[20D EMA]]</f>
        <v>-1.9476879962634225E-2</v>
      </c>
      <c r="T343" s="1">
        <f>(Table2[[#This Row],[Close Price]]-Table2[[#This Row],[50D EMA]])/Table2[[#This Row],[50D EMA]]</f>
        <v>-7.9701656474785679E-2</v>
      </c>
      <c r="U343" s="1">
        <f>(Table2[[#This Row],[Close Price]]-Table2[[#This Row],[200D EMA]])/Table2[[#This Row],[200D EMA]]</f>
        <v>-8.608032687707351E-2</v>
      </c>
      <c r="V343">
        <v>0.95568219224055295</v>
      </c>
      <c r="W343">
        <v>209.21</v>
      </c>
      <c r="X343">
        <v>220.87</v>
      </c>
      <c r="Y343">
        <v>209.21</v>
      </c>
      <c r="Z343">
        <v>220.87</v>
      </c>
      <c r="AA343">
        <v>209.21</v>
      </c>
      <c r="AB343">
        <v>221</v>
      </c>
      <c r="AC343" s="1">
        <f>(Table2[[#This Row],[Close Price]]/Table2[[#This Row],[Day Low]])-1</f>
        <v>3.4415180918694332E-3</v>
      </c>
      <c r="AD343" s="1">
        <f>(Table2[[#This Row],[Day High]]/Table2[[#This Row],[Close Price]])-1</f>
        <v>5.2112608964893115E-2</v>
      </c>
      <c r="AE343" s="1">
        <f>(Table2[[#This Row],[Close Price]]/Table2[[#This Row],[Current Week Low]])-1</f>
        <v>3.4415180918694332E-3</v>
      </c>
      <c r="AF343" s="1">
        <f>(Table2[[#This Row],[Current Week High]]/Table2[[#This Row],[Close Price]])-1</f>
        <v>5.2112608964893115E-2</v>
      </c>
      <c r="AG343" s="1">
        <f>(Table2[[#This Row],[Close Price]]/Table2[[#This Row],[Current Month Low]])-1</f>
        <v>3.4415180918694332E-3</v>
      </c>
      <c r="AH343" s="1">
        <f>(Table2[[#This Row],[Current Month High]]/Table2[[#This Row],[Close Price]])-1</f>
        <v>5.2731863001953094E-2</v>
      </c>
      <c r="AI343">
        <v>67.484399561758593</v>
      </c>
      <c r="AJ343">
        <v>46.292682926829201</v>
      </c>
      <c r="AK343" t="str">
        <f>IF(AND(Table2[[#This Row],[20D EMA]]&gt;Table2[[#This Row],[50D EMA]],Table2[[#This Row],[50D EMA]]&gt;Table2[[#This Row],[200D EMA]]),"Uptrend","Downtrend/NoTrend")</f>
        <v>Downtrend/NoTrend</v>
      </c>
      <c r="AL343">
        <v>-0.17</v>
      </c>
      <c r="AM343" t="s">
        <v>3168</v>
      </c>
      <c r="AN343">
        <v>-6.18</v>
      </c>
      <c r="AO343" t="s">
        <v>3168</v>
      </c>
      <c r="AP343">
        <v>0.15333590375504599</v>
      </c>
      <c r="AQ343">
        <f>(Table2[[#This Row],[Sharpe Ratio]]-AVERAGE(Table2[Sharpe Ratio]))/_xlfn.STDEV.P(Table2[Sharpe Ratio])</f>
        <v>1.083828515339653</v>
      </c>
      <c r="AR3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3">
        <f>_xlfn.RANK.AVG(Table2[[#This Row],[1Y Return vs Nifty Z-Score]],Table2[1Y Return vs Nifty Z-Score])</f>
        <v>305</v>
      </c>
      <c r="AT343">
        <f>_xlfn.RANK.AVG(Table2[[#This Row],[6M Return vs Nifty Z-Score]],Table2[6M Return vs Nifty Z-Score])</f>
        <v>644</v>
      </c>
      <c r="AU343">
        <f>_xlfn.RANK.AVG(Table2[[#This Row],[Sharpe Ratio Z-Score]],Table2[Sharpe Ratio Z-Score])</f>
        <v>101</v>
      </c>
      <c r="AV343">
        <f>(Table2[[#This Row],[Rank 1Y]]+Table2[[#This Row],[Rank 6M]]+Table2[[#This Row],[Rank Sharpe]])/3</f>
        <v>350</v>
      </c>
    </row>
    <row r="344" spans="1:48" x14ac:dyDescent="0.3">
      <c r="A344" t="s">
        <v>1562</v>
      </c>
      <c r="B344" t="s">
        <v>1563</v>
      </c>
      <c r="C344" t="s">
        <v>3127</v>
      </c>
      <c r="D344" t="s">
        <v>247</v>
      </c>
      <c r="E344">
        <v>6229.1930977699903</v>
      </c>
      <c r="F344">
        <v>446.9</v>
      </c>
      <c r="G344">
        <v>-3.9931342530949401</v>
      </c>
      <c r="H344">
        <f>(Table2[[#This Row],[1Y Return vs Nifty]]-AVERAGE(Table2[1Y Return vs Nifty]))/_xlfn.STDEV.P(Table2[1Y Return vs Nifty])</f>
        <v>-0.44412826580879816</v>
      </c>
      <c r="I344">
        <v>10.8448362148916</v>
      </c>
      <c r="J344">
        <f>(Table2[[#This Row],[1M Return vs Nifty]]-AVERAGE(Table2[1M Return vs Nifty]))/_xlfn.STDEV.P(Table2[1M Return vs Nifty])</f>
        <v>1.0739663784554934</v>
      </c>
      <c r="K344">
        <v>13.1964630449871</v>
      </c>
      <c r="L344">
        <f>(Table2[[#This Row],[6M Return vs Nifty]]-AVERAGE(Table2[6M Return vs Nifty]))/_xlfn.STDEV.P(Table2[6M Return vs Nifty])</f>
        <v>0.23404710438619344</v>
      </c>
      <c r="M344">
        <v>6.5251805889024102</v>
      </c>
      <c r="N344">
        <f>(Table2[[#This Row],[1W Return vs Nifty]]-AVERAGE(Table2[1W Return vs Nifty]))/_xlfn.STDEV.P(Table2[1W Return vs Nifty])</f>
        <v>9.4150930452686545E-3</v>
      </c>
      <c r="O344">
        <v>437.29</v>
      </c>
      <c r="P344">
        <v>421.29962709764999</v>
      </c>
      <c r="Q344">
        <v>383.66266386488502</v>
      </c>
      <c r="R344">
        <v>58.957210677964497</v>
      </c>
      <c r="S344" s="1">
        <f>(Table2[[#This Row],[Close Price]]-Table2[[#This Row],[20D EMA]])/Table2[[#This Row],[20D EMA]]</f>
        <v>2.1976262891902298E-2</v>
      </c>
      <c r="T344" s="1">
        <f>(Table2[[#This Row],[Close Price]]-Table2[[#This Row],[50D EMA]])/Table2[[#This Row],[50D EMA]]</f>
        <v>6.0765239880965438E-2</v>
      </c>
      <c r="U344" s="1">
        <f>(Table2[[#This Row],[Close Price]]-Table2[[#This Row],[200D EMA]])/Table2[[#This Row],[200D EMA]]</f>
        <v>0.16482535855348524</v>
      </c>
      <c r="V344">
        <v>0.51343871570562305</v>
      </c>
      <c r="W344">
        <v>440.25</v>
      </c>
      <c r="X344">
        <v>452</v>
      </c>
      <c r="Y344">
        <v>440.25</v>
      </c>
      <c r="Z344">
        <v>452</v>
      </c>
      <c r="AA344">
        <v>440.25</v>
      </c>
      <c r="AB344">
        <v>453.8</v>
      </c>
      <c r="AC344" s="1">
        <f>(Table2[[#This Row],[Close Price]]/Table2[[#This Row],[Day Low]])-1</f>
        <v>1.5105053946621094E-2</v>
      </c>
      <c r="AD344" s="1">
        <f>(Table2[[#This Row],[Day High]]/Table2[[#This Row],[Close Price]])-1</f>
        <v>1.1411948981875142E-2</v>
      </c>
      <c r="AE344" s="1">
        <f>(Table2[[#This Row],[Close Price]]/Table2[[#This Row],[Current Week Low]])-1</f>
        <v>1.5105053946621094E-2</v>
      </c>
      <c r="AF344" s="1">
        <f>(Table2[[#This Row],[Current Week High]]/Table2[[#This Row],[Close Price]])-1</f>
        <v>1.1411948981875142E-2</v>
      </c>
      <c r="AG344" s="1">
        <f>(Table2[[#This Row],[Close Price]]/Table2[[#This Row],[Current Month Low]])-1</f>
        <v>1.5105053946621094E-2</v>
      </c>
      <c r="AH344" s="1">
        <f>(Table2[[#This Row],[Current Month High]]/Table2[[#This Row],[Close Price]])-1</f>
        <v>1.5439695681360499E-2</v>
      </c>
      <c r="AI344">
        <v>3.3117028417990602</v>
      </c>
      <c r="AJ344">
        <v>42.324840764331199</v>
      </c>
      <c r="AK344" t="str">
        <f>IF(AND(Table2[[#This Row],[20D EMA]]&gt;Table2[[#This Row],[50D EMA]],Table2[[#This Row],[50D EMA]]&gt;Table2[[#This Row],[200D EMA]]),"Uptrend","Downtrend/NoTrend")</f>
        <v>Uptrend</v>
      </c>
      <c r="AL344">
        <v>0.23</v>
      </c>
      <c r="AM344" t="s">
        <v>3169</v>
      </c>
      <c r="AN344">
        <v>3.04</v>
      </c>
      <c r="AO344" t="s">
        <v>3169</v>
      </c>
      <c r="AP344">
        <v>6.2861710487103997E-2</v>
      </c>
      <c r="AQ344">
        <f>(Table2[[#This Row],[Sharpe Ratio]]-AVERAGE(Table2[Sharpe Ratio]))/_xlfn.STDEV.P(Table2[Sharpe Ratio])</f>
        <v>1.1589718833342554E-2</v>
      </c>
      <c r="AR3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0.88489002891149982</v>
      </c>
      <c r="AS344">
        <f>_xlfn.RANK.AVG(Table2[[#This Row],[1Y Return vs Nifty Z-Score]],Table2[1Y Return vs Nifty Z-Score])</f>
        <v>474</v>
      </c>
      <c r="AT344">
        <f>_xlfn.RANK.AVG(Table2[[#This Row],[6M Return vs Nifty Z-Score]],Table2[6M Return vs Nifty Z-Score])</f>
        <v>233</v>
      </c>
      <c r="AU344">
        <f>_xlfn.RANK.AVG(Table2[[#This Row],[Sharpe Ratio Z-Score]],Table2[Sharpe Ratio Z-Score])</f>
        <v>343</v>
      </c>
      <c r="AV344">
        <f>(Table2[[#This Row],[Rank 1Y]]+Table2[[#This Row],[Rank 6M]]+Table2[[#This Row],[Rank Sharpe]])/3</f>
        <v>350</v>
      </c>
    </row>
    <row r="345" spans="1:48" x14ac:dyDescent="0.3">
      <c r="A345" t="s">
        <v>310</v>
      </c>
      <c r="B345" t="s">
        <v>311</v>
      </c>
      <c r="C345" t="s">
        <v>3128</v>
      </c>
      <c r="D345" t="s">
        <v>108</v>
      </c>
      <c r="E345">
        <v>83675.139925650001</v>
      </c>
      <c r="F345">
        <v>83.3</v>
      </c>
      <c r="G345">
        <v>40.500859740899003</v>
      </c>
      <c r="H345">
        <f>(Table2[[#This Row],[1Y Return vs Nifty]]-AVERAGE(Table2[1Y Return vs Nifty]))/_xlfn.STDEV.P(Table2[1Y Return vs Nifty])</f>
        <v>0.34467604886953246</v>
      </c>
      <c r="I345">
        <v>-5.5504735733848101</v>
      </c>
      <c r="J345">
        <f>(Table2[[#This Row],[1M Return vs Nifty]]-AVERAGE(Table2[1M Return vs Nifty]))/_xlfn.STDEV.P(Table2[1M Return vs Nifty])</f>
        <v>-0.73414304004650299</v>
      </c>
      <c r="K345">
        <v>-24.893267832288998</v>
      </c>
      <c r="L345">
        <f>(Table2[[#This Row],[6M Return vs Nifty]]-AVERAGE(Table2[6M Return vs Nifty]))/_xlfn.STDEV.P(Table2[6M Return vs Nifty])</f>
        <v>-1.0795516706643775</v>
      </c>
      <c r="M345">
        <v>8.5845135797374805</v>
      </c>
      <c r="N345">
        <f>(Table2[[#This Row],[1W Return vs Nifty]]-AVERAGE(Table2[1W Return vs Nifty]))/_xlfn.STDEV.P(Table2[1W Return vs Nifty])</f>
        <v>0.37358038226107598</v>
      </c>
      <c r="O345">
        <v>84.48</v>
      </c>
      <c r="P345">
        <v>89.439256095946305</v>
      </c>
      <c r="Q345">
        <v>88.684339315482802</v>
      </c>
      <c r="R345">
        <v>50.497021565164097</v>
      </c>
      <c r="S345" s="1">
        <f>(Table2[[#This Row],[Close Price]]-Table2[[#This Row],[20D EMA]])/Table2[[#This Row],[20D EMA]]</f>
        <v>-1.396780303030311E-2</v>
      </c>
      <c r="T345" s="1">
        <f>(Table2[[#This Row],[Close Price]]-Table2[[#This Row],[50D EMA]])/Table2[[#This Row],[50D EMA]]</f>
        <v>-6.8641627445563694E-2</v>
      </c>
      <c r="U345" s="1">
        <f>(Table2[[#This Row],[Close Price]]-Table2[[#This Row],[200D EMA]])/Table2[[#This Row],[200D EMA]]</f>
        <v>-6.0713530224640121E-2</v>
      </c>
      <c r="V345">
        <v>1.0761139862070499</v>
      </c>
      <c r="W345">
        <v>82.01</v>
      </c>
      <c r="X345">
        <v>84.5</v>
      </c>
      <c r="Y345">
        <v>82.01</v>
      </c>
      <c r="Z345">
        <v>84.5</v>
      </c>
      <c r="AA345">
        <v>82.01</v>
      </c>
      <c r="AB345">
        <v>84.5</v>
      </c>
      <c r="AC345" s="1">
        <f>(Table2[[#This Row],[Close Price]]/Table2[[#This Row],[Day Low]])-1</f>
        <v>1.5729789050115794E-2</v>
      </c>
      <c r="AD345" s="1">
        <f>(Table2[[#This Row],[Day High]]/Table2[[#This Row],[Close Price]])-1</f>
        <v>1.4405762304922076E-2</v>
      </c>
      <c r="AE345" s="1">
        <f>(Table2[[#This Row],[Close Price]]/Table2[[#This Row],[Current Week Low]])-1</f>
        <v>1.5729789050115794E-2</v>
      </c>
      <c r="AF345" s="1">
        <f>(Table2[[#This Row],[Current Week High]]/Table2[[#This Row],[Close Price]])-1</f>
        <v>1.4405762304922076E-2</v>
      </c>
      <c r="AG345" s="1">
        <f>(Table2[[#This Row],[Close Price]]/Table2[[#This Row],[Current Month Low]])-1</f>
        <v>1.5729789050115794E-2</v>
      </c>
      <c r="AH345" s="1">
        <f>(Table2[[#This Row],[Current Month High]]/Table2[[#This Row],[Close Price]])-1</f>
        <v>1.4405762304922076E-2</v>
      </c>
      <c r="AI345">
        <v>42.136854741896698</v>
      </c>
      <c r="AJ345">
        <v>66.766766766766693</v>
      </c>
      <c r="AK345" t="str">
        <f>IF(AND(Table2[[#This Row],[20D EMA]]&gt;Table2[[#This Row],[50D EMA]],Table2[[#This Row],[50D EMA]]&gt;Table2[[#This Row],[200D EMA]]),"Uptrend","Downtrend/NoTrend")</f>
        <v>Downtrend/NoTrend</v>
      </c>
      <c r="AL345">
        <v>-0.02</v>
      </c>
      <c r="AM345" t="s">
        <v>3168</v>
      </c>
      <c r="AN345">
        <v>-1.94</v>
      </c>
      <c r="AO345" t="s">
        <v>3168</v>
      </c>
      <c r="AP345">
        <v>0.116925745838693</v>
      </c>
      <c r="AQ345">
        <f>(Table2[[#This Row],[Sharpe Ratio]]-AVERAGE(Table2[Sharpe Ratio]))/_xlfn.STDEV.P(Table2[Sharpe Ratio])</f>
        <v>0.65232001004449347</v>
      </c>
      <c r="AR3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5">
        <f>_xlfn.RANK.AVG(Table2[[#This Row],[1Y Return vs Nifty Z-Score]],Table2[1Y Return vs Nifty Z-Score])</f>
        <v>198</v>
      </c>
      <c r="AT345">
        <f>_xlfn.RANK.AVG(Table2[[#This Row],[6M Return vs Nifty Z-Score]],Table2[6M Return vs Nifty Z-Score])</f>
        <v>673</v>
      </c>
      <c r="AU345">
        <f>_xlfn.RANK.AVG(Table2[[#This Row],[Sharpe Ratio Z-Score]],Table2[Sharpe Ratio Z-Score])</f>
        <v>183</v>
      </c>
      <c r="AV345">
        <f>(Table2[[#This Row],[Rank 1Y]]+Table2[[#This Row],[Rank 6M]]+Table2[[#This Row],[Rank Sharpe]])/3</f>
        <v>351.33333333333331</v>
      </c>
    </row>
    <row r="346" spans="1:48" x14ac:dyDescent="0.3">
      <c r="A346" t="s">
        <v>824</v>
      </c>
      <c r="B346" t="s">
        <v>825</v>
      </c>
      <c r="C346" t="s">
        <v>3127</v>
      </c>
      <c r="D346" t="s">
        <v>51</v>
      </c>
      <c r="E346">
        <v>18990.456431099999</v>
      </c>
      <c r="F346">
        <v>1815.25</v>
      </c>
      <c r="G346">
        <v>34.553372492393599</v>
      </c>
      <c r="H346">
        <f>(Table2[[#This Row],[1Y Return vs Nifty]]-AVERAGE(Table2[1Y Return vs Nifty]))/_xlfn.STDEV.P(Table2[1Y Return vs Nifty])</f>
        <v>0.23923701807025902</v>
      </c>
      <c r="I346">
        <v>0.72536297022499296</v>
      </c>
      <c r="J346">
        <f>(Table2[[#This Row],[1M Return vs Nifty]]-AVERAGE(Table2[1M Return vs Nifty]))/_xlfn.STDEV.P(Table2[1M Return vs Nifty])</f>
        <v>-4.2030520672581603E-2</v>
      </c>
      <c r="K346">
        <v>8.2341839850997296</v>
      </c>
      <c r="L346">
        <f>(Table2[[#This Row],[6M Return vs Nifty]]-AVERAGE(Table2[6M Return vs Nifty]))/_xlfn.STDEV.P(Table2[6M Return vs Nifty])</f>
        <v>6.2913217524945539E-2</v>
      </c>
      <c r="M346">
        <v>6.2686035045179</v>
      </c>
      <c r="N346">
        <f>(Table2[[#This Row],[1W Return vs Nifty]]-AVERAGE(Table2[1W Return vs Nifty]))/_xlfn.STDEV.P(Table2[1W Return vs Nifty])</f>
        <v>-3.5957106864540372E-2</v>
      </c>
      <c r="O346">
        <v>1881.91</v>
      </c>
      <c r="P346">
        <v>1879.2084543495</v>
      </c>
      <c r="Q346">
        <v>1640.08566953645</v>
      </c>
      <c r="R346">
        <v>38.735632558553696</v>
      </c>
      <c r="S346" s="1">
        <f>(Table2[[#This Row],[Close Price]]-Table2[[#This Row],[20D EMA]])/Table2[[#This Row],[20D EMA]]</f>
        <v>-3.5421460112332728E-2</v>
      </c>
      <c r="T346" s="1">
        <f>(Table2[[#This Row],[Close Price]]-Table2[[#This Row],[50D EMA]])/Table2[[#This Row],[50D EMA]]</f>
        <v>-3.4034784273913689E-2</v>
      </c>
      <c r="U346" s="1">
        <f>(Table2[[#This Row],[Close Price]]-Table2[[#This Row],[200D EMA]])/Table2[[#This Row],[200D EMA]]</f>
        <v>0.10680193950664663</v>
      </c>
      <c r="V346">
        <v>0.28673316284379002</v>
      </c>
      <c r="W346">
        <v>1795</v>
      </c>
      <c r="X346">
        <v>1875.3</v>
      </c>
      <c r="Y346">
        <v>1795</v>
      </c>
      <c r="Z346">
        <v>1875.3</v>
      </c>
      <c r="AA346">
        <v>1795</v>
      </c>
      <c r="AB346">
        <v>1875.3</v>
      </c>
      <c r="AC346" s="1">
        <f>(Table2[[#This Row],[Close Price]]/Table2[[#This Row],[Day Low]])-1</f>
        <v>1.1281337047353679E-2</v>
      </c>
      <c r="AD346" s="1">
        <f>(Table2[[#This Row],[Day High]]/Table2[[#This Row],[Close Price]])-1</f>
        <v>3.3080842859110282E-2</v>
      </c>
      <c r="AE346" s="1">
        <f>(Table2[[#This Row],[Close Price]]/Table2[[#This Row],[Current Week Low]])-1</f>
        <v>1.1281337047353679E-2</v>
      </c>
      <c r="AF346" s="1">
        <f>(Table2[[#This Row],[Current Week High]]/Table2[[#This Row],[Close Price]])-1</f>
        <v>3.3080842859110282E-2</v>
      </c>
      <c r="AG346" s="1">
        <f>(Table2[[#This Row],[Close Price]]/Table2[[#This Row],[Current Month Low]])-1</f>
        <v>1.1281337047353679E-2</v>
      </c>
      <c r="AH346" s="1">
        <f>(Table2[[#This Row],[Current Month High]]/Table2[[#This Row],[Close Price]])-1</f>
        <v>3.3080842859110282E-2</v>
      </c>
      <c r="AI346">
        <v>46.756645090207897</v>
      </c>
      <c r="AJ346">
        <v>60.209169939543699</v>
      </c>
      <c r="AK346" t="str">
        <f>IF(AND(Table2[[#This Row],[20D EMA]]&gt;Table2[[#This Row],[50D EMA]],Table2[[#This Row],[50D EMA]]&gt;Table2[[#This Row],[200D EMA]]),"Uptrend","Downtrend/NoTrend")</f>
        <v>Uptrend</v>
      </c>
      <c r="AL346">
        <v>0.08</v>
      </c>
      <c r="AM346" t="s">
        <v>3169</v>
      </c>
      <c r="AN346">
        <v>-10.09</v>
      </c>
      <c r="AO346" t="s">
        <v>3168</v>
      </c>
      <c r="AQ346">
        <f>(Table2[[#This Row],[Sharpe Ratio]]-AVERAGE(Table2[Sharpe Ratio]))/_xlfn.STDEV.P(Table2[Sharpe Ratio])</f>
        <v>-0.73340465320162251</v>
      </c>
      <c r="AR3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-0.50924204514353999</v>
      </c>
      <c r="AS346">
        <f>_xlfn.RANK.AVG(Table2[[#This Row],[1Y Return vs Nifty Z-Score]],Table2[1Y Return vs Nifty Z-Score])</f>
        <v>227</v>
      </c>
      <c r="AT346">
        <f>_xlfn.RANK.AVG(Table2[[#This Row],[6M Return vs Nifty Z-Score]],Table2[6M Return vs Nifty Z-Score])</f>
        <v>288</v>
      </c>
      <c r="AU346">
        <f>_xlfn.RANK.AVG(Table2[[#This Row],[Sharpe Ratio Z-Score]],Table2[Sharpe Ratio Z-Score])</f>
        <v>539</v>
      </c>
      <c r="AV346">
        <f>(Table2[[#This Row],[Rank 1Y]]+Table2[[#This Row],[Rank 6M]]+Table2[[#This Row],[Rank Sharpe]])/3</f>
        <v>351.33333333333331</v>
      </c>
    </row>
    <row r="347" spans="1:48" x14ac:dyDescent="0.3">
      <c r="A347" t="s">
        <v>167</v>
      </c>
      <c r="B347" t="s">
        <v>168</v>
      </c>
      <c r="C347" t="s">
        <v>3132</v>
      </c>
      <c r="D347" t="s">
        <v>169</v>
      </c>
      <c r="E347">
        <v>153083.53914878899</v>
      </c>
      <c r="F347">
        <v>3963.1</v>
      </c>
      <c r="G347">
        <v>30.074017765879798</v>
      </c>
      <c r="H347">
        <f>(Table2[[#This Row],[1Y Return vs Nifty]]-AVERAGE(Table2[1Y Return vs Nifty]))/_xlfn.STDEV.P(Table2[1Y Return vs Nifty])</f>
        <v>0.15982552860662919</v>
      </c>
      <c r="I347">
        <v>-8.7101462999996002</v>
      </c>
      <c r="J347">
        <f>(Table2[[#This Row],[1M Return vs Nifty]]-AVERAGE(Table2[1M Return vs Nifty]))/_xlfn.STDEV.P(Table2[1M Return vs Nifty])</f>
        <v>-1.082598426992667</v>
      </c>
      <c r="K347">
        <v>-7.6397243210077797</v>
      </c>
      <c r="L347">
        <f>(Table2[[#This Row],[6M Return vs Nifty]]-AVERAGE(Table2[6M Return vs Nifty]))/_xlfn.STDEV.P(Table2[6M Return vs Nifty])</f>
        <v>-0.48452951903185026</v>
      </c>
      <c r="M347">
        <v>1.37446580942799</v>
      </c>
      <c r="N347">
        <f>(Table2[[#This Row],[1W Return vs Nifty]]-AVERAGE(Table2[1W Return vs Nifty]))/_xlfn.STDEV.P(Table2[1W Return vs Nifty])</f>
        <v>-0.90141940806900944</v>
      </c>
      <c r="O347">
        <v>4358.54</v>
      </c>
      <c r="P347">
        <v>4506.6345039528996</v>
      </c>
      <c r="Q347">
        <v>4058.2653078072499</v>
      </c>
      <c r="R347">
        <v>16.894860537902101</v>
      </c>
      <c r="S347" s="1">
        <f>(Table2[[#This Row],[Close Price]]-Table2[[#This Row],[20D EMA]])/Table2[[#This Row],[20D EMA]]</f>
        <v>-9.0727628976675689E-2</v>
      </c>
      <c r="T347" s="1">
        <f>(Table2[[#This Row],[Close Price]]-Table2[[#This Row],[50D EMA]])/Table2[[#This Row],[50D EMA]]</f>
        <v>-0.12060762936868963</v>
      </c>
      <c r="U347" s="1">
        <f>(Table2[[#This Row],[Close Price]]-Table2[[#This Row],[200D EMA]])/Table2[[#This Row],[200D EMA]]</f>
        <v>-2.3449750223124129E-2</v>
      </c>
      <c r="V347">
        <v>1.28748115133046</v>
      </c>
      <c r="W347">
        <v>3874</v>
      </c>
      <c r="X347">
        <v>4075</v>
      </c>
      <c r="Y347">
        <v>3874</v>
      </c>
      <c r="Z347">
        <v>4075</v>
      </c>
      <c r="AA347">
        <v>3874</v>
      </c>
      <c r="AB347">
        <v>4099.7</v>
      </c>
      <c r="AC347" s="1">
        <f>(Table2[[#This Row],[Close Price]]/Table2[[#This Row],[Day Low]])-1</f>
        <v>2.2999483737738746E-2</v>
      </c>
      <c r="AD347" s="1">
        <f>(Table2[[#This Row],[Day High]]/Table2[[#This Row],[Close Price]])-1</f>
        <v>2.8235472231334047E-2</v>
      </c>
      <c r="AE347" s="1">
        <f>(Table2[[#This Row],[Close Price]]/Table2[[#This Row],[Current Week Low]])-1</f>
        <v>2.2999483737738746E-2</v>
      </c>
      <c r="AF347" s="1">
        <f>(Table2[[#This Row],[Current Week High]]/Table2[[#This Row],[Close Price]])-1</f>
        <v>2.8235472231334047E-2</v>
      </c>
      <c r="AG347" s="1">
        <f>(Table2[[#This Row],[Close Price]]/Table2[[#This Row],[Current Month Low]])-1</f>
        <v>2.2999483737738746E-2</v>
      </c>
      <c r="AH347" s="1">
        <f>(Table2[[#This Row],[Current Month High]]/Table2[[#This Row],[Close Price]])-1</f>
        <v>3.4467966995533672E-2</v>
      </c>
      <c r="AI347">
        <v>27.047008654840901</v>
      </c>
      <c r="AJ347">
        <v>59.400703871292102</v>
      </c>
      <c r="AK347" t="str">
        <f>IF(AND(Table2[[#This Row],[20D EMA]]&gt;Table2[[#This Row],[50D EMA]],Table2[[#This Row],[50D EMA]]&gt;Table2[[#This Row],[200D EMA]]),"Uptrend","Downtrend/NoTrend")</f>
        <v>Downtrend/NoTrend</v>
      </c>
      <c r="AL347">
        <v>-0.02</v>
      </c>
      <c r="AM347" t="s">
        <v>3168</v>
      </c>
      <c r="AN347">
        <v>-14.29</v>
      </c>
      <c r="AO347" t="s">
        <v>3168</v>
      </c>
      <c r="AP347">
        <v>7.1304293812787994E-2</v>
      </c>
      <c r="AQ347">
        <f>(Table2[[#This Row],[Sharpe Ratio]]-AVERAGE(Table2[Sharpe Ratio]))/_xlfn.STDEV.P(Table2[Sharpe Ratio])</f>
        <v>0.11164549228165074</v>
      </c>
      <c r="AR3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7">
        <f>_xlfn.RANK.AVG(Table2[[#This Row],[1Y Return vs Nifty Z-Score]],Table2[1Y Return vs Nifty Z-Score])</f>
        <v>248</v>
      </c>
      <c r="AT347">
        <f>_xlfn.RANK.AVG(Table2[[#This Row],[6M Return vs Nifty Z-Score]],Table2[6M Return vs Nifty Z-Score])</f>
        <v>495</v>
      </c>
      <c r="AU347">
        <f>_xlfn.RANK.AVG(Table2[[#This Row],[Sharpe Ratio Z-Score]],Table2[Sharpe Ratio Z-Score])</f>
        <v>312</v>
      </c>
      <c r="AV347">
        <f>(Table2[[#This Row],[Rank 1Y]]+Table2[[#This Row],[Rank 6M]]+Table2[[#This Row],[Rank Sharpe]])/3</f>
        <v>351.66666666666669</v>
      </c>
    </row>
    <row r="348" spans="1:48" x14ac:dyDescent="0.3">
      <c r="A348" t="s">
        <v>250</v>
      </c>
      <c r="B348" t="s">
        <v>251</v>
      </c>
      <c r="C348" t="s">
        <v>3127</v>
      </c>
      <c r="D348" t="s">
        <v>247</v>
      </c>
      <c r="E348">
        <v>100051.11572688</v>
      </c>
      <c r="F348">
        <v>6958.4</v>
      </c>
      <c r="G348">
        <v>9.9465546008041095</v>
      </c>
      <c r="H348">
        <f>(Table2[[#This Row],[1Y Return vs Nifty]]-AVERAGE(Table2[1Y Return vs Nifty]))/_xlfn.STDEV.P(Table2[1Y Return vs Nifty])</f>
        <v>-0.19700082845819156</v>
      </c>
      <c r="I348">
        <v>5.9205180246862597</v>
      </c>
      <c r="J348">
        <f>(Table2[[#This Row],[1M Return vs Nifty]]-AVERAGE(Table2[1M Return vs Nifty]))/_xlfn.STDEV.P(Table2[1M Return vs Nifty])</f>
        <v>0.53090215982281819</v>
      </c>
      <c r="K348">
        <v>8.12705538764782</v>
      </c>
      <c r="L348">
        <f>(Table2[[#This Row],[6M Return vs Nifty]]-AVERAGE(Table2[6M Return vs Nifty]))/_xlfn.STDEV.P(Table2[6M Return vs Nifty])</f>
        <v>5.9218678573249542E-2</v>
      </c>
      <c r="M348">
        <v>3.2503244463989498</v>
      </c>
      <c r="N348">
        <f>(Table2[[#This Row],[1W Return vs Nifty]]-AVERAGE(Table2[1W Return vs Nifty]))/_xlfn.STDEV.P(Table2[1W Return vs Nifty])</f>
        <v>-0.56969908595466801</v>
      </c>
      <c r="O348">
        <v>6983.3</v>
      </c>
      <c r="P348">
        <v>6918.75915911846</v>
      </c>
      <c r="Q348">
        <v>6408.5873401077097</v>
      </c>
      <c r="R348">
        <v>45.482652256657097</v>
      </c>
      <c r="S348" s="1">
        <f>(Table2[[#This Row],[Close Price]]-Table2[[#This Row],[20D EMA]])/Table2[[#This Row],[20D EMA]]</f>
        <v>-3.5656494780405461E-3</v>
      </c>
      <c r="T348" s="1">
        <f>(Table2[[#This Row],[Close Price]]-Table2[[#This Row],[50D EMA]])/Table2[[#This Row],[50D EMA]]</f>
        <v>5.7294725788070858E-3</v>
      </c>
      <c r="U348" s="1">
        <f>(Table2[[#This Row],[Close Price]]-Table2[[#This Row],[200D EMA]])/Table2[[#This Row],[200D EMA]]</f>
        <v>8.57931133202047E-2</v>
      </c>
      <c r="V348">
        <v>0.49304954497581699</v>
      </c>
      <c r="W348">
        <v>6892.15</v>
      </c>
      <c r="X348">
        <v>7090</v>
      </c>
      <c r="Y348">
        <v>6892.15</v>
      </c>
      <c r="Z348">
        <v>7090</v>
      </c>
      <c r="AA348">
        <v>6892.15</v>
      </c>
      <c r="AB348">
        <v>7090</v>
      </c>
      <c r="AC348" s="1">
        <f>(Table2[[#This Row],[Close Price]]/Table2[[#This Row],[Day Low]])-1</f>
        <v>9.6123851047931197E-3</v>
      </c>
      <c r="AD348" s="1">
        <f>(Table2[[#This Row],[Day High]]/Table2[[#This Row],[Close Price]])-1</f>
        <v>1.8912393653713444E-2</v>
      </c>
      <c r="AE348" s="1">
        <f>(Table2[[#This Row],[Close Price]]/Table2[[#This Row],[Current Week Low]])-1</f>
        <v>9.6123851047931197E-3</v>
      </c>
      <c r="AF348" s="1">
        <f>(Table2[[#This Row],[Current Week High]]/Table2[[#This Row],[Close Price]])-1</f>
        <v>1.8912393653713444E-2</v>
      </c>
      <c r="AG348" s="1">
        <f>(Table2[[#This Row],[Close Price]]/Table2[[#This Row],[Current Month Low]])-1</f>
        <v>9.6123851047931197E-3</v>
      </c>
      <c r="AH348" s="1">
        <f>(Table2[[#This Row],[Current Month High]]/Table2[[#This Row],[Close Price]])-1</f>
        <v>1.8912393653713444E-2</v>
      </c>
      <c r="AI348">
        <v>5.15276500344907</v>
      </c>
      <c r="AJ348">
        <v>36.775791408269299</v>
      </c>
      <c r="AK348" t="str">
        <f>IF(AND(Table2[[#This Row],[20D EMA]]&gt;Table2[[#This Row],[50D EMA]],Table2[[#This Row],[50D EMA]]&gt;Table2[[#This Row],[200D EMA]]),"Uptrend","Downtrend/NoTrend")</f>
        <v>Uptrend</v>
      </c>
      <c r="AL348">
        <v>0.02</v>
      </c>
      <c r="AM348" t="s">
        <v>3169</v>
      </c>
      <c r="AN348">
        <v>-0.44</v>
      </c>
      <c r="AO348" t="s">
        <v>3168</v>
      </c>
      <c r="AP348">
        <v>3.8594068140972E-2</v>
      </c>
      <c r="AQ348">
        <f>(Table2[[#This Row],[Sharpe Ratio]]-AVERAGE(Table2[Sharpe Ratio]))/_xlfn.STDEV.P(Table2[Sharpe Ratio])</f>
        <v>-0.27601392462994934</v>
      </c>
      <c r="AR3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-0.45259300064674118</v>
      </c>
      <c r="AS348">
        <f>_xlfn.RANK.AVG(Table2[[#This Row],[1Y Return vs Nifty Z-Score]],Table2[1Y Return vs Nifty Z-Score])</f>
        <v>355</v>
      </c>
      <c r="AT348">
        <f>_xlfn.RANK.AVG(Table2[[#This Row],[6M Return vs Nifty Z-Score]],Table2[6M Return vs Nifty Z-Score])</f>
        <v>289</v>
      </c>
      <c r="AU348">
        <f>_xlfn.RANK.AVG(Table2[[#This Row],[Sharpe Ratio Z-Score]],Table2[Sharpe Ratio Z-Score])</f>
        <v>413</v>
      </c>
      <c r="AV348">
        <f>(Table2[[#This Row],[Rank 1Y]]+Table2[[#This Row],[Rank 6M]]+Table2[[#This Row],[Rank Sharpe]])/3</f>
        <v>352.33333333333331</v>
      </c>
    </row>
    <row r="349" spans="1:48" x14ac:dyDescent="0.3">
      <c r="A349" t="s">
        <v>624</v>
      </c>
      <c r="B349" t="s">
        <v>625</v>
      </c>
      <c r="C349" t="s">
        <v>3137</v>
      </c>
      <c r="D349" t="s">
        <v>412</v>
      </c>
      <c r="E349">
        <v>30208.051848259998</v>
      </c>
      <c r="F349">
        <v>6721.55</v>
      </c>
      <c r="G349">
        <v>3.4259849366664601</v>
      </c>
      <c r="H349">
        <f>(Table2[[#This Row],[1Y Return vs Nifty]]-AVERAGE(Table2[1Y Return vs Nifty]))/_xlfn.STDEV.P(Table2[1Y Return vs Nifty])</f>
        <v>-0.31259965480600616</v>
      </c>
      <c r="I349">
        <v>7.1357342861267101</v>
      </c>
      <c r="J349">
        <f>(Table2[[#This Row],[1M Return vs Nifty]]-AVERAGE(Table2[1M Return vs Nifty]))/_xlfn.STDEV.P(Table2[1M Return vs Nifty])</f>
        <v>0.66491877775817543</v>
      </c>
      <c r="K349">
        <v>16.965618745700699</v>
      </c>
      <c r="L349">
        <f>(Table2[[#This Row],[6M Return vs Nifty]]-AVERAGE(Table2[6M Return vs Nifty]))/_xlfn.STDEV.P(Table2[6M Return vs Nifty])</f>
        <v>0.36403380151946363</v>
      </c>
      <c r="M349">
        <v>7.0052080514146597</v>
      </c>
      <c r="N349">
        <f>(Table2[[#This Row],[1W Return vs Nifty]]-AVERAGE(Table2[1W Return vs Nifty]))/_xlfn.STDEV.P(Table2[1W Return vs Nifty])</f>
        <v>9.4301481257025213E-2</v>
      </c>
      <c r="O349">
        <v>6534.16</v>
      </c>
      <c r="P349">
        <v>6488.6848693208503</v>
      </c>
      <c r="Q349">
        <v>6070.2331774601198</v>
      </c>
      <c r="R349">
        <v>64.916619376376104</v>
      </c>
      <c r="S349" s="1">
        <f>(Table2[[#This Row],[Close Price]]-Table2[[#This Row],[20D EMA]])/Table2[[#This Row],[20D EMA]]</f>
        <v>2.8678514147189589E-2</v>
      </c>
      <c r="T349" s="1">
        <f>(Table2[[#This Row],[Close Price]]-Table2[[#This Row],[50D EMA]])/Table2[[#This Row],[50D EMA]]</f>
        <v>3.58878779550783E-2</v>
      </c>
      <c r="U349" s="1">
        <f>(Table2[[#This Row],[Close Price]]-Table2[[#This Row],[200D EMA]])/Table2[[#This Row],[200D EMA]]</f>
        <v>0.10729683745236315</v>
      </c>
      <c r="V349">
        <v>0.48828220919846699</v>
      </c>
      <c r="W349">
        <v>6548.6</v>
      </c>
      <c r="X349">
        <v>6752</v>
      </c>
      <c r="Y349">
        <v>6548.6</v>
      </c>
      <c r="Z349">
        <v>6752</v>
      </c>
      <c r="AA349">
        <v>6548.6</v>
      </c>
      <c r="AB349">
        <v>6752</v>
      </c>
      <c r="AC349" s="1">
        <f>(Table2[[#This Row],[Close Price]]/Table2[[#This Row],[Day Low]])-1</f>
        <v>2.6410225086277883E-2</v>
      </c>
      <c r="AD349" s="1">
        <f>(Table2[[#This Row],[Day High]]/Table2[[#This Row],[Close Price]])-1</f>
        <v>4.5302050866242727E-3</v>
      </c>
      <c r="AE349" s="1">
        <f>(Table2[[#This Row],[Close Price]]/Table2[[#This Row],[Current Week Low]])-1</f>
        <v>2.6410225086277883E-2</v>
      </c>
      <c r="AF349" s="1">
        <f>(Table2[[#This Row],[Current Week High]]/Table2[[#This Row],[Close Price]])-1</f>
        <v>4.5302050866242727E-3</v>
      </c>
      <c r="AG349" s="1">
        <f>(Table2[[#This Row],[Close Price]]/Table2[[#This Row],[Current Month Low]])-1</f>
        <v>2.6410225086277883E-2</v>
      </c>
      <c r="AH349" s="1">
        <f>(Table2[[#This Row],[Current Month High]]/Table2[[#This Row],[Close Price]])-1</f>
        <v>4.5302050866242727E-3</v>
      </c>
      <c r="AI349">
        <v>7.0712856409607996</v>
      </c>
      <c r="AJ349">
        <v>37.140904268342403</v>
      </c>
      <c r="AK349" t="str">
        <f>IF(AND(Table2[[#This Row],[20D EMA]]&gt;Table2[[#This Row],[50D EMA]],Table2[[#This Row],[50D EMA]]&gt;Table2[[#This Row],[200D EMA]]),"Uptrend","Downtrend/NoTrend")</f>
        <v>Uptrend</v>
      </c>
      <c r="AL349">
        <v>0.15</v>
      </c>
      <c r="AM349" t="s">
        <v>3169</v>
      </c>
      <c r="AN349">
        <v>0.49</v>
      </c>
      <c r="AO349" t="s">
        <v>3169</v>
      </c>
      <c r="AP349">
        <v>2.5862319518752001E-2</v>
      </c>
      <c r="AQ349">
        <f>(Table2[[#This Row],[Sharpe Ratio]]-AVERAGE(Table2[Sharpe Ratio]))/_xlfn.STDEV.P(Table2[Sharpe Ratio])</f>
        <v>-0.42690197709017746</v>
      </c>
      <c r="AR3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0.38375242863848069</v>
      </c>
      <c r="AS349">
        <f>_xlfn.RANK.AVG(Table2[[#This Row],[1Y Return vs Nifty Z-Score]],Table2[1Y Return vs Nifty Z-Score])</f>
        <v>413</v>
      </c>
      <c r="AT349">
        <f>_xlfn.RANK.AVG(Table2[[#This Row],[6M Return vs Nifty Z-Score]],Table2[6M Return vs Nifty Z-Score])</f>
        <v>201</v>
      </c>
      <c r="AU349">
        <f>_xlfn.RANK.AVG(Table2[[#This Row],[Sharpe Ratio Z-Score]],Table2[Sharpe Ratio Z-Score])</f>
        <v>448</v>
      </c>
      <c r="AV349">
        <f>(Table2[[#This Row],[Rank 1Y]]+Table2[[#This Row],[Rank 6M]]+Table2[[#This Row],[Rank Sharpe]])/3</f>
        <v>354</v>
      </c>
    </row>
    <row r="350" spans="1:48" x14ac:dyDescent="0.3">
      <c r="A350" t="s">
        <v>646</v>
      </c>
      <c r="B350" t="s">
        <v>647</v>
      </c>
      <c r="C350" t="s">
        <v>3127</v>
      </c>
      <c r="D350" t="s">
        <v>51</v>
      </c>
      <c r="E350">
        <v>28746.367204679998</v>
      </c>
      <c r="F350">
        <v>1850.85</v>
      </c>
      <c r="G350">
        <v>6.1547458001331599</v>
      </c>
      <c r="H350">
        <f>(Table2[[#This Row],[1Y Return vs Nifty]]-AVERAGE(Table2[1Y Return vs Nifty]))/_xlfn.STDEV.P(Table2[1Y Return vs Nifty])</f>
        <v>-0.26422327521827005</v>
      </c>
      <c r="I350">
        <v>15.4553022398555</v>
      </c>
      <c r="J350">
        <f>(Table2[[#This Row],[1M Return vs Nifty]]-AVERAGE(Table2[1M Return vs Nifty]))/_xlfn.STDEV.P(Table2[1M Return vs Nifty])</f>
        <v>1.5824183169105734</v>
      </c>
      <c r="K350">
        <v>-6.8900919254304203</v>
      </c>
      <c r="L350">
        <f>(Table2[[#This Row],[6M Return vs Nifty]]-AVERAGE(Table2[6M Return vs Nifty]))/_xlfn.STDEV.P(Table2[6M Return vs Nifty])</f>
        <v>-0.45867698151349995</v>
      </c>
      <c r="M350">
        <v>6.46612962550451</v>
      </c>
      <c r="N350">
        <f>(Table2[[#This Row],[1W Return vs Nifty]]-AVERAGE(Table2[1W Return vs Nifty]))/_xlfn.STDEV.P(Table2[1W Return vs Nifty])</f>
        <v>-1.0272740998078958E-3</v>
      </c>
      <c r="O350">
        <v>1883.44</v>
      </c>
      <c r="P350">
        <v>1875.83810292673</v>
      </c>
      <c r="Q350">
        <v>1765.5703713892699</v>
      </c>
      <c r="R350">
        <v>41.768129194211198</v>
      </c>
      <c r="S350" s="1">
        <f>(Table2[[#This Row],[Close Price]]-Table2[[#This Row],[20D EMA]])/Table2[[#This Row],[20D EMA]]</f>
        <v>-1.73034447606508E-2</v>
      </c>
      <c r="T350" s="1">
        <f>(Table2[[#This Row],[Close Price]]-Table2[[#This Row],[50D EMA]])/Table2[[#This Row],[50D EMA]]</f>
        <v>-1.33210338822647E-2</v>
      </c>
      <c r="U350" s="1">
        <f>(Table2[[#This Row],[Close Price]]-Table2[[#This Row],[200D EMA]])/Table2[[#This Row],[200D EMA]]</f>
        <v>4.8301461098730521E-2</v>
      </c>
      <c r="V350">
        <v>0.68684396364681199</v>
      </c>
      <c r="W350">
        <v>1844.7</v>
      </c>
      <c r="X350">
        <v>1945</v>
      </c>
      <c r="Y350">
        <v>1844.7</v>
      </c>
      <c r="Z350">
        <v>1945</v>
      </c>
      <c r="AA350">
        <v>1844.7</v>
      </c>
      <c r="AB350">
        <v>1984</v>
      </c>
      <c r="AC350" s="1">
        <f>(Table2[[#This Row],[Close Price]]/Table2[[#This Row],[Day Low]])-1</f>
        <v>3.3338754268985582E-3</v>
      </c>
      <c r="AD350" s="1">
        <f>(Table2[[#This Row],[Day High]]/Table2[[#This Row],[Close Price]])-1</f>
        <v>5.086851986924934E-2</v>
      </c>
      <c r="AE350" s="1">
        <f>(Table2[[#This Row],[Close Price]]/Table2[[#This Row],[Current Week Low]])-1</f>
        <v>3.3338754268985582E-3</v>
      </c>
      <c r="AF350" s="1">
        <f>(Table2[[#This Row],[Current Week High]]/Table2[[#This Row],[Close Price]])-1</f>
        <v>5.086851986924934E-2</v>
      </c>
      <c r="AG350" s="1">
        <f>(Table2[[#This Row],[Close Price]]/Table2[[#This Row],[Current Month Low]])-1</f>
        <v>3.3338754268985582E-3</v>
      </c>
      <c r="AH350" s="1">
        <f>(Table2[[#This Row],[Current Month High]]/Table2[[#This Row],[Close Price]])-1</f>
        <v>7.1939919496447624E-2</v>
      </c>
      <c r="AI350">
        <v>9.6793365210579001</v>
      </c>
      <c r="AJ350">
        <v>34.999999999999901</v>
      </c>
      <c r="AK350" t="str">
        <f>IF(AND(Table2[[#This Row],[20D EMA]]&gt;Table2[[#This Row],[50D EMA]],Table2[[#This Row],[50D EMA]]&gt;Table2[[#This Row],[200D EMA]]),"Uptrend","Downtrend/NoTrend")</f>
        <v>Uptrend</v>
      </c>
      <c r="AL350">
        <v>-0.08</v>
      </c>
      <c r="AM350" t="s">
        <v>3168</v>
      </c>
      <c r="AN350">
        <v>-1.78</v>
      </c>
      <c r="AO350" t="s">
        <v>3168</v>
      </c>
      <c r="AP350">
        <v>0.11069348665025699</v>
      </c>
      <c r="AQ350">
        <f>(Table2[[#This Row],[Sharpe Ratio]]-AVERAGE(Table2[Sharpe Ratio]))/_xlfn.STDEV.P(Table2[Sharpe Ratio])</f>
        <v>0.57845949965636889</v>
      </c>
      <c r="AR3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1.4369502857353647</v>
      </c>
      <c r="AS350">
        <f>_xlfn.RANK.AVG(Table2[[#This Row],[1Y Return vs Nifty Z-Score]],Table2[1Y Return vs Nifty Z-Score])</f>
        <v>387</v>
      </c>
      <c r="AT350">
        <f>_xlfn.RANK.AVG(Table2[[#This Row],[6M Return vs Nifty Z-Score]],Table2[6M Return vs Nifty Z-Score])</f>
        <v>479</v>
      </c>
      <c r="AU350">
        <f>_xlfn.RANK.AVG(Table2[[#This Row],[Sharpe Ratio Z-Score]],Table2[Sharpe Ratio Z-Score])</f>
        <v>200</v>
      </c>
      <c r="AV350">
        <f>(Table2[[#This Row],[Rank 1Y]]+Table2[[#This Row],[Rank 6M]]+Table2[[#This Row],[Rank Sharpe]])/3</f>
        <v>355.33333333333331</v>
      </c>
    </row>
    <row r="351" spans="1:48" x14ac:dyDescent="0.3">
      <c r="A351" t="s">
        <v>156</v>
      </c>
      <c r="B351" t="s">
        <v>157</v>
      </c>
      <c r="C351" t="s">
        <v>3122</v>
      </c>
      <c r="D351" t="s">
        <v>21</v>
      </c>
      <c r="E351">
        <v>160307.26586367999</v>
      </c>
      <c r="F351">
        <v>1638.4</v>
      </c>
      <c r="G351">
        <v>18.6718408827027</v>
      </c>
      <c r="H351">
        <f>(Table2[[#This Row],[1Y Return vs Nifty]]-AVERAGE(Table2[1Y Return vs Nifty]))/_xlfn.STDEV.P(Table2[1Y Return vs Nifty])</f>
        <v>-4.2316053095154856E-2</v>
      </c>
      <c r="I351">
        <v>4.51618374373313</v>
      </c>
      <c r="J351">
        <f>(Table2[[#This Row],[1M Return vs Nifty]]-AVERAGE(Table2[1M Return vs Nifty]))/_xlfn.STDEV.P(Table2[1M Return vs Nifty])</f>
        <v>0.37602920695356223</v>
      </c>
      <c r="K351">
        <v>23.0393706885847</v>
      </c>
      <c r="L351">
        <f>(Table2[[#This Row],[6M Return vs Nifty]]-AVERAGE(Table2[6M Return vs Nifty]))/_xlfn.STDEV.P(Table2[6M Return vs Nifty])</f>
        <v>0.57349900193896353</v>
      </c>
      <c r="M351">
        <v>-5.5008262015890104</v>
      </c>
      <c r="N351">
        <f>(Table2[[#This Row],[1W Return vs Nifty]]-AVERAGE(Table2[1W Return vs Nifty]))/_xlfn.STDEV.P(Table2[1W Return vs Nifty])</f>
        <v>-2.1172221533160784</v>
      </c>
      <c r="O351">
        <v>1663.62</v>
      </c>
      <c r="P351">
        <v>1631.77567999352</v>
      </c>
      <c r="Q351">
        <v>1463.5081559161999</v>
      </c>
      <c r="R351">
        <v>41.290270283145801</v>
      </c>
      <c r="S351" s="1">
        <f>(Table2[[#This Row],[Close Price]]-Table2[[#This Row],[20D EMA]])/Table2[[#This Row],[20D EMA]]</f>
        <v>-1.5159711953450788E-2</v>
      </c>
      <c r="T351" s="1">
        <f>(Table2[[#This Row],[Close Price]]-Table2[[#This Row],[50D EMA]])/Table2[[#This Row],[50D EMA]]</f>
        <v>4.0595776047516246E-3</v>
      </c>
      <c r="U351" s="1">
        <f>(Table2[[#This Row],[Close Price]]-Table2[[#This Row],[200D EMA]])/Table2[[#This Row],[200D EMA]]</f>
        <v>0.11950178984435698</v>
      </c>
      <c r="V351">
        <v>1.0956361775591901</v>
      </c>
      <c r="W351">
        <v>1608.05</v>
      </c>
      <c r="X351">
        <v>1640.25</v>
      </c>
      <c r="Y351">
        <v>1608.05</v>
      </c>
      <c r="Z351">
        <v>1640.25</v>
      </c>
      <c r="AA351">
        <v>1598.8</v>
      </c>
      <c r="AB351">
        <v>1640.25</v>
      </c>
      <c r="AC351" s="1">
        <f>(Table2[[#This Row],[Close Price]]/Table2[[#This Row],[Day Low]])-1</f>
        <v>1.8873791237834725E-2</v>
      </c>
      <c r="AD351" s="1">
        <f>(Table2[[#This Row],[Day High]]/Table2[[#This Row],[Close Price]])-1</f>
        <v>1.129150390625E-3</v>
      </c>
      <c r="AE351" s="1">
        <f>(Table2[[#This Row],[Close Price]]/Table2[[#This Row],[Current Week Low]])-1</f>
        <v>1.8873791237834725E-2</v>
      </c>
      <c r="AF351" s="1">
        <f>(Table2[[#This Row],[Current Week High]]/Table2[[#This Row],[Close Price]])-1</f>
        <v>1.129150390625E-3</v>
      </c>
      <c r="AG351" s="1">
        <f>(Table2[[#This Row],[Close Price]]/Table2[[#This Row],[Current Month Low]])-1</f>
        <v>2.4768576432324219E-2</v>
      </c>
      <c r="AH351" s="1">
        <f>(Table2[[#This Row],[Current Month High]]/Table2[[#This Row],[Close Price]])-1</f>
        <v>1.129150390625E-3</v>
      </c>
      <c r="AI351">
        <v>7.5347900390624698</v>
      </c>
      <c r="AJ351">
        <v>46.652345148585702</v>
      </c>
      <c r="AK351" t="str">
        <f>IF(AND(Table2[[#This Row],[20D EMA]]&gt;Table2[[#This Row],[50D EMA]],Table2[[#This Row],[50D EMA]]&gt;Table2[[#This Row],[200D EMA]]),"Uptrend","Downtrend/NoTrend")</f>
        <v>Uptrend</v>
      </c>
      <c r="AL351">
        <v>0.05</v>
      </c>
      <c r="AM351" t="s">
        <v>3169</v>
      </c>
      <c r="AN351">
        <v>-3.57</v>
      </c>
      <c r="AO351" t="s">
        <v>3168</v>
      </c>
      <c r="AP351">
        <v>-2.5606523270066E-2</v>
      </c>
      <c r="AQ351">
        <f>(Table2[[#This Row],[Sharpe Ratio]]-AVERAGE(Table2[Sharpe Ratio]))/_xlfn.STDEV.P(Table2[Sharpe Ratio])</f>
        <v>-1.0368758056052005</v>
      </c>
      <c r="AR3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-2.2468858031239081</v>
      </c>
      <c r="AS351">
        <f>_xlfn.RANK.AVG(Table2[[#This Row],[1Y Return vs Nifty Z-Score]],Table2[1Y Return vs Nifty Z-Score])</f>
        <v>306</v>
      </c>
      <c r="AT351">
        <f>_xlfn.RANK.AVG(Table2[[#This Row],[6M Return vs Nifty Z-Score]],Table2[6M Return vs Nifty Z-Score])</f>
        <v>141</v>
      </c>
      <c r="AU351">
        <f>_xlfn.RANK.AVG(Table2[[#This Row],[Sharpe Ratio Z-Score]],Table2[Sharpe Ratio Z-Score])</f>
        <v>621</v>
      </c>
      <c r="AV351">
        <f>(Table2[[#This Row],[Rank 1Y]]+Table2[[#This Row],[Rank 6M]]+Table2[[#This Row],[Rank Sharpe]])/3</f>
        <v>356</v>
      </c>
    </row>
    <row r="352" spans="1:48" x14ac:dyDescent="0.3">
      <c r="A352" t="s">
        <v>203</v>
      </c>
      <c r="B352" t="s">
        <v>204</v>
      </c>
      <c r="C352" t="s">
        <v>3127</v>
      </c>
      <c r="D352" t="s">
        <v>51</v>
      </c>
      <c r="E352">
        <v>127971.574056239</v>
      </c>
      <c r="F352">
        <v>1584.6</v>
      </c>
      <c r="G352">
        <v>6.8234473812759102</v>
      </c>
      <c r="H352">
        <f>(Table2[[#This Row],[1Y Return vs Nifty]]-AVERAGE(Table2[1Y Return vs Nifty]))/_xlfn.STDEV.P(Table2[1Y Return vs Nifty])</f>
        <v>-0.25236831132114668</v>
      </c>
      <c r="I352">
        <v>-1.2695165047647099</v>
      </c>
      <c r="J352">
        <f>(Table2[[#This Row],[1M Return vs Nifty]]-AVERAGE(Table2[1M Return vs Nifty]))/_xlfn.STDEV.P(Table2[1M Return vs Nifty])</f>
        <v>-0.26203004578581757</v>
      </c>
      <c r="K352">
        <v>4.5644067876730299</v>
      </c>
      <c r="L352">
        <f>(Table2[[#This Row],[6M Return vs Nifty]]-AVERAGE(Table2[6M Return vs Nifty]))/_xlfn.STDEV.P(Table2[6M Return vs Nifty])</f>
        <v>-6.3646217793200927E-2</v>
      </c>
      <c r="M352">
        <v>5.9155041795673204</v>
      </c>
      <c r="N352">
        <f>(Table2[[#This Row],[1W Return vs Nifty]]-AVERAGE(Table2[1W Return vs Nifty]))/_xlfn.STDEV.P(Table2[1W Return vs Nifty])</f>
        <v>-9.8397964348395692E-2</v>
      </c>
      <c r="O352">
        <v>1546.17</v>
      </c>
      <c r="P352">
        <v>1570.7627717558701</v>
      </c>
      <c r="Q352">
        <v>1484.7021425103901</v>
      </c>
      <c r="R352">
        <v>61.863772843210199</v>
      </c>
      <c r="S352" s="1">
        <f>(Table2[[#This Row],[Close Price]]-Table2[[#This Row],[20D EMA]])/Table2[[#This Row],[20D EMA]]</f>
        <v>2.485496420186644E-2</v>
      </c>
      <c r="T352" s="1">
        <f>(Table2[[#This Row],[Close Price]]-Table2[[#This Row],[50D EMA]])/Table2[[#This Row],[50D EMA]]</f>
        <v>8.8092412762380175E-3</v>
      </c>
      <c r="U352" s="1">
        <f>(Table2[[#This Row],[Close Price]]-Table2[[#This Row],[200D EMA]])/Table2[[#This Row],[200D EMA]]</f>
        <v>6.7284780313375689E-2</v>
      </c>
      <c r="V352">
        <v>1.8569412800265399</v>
      </c>
      <c r="W352">
        <v>1563</v>
      </c>
      <c r="X352">
        <v>1602.95</v>
      </c>
      <c r="Y352">
        <v>1563</v>
      </c>
      <c r="Z352">
        <v>1602.95</v>
      </c>
      <c r="AA352">
        <v>1551.75</v>
      </c>
      <c r="AB352">
        <v>1602.95</v>
      </c>
      <c r="AC352" s="1">
        <f>(Table2[[#This Row],[Close Price]]/Table2[[#This Row],[Day Low]])-1</f>
        <v>1.3819577735124655E-2</v>
      </c>
      <c r="AD352" s="1">
        <f>(Table2[[#This Row],[Day High]]/Table2[[#This Row],[Close Price]])-1</f>
        <v>1.1580209516597328E-2</v>
      </c>
      <c r="AE352" s="1">
        <f>(Table2[[#This Row],[Close Price]]/Table2[[#This Row],[Current Week Low]])-1</f>
        <v>1.3819577735124655E-2</v>
      </c>
      <c r="AF352" s="1">
        <f>(Table2[[#This Row],[Current Week High]]/Table2[[#This Row],[Close Price]])-1</f>
        <v>1.1580209516597328E-2</v>
      </c>
      <c r="AG352" s="1">
        <f>(Table2[[#This Row],[Close Price]]/Table2[[#This Row],[Current Month Low]])-1</f>
        <v>2.1169647172547101E-2</v>
      </c>
      <c r="AH352" s="1">
        <f>(Table2[[#This Row],[Current Month High]]/Table2[[#This Row],[Close Price]])-1</f>
        <v>1.1580209516597328E-2</v>
      </c>
      <c r="AI352">
        <v>7.4119651647103399</v>
      </c>
      <c r="AJ352">
        <v>36.0697265037997</v>
      </c>
      <c r="AK352" t="str">
        <f>IF(AND(Table2[[#This Row],[20D EMA]]&gt;Table2[[#This Row],[50D EMA]],Table2[[#This Row],[50D EMA]]&gt;Table2[[#This Row],[200D EMA]]),"Uptrend","Downtrend/NoTrend")</f>
        <v>Downtrend/NoTrend</v>
      </c>
      <c r="AL352">
        <v>-0.02</v>
      </c>
      <c r="AM352" t="s">
        <v>3168</v>
      </c>
      <c r="AN352">
        <v>1.66</v>
      </c>
      <c r="AO352" t="s">
        <v>3169</v>
      </c>
      <c r="AP352">
        <v>6.1014472007437003E-2</v>
      </c>
      <c r="AQ352">
        <f>(Table2[[#This Row],[Sharpe Ratio]]-AVERAGE(Table2[Sharpe Ratio]))/_xlfn.STDEV.P(Table2[Sharpe Ratio])</f>
        <v>-1.0302499187684069E-2</v>
      </c>
      <c r="AR3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2">
        <f>_xlfn.RANK.AVG(Table2[[#This Row],[1Y Return vs Nifty Z-Score]],Table2[1Y Return vs Nifty Z-Score])</f>
        <v>382</v>
      </c>
      <c r="AT352">
        <f>_xlfn.RANK.AVG(Table2[[#This Row],[6M Return vs Nifty Z-Score]],Table2[6M Return vs Nifty Z-Score])</f>
        <v>339</v>
      </c>
      <c r="AU352">
        <f>_xlfn.RANK.AVG(Table2[[#This Row],[Sharpe Ratio Z-Score]],Table2[Sharpe Ratio Z-Score])</f>
        <v>350</v>
      </c>
      <c r="AV352">
        <f>(Table2[[#This Row],[Rank 1Y]]+Table2[[#This Row],[Rank 6M]]+Table2[[#This Row],[Rank Sharpe]])/3</f>
        <v>357</v>
      </c>
    </row>
    <row r="353" spans="1:48" x14ac:dyDescent="0.3">
      <c r="A353" t="s">
        <v>871</v>
      </c>
      <c r="B353" t="s">
        <v>872</v>
      </c>
      <c r="C353" t="s">
        <v>3136</v>
      </c>
      <c r="D353" t="s">
        <v>141</v>
      </c>
      <c r="E353">
        <v>17670.539108289999</v>
      </c>
      <c r="F353">
        <v>1566.15</v>
      </c>
      <c r="G353">
        <v>79.859439245450105</v>
      </c>
      <c r="H353">
        <f>(Table2[[#This Row],[1Y Return vs Nifty]]-AVERAGE(Table2[1Y Return vs Nifty]))/_xlfn.STDEV.P(Table2[1Y Return vs Nifty])</f>
        <v>1.042438028542358</v>
      </c>
      <c r="I353">
        <v>-7.5954496704947001</v>
      </c>
      <c r="J353">
        <f>(Table2[[#This Row],[1M Return vs Nifty]]-AVERAGE(Table2[1M Return vs Nifty]))/_xlfn.STDEV.P(Table2[1M Return vs Nifty])</f>
        <v>-0.95966732653725284</v>
      </c>
      <c r="K353">
        <v>-23.8751172166895</v>
      </c>
      <c r="L353">
        <f>(Table2[[#This Row],[6M Return vs Nifty]]-AVERAGE(Table2[6M Return vs Nifty]))/_xlfn.STDEV.P(Table2[6M Return vs Nifty])</f>
        <v>-1.044438757796138</v>
      </c>
      <c r="M353">
        <v>5.3479873153917099</v>
      </c>
      <c r="N353">
        <f>(Table2[[#This Row],[1W Return vs Nifty]]-AVERAGE(Table2[1W Return vs Nifty]))/_xlfn.STDEV.P(Table2[1W Return vs Nifty])</f>
        <v>-0.19875567429483496</v>
      </c>
      <c r="O353">
        <v>1660.61</v>
      </c>
      <c r="P353">
        <v>1730.0797091371101</v>
      </c>
      <c r="Q353">
        <v>1606.98461597292</v>
      </c>
      <c r="R353">
        <v>32.890668349052397</v>
      </c>
      <c r="S353" s="1">
        <f>(Table2[[#This Row],[Close Price]]-Table2[[#This Row],[20D EMA]])/Table2[[#This Row],[20D EMA]]</f>
        <v>-5.6882711774588743E-2</v>
      </c>
      <c r="T353" s="1">
        <f>(Table2[[#This Row],[Close Price]]-Table2[[#This Row],[50D EMA]])/Table2[[#This Row],[50D EMA]]</f>
        <v>-9.47526916079902E-2</v>
      </c>
      <c r="U353" s="1">
        <f>(Table2[[#This Row],[Close Price]]-Table2[[#This Row],[200D EMA]])/Table2[[#This Row],[200D EMA]]</f>
        <v>-2.5410707462309653E-2</v>
      </c>
      <c r="V353">
        <v>0.92590187644241295</v>
      </c>
      <c r="W353">
        <v>1543.05</v>
      </c>
      <c r="X353">
        <v>1597</v>
      </c>
      <c r="Y353">
        <v>1543.05</v>
      </c>
      <c r="Z353">
        <v>1597</v>
      </c>
      <c r="AA353">
        <v>1543.05</v>
      </c>
      <c r="AB353">
        <v>1611.85</v>
      </c>
      <c r="AC353" s="1">
        <f>(Table2[[#This Row],[Close Price]]/Table2[[#This Row],[Day Low]])-1</f>
        <v>1.4970350928356302E-2</v>
      </c>
      <c r="AD353" s="1">
        <f>(Table2[[#This Row],[Day High]]/Table2[[#This Row],[Close Price]])-1</f>
        <v>1.9697985505858329E-2</v>
      </c>
      <c r="AE353" s="1">
        <f>(Table2[[#This Row],[Close Price]]/Table2[[#This Row],[Current Week Low]])-1</f>
        <v>1.4970350928356302E-2</v>
      </c>
      <c r="AF353" s="1">
        <f>(Table2[[#This Row],[Current Week High]]/Table2[[#This Row],[Close Price]])-1</f>
        <v>1.9697985505858329E-2</v>
      </c>
      <c r="AG353" s="1">
        <f>(Table2[[#This Row],[Close Price]]/Table2[[#This Row],[Current Month Low]])-1</f>
        <v>1.4970350928356302E-2</v>
      </c>
      <c r="AH353" s="1">
        <f>(Table2[[#This Row],[Current Month High]]/Table2[[#This Row],[Close Price]])-1</f>
        <v>2.9179835903329732E-2</v>
      </c>
      <c r="AI353">
        <v>37.969122591833198</v>
      </c>
      <c r="AJ353">
        <v>115.618851230948</v>
      </c>
      <c r="AK353" t="str">
        <f>IF(AND(Table2[[#This Row],[20D EMA]]&gt;Table2[[#This Row],[50D EMA]],Table2[[#This Row],[50D EMA]]&gt;Table2[[#This Row],[200D EMA]]),"Uptrend","Downtrend/NoTrend")</f>
        <v>Downtrend/NoTrend</v>
      </c>
      <c r="AL353">
        <v>-0.02</v>
      </c>
      <c r="AM353" t="s">
        <v>3168</v>
      </c>
      <c r="AN353">
        <v>-10.88</v>
      </c>
      <c r="AO353" t="s">
        <v>3168</v>
      </c>
      <c r="AP353">
        <v>6.9465552673812006E-2</v>
      </c>
      <c r="AQ353">
        <f>(Table2[[#This Row],[Sharpe Ratio]]-AVERAGE(Table2[Sharpe Ratio]))/_xlfn.STDEV.P(Table2[Sharpe Ratio])</f>
        <v>8.9853978981240368E-2</v>
      </c>
      <c r="AR3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3">
        <f>_xlfn.RANK.AVG(Table2[[#This Row],[1Y Return vs Nifty Z-Score]],Table2[1Y Return vs Nifty Z-Score])</f>
        <v>92</v>
      </c>
      <c r="AT353">
        <f>_xlfn.RANK.AVG(Table2[[#This Row],[6M Return vs Nifty Z-Score]],Table2[6M Return vs Nifty Z-Score])</f>
        <v>664</v>
      </c>
      <c r="AU353">
        <f>_xlfn.RANK.AVG(Table2[[#This Row],[Sharpe Ratio Z-Score]],Table2[Sharpe Ratio Z-Score])</f>
        <v>318</v>
      </c>
      <c r="AV353">
        <f>(Table2[[#This Row],[Rank 1Y]]+Table2[[#This Row],[Rank 6M]]+Table2[[#This Row],[Rank Sharpe]])/3</f>
        <v>358</v>
      </c>
    </row>
    <row r="354" spans="1:48" x14ac:dyDescent="0.3">
      <c r="A354" t="s">
        <v>597</v>
      </c>
      <c r="B354" t="s">
        <v>598</v>
      </c>
      <c r="C354" t="s">
        <v>3135</v>
      </c>
      <c r="D354" t="s">
        <v>599</v>
      </c>
      <c r="E354">
        <v>32806.565514759997</v>
      </c>
      <c r="F354">
        <v>1350.55</v>
      </c>
      <c r="G354">
        <v>-21.254765653006199</v>
      </c>
      <c r="H354">
        <f>(Table2[[#This Row],[1Y Return vs Nifty]]-AVERAGE(Table2[1Y Return vs Nifty]))/_xlfn.STDEV.P(Table2[1Y Return vs Nifty])</f>
        <v>-0.75014820478022259</v>
      </c>
      <c r="I354">
        <v>11.5707683415504</v>
      </c>
      <c r="J354">
        <f>(Table2[[#This Row],[1M Return vs Nifty]]-AVERAGE(Table2[1M Return vs Nifty]))/_xlfn.STDEV.P(Table2[1M Return vs Nifty])</f>
        <v>1.1540237077987621</v>
      </c>
      <c r="K354">
        <v>39.087142481814503</v>
      </c>
      <c r="L354">
        <f>(Table2[[#This Row],[6M Return vs Nifty]]-AVERAGE(Table2[6M Return vs Nifty]))/_xlfn.STDEV.P(Table2[6M Return vs Nifty])</f>
        <v>1.1269377604798927</v>
      </c>
      <c r="M354">
        <v>10.3310043788605</v>
      </c>
      <c r="N354">
        <f>(Table2[[#This Row],[1W Return vs Nifty]]-AVERAGE(Table2[1W Return vs Nifty]))/_xlfn.STDEV.P(Table2[1W Return vs Nifty])</f>
        <v>0.68242374552768159</v>
      </c>
      <c r="O354">
        <v>1325.68</v>
      </c>
      <c r="P354">
        <v>1284.1358248115801</v>
      </c>
      <c r="Q354">
        <v>1179.6624855442899</v>
      </c>
      <c r="R354">
        <v>54.444446134267203</v>
      </c>
      <c r="S354" s="1">
        <f>(Table2[[#This Row],[Close Price]]-Table2[[#This Row],[20D EMA]])/Table2[[#This Row],[20D EMA]]</f>
        <v>1.8760183453020253E-2</v>
      </c>
      <c r="T354" s="1">
        <f>(Table2[[#This Row],[Close Price]]-Table2[[#This Row],[50D EMA]])/Table2[[#This Row],[50D EMA]]</f>
        <v>5.1718964540347426E-2</v>
      </c>
      <c r="U354" s="1">
        <f>(Table2[[#This Row],[Close Price]]-Table2[[#This Row],[200D EMA]])/Table2[[#This Row],[200D EMA]]</f>
        <v>0.14486136208431133</v>
      </c>
      <c r="V354">
        <v>0.79216207044068498</v>
      </c>
      <c r="W354">
        <v>1338.25</v>
      </c>
      <c r="X354">
        <v>1404.4</v>
      </c>
      <c r="Y354">
        <v>1338.25</v>
      </c>
      <c r="Z354">
        <v>1404.4</v>
      </c>
      <c r="AA354">
        <v>1338.25</v>
      </c>
      <c r="AB354">
        <v>1417.95</v>
      </c>
      <c r="AC354" s="1">
        <f>(Table2[[#This Row],[Close Price]]/Table2[[#This Row],[Day Low]])-1</f>
        <v>9.1911077900241889E-3</v>
      </c>
      <c r="AD354" s="1">
        <f>(Table2[[#This Row],[Day High]]/Table2[[#This Row],[Close Price]])-1</f>
        <v>3.9872644478175623E-2</v>
      </c>
      <c r="AE354" s="1">
        <f>(Table2[[#This Row],[Close Price]]/Table2[[#This Row],[Current Week Low]])-1</f>
        <v>9.1911077900241889E-3</v>
      </c>
      <c r="AF354" s="1">
        <f>(Table2[[#This Row],[Current Week High]]/Table2[[#This Row],[Close Price]])-1</f>
        <v>3.9872644478175623E-2</v>
      </c>
      <c r="AG354" s="1">
        <f>(Table2[[#This Row],[Close Price]]/Table2[[#This Row],[Current Month Low]])-1</f>
        <v>9.1911077900241889E-3</v>
      </c>
      <c r="AH354" s="1">
        <f>(Table2[[#This Row],[Current Month High]]/Table2[[#This Row],[Close Price]])-1</f>
        <v>4.9905594017252364E-2</v>
      </c>
      <c r="AI354">
        <v>10.1699307689459</v>
      </c>
      <c r="AJ354">
        <v>52.423678122002102</v>
      </c>
      <c r="AK354" t="str">
        <f>IF(AND(Table2[[#This Row],[20D EMA]]&gt;Table2[[#This Row],[50D EMA]],Table2[[#This Row],[50D EMA]]&gt;Table2[[#This Row],[200D EMA]]),"Uptrend","Downtrend/NoTrend")</f>
        <v>Uptrend</v>
      </c>
      <c r="AL354">
        <v>0.24</v>
      </c>
      <c r="AM354" t="s">
        <v>3169</v>
      </c>
      <c r="AN354">
        <v>1.83</v>
      </c>
      <c r="AO354" t="s">
        <v>3169</v>
      </c>
      <c r="AP354">
        <v>3.8255350910500002E-2</v>
      </c>
      <c r="AQ354">
        <f>(Table2[[#This Row],[Sharpe Ratio]]-AVERAGE(Table2[Sharpe Ratio]))/_xlfn.STDEV.P(Table2[Sharpe Ratio])</f>
        <v>-0.28002817159296628</v>
      </c>
      <c r="AR3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1.9332088374331475</v>
      </c>
      <c r="AS354">
        <f>_xlfn.RANK.AVG(Table2[[#This Row],[1Y Return vs Nifty Z-Score]],Table2[1Y Return vs Nifty Z-Score])</f>
        <v>587</v>
      </c>
      <c r="AT354">
        <f>_xlfn.RANK.AVG(Table2[[#This Row],[6M Return vs Nifty Z-Score]],Table2[6M Return vs Nifty Z-Score])</f>
        <v>79</v>
      </c>
      <c r="AU354">
        <f>_xlfn.RANK.AVG(Table2[[#This Row],[Sharpe Ratio Z-Score]],Table2[Sharpe Ratio Z-Score])</f>
        <v>415</v>
      </c>
      <c r="AV354">
        <f>(Table2[[#This Row],[Rank 1Y]]+Table2[[#This Row],[Rank 6M]]+Table2[[#This Row],[Rank Sharpe]])/3</f>
        <v>360.33333333333331</v>
      </c>
    </row>
    <row r="355" spans="1:48" x14ac:dyDescent="0.3">
      <c r="A355" t="s">
        <v>30</v>
      </c>
      <c r="B355" t="s">
        <v>31</v>
      </c>
      <c r="C355" t="s">
        <v>3123</v>
      </c>
      <c r="D355" t="s">
        <v>32</v>
      </c>
      <c r="E355">
        <v>740609.59352148999</v>
      </c>
      <c r="F355">
        <v>829.85</v>
      </c>
      <c r="G355">
        <v>19.708152042341201</v>
      </c>
      <c r="H355">
        <f>(Table2[[#This Row],[1Y Return vs Nifty]]-AVERAGE(Table2[1Y Return vs Nifty]))/_xlfn.STDEV.P(Table2[1Y Return vs Nifty])</f>
        <v>-2.3943984402411796E-2</v>
      </c>
      <c r="I355">
        <v>7.0916184772467297</v>
      </c>
      <c r="J355">
        <f>(Table2[[#This Row],[1M Return vs Nifty]]-AVERAGE(Table2[1M Return vs Nifty]))/_xlfn.STDEV.P(Table2[1M Return vs Nifty])</f>
        <v>0.66005359310654022</v>
      </c>
      <c r="K355">
        <v>-4.0309536510840402</v>
      </c>
      <c r="L355">
        <f>(Table2[[#This Row],[6M Return vs Nifty]]-AVERAGE(Table2[6M Return vs Nifty]))/_xlfn.STDEV.P(Table2[6M Return vs Nifty])</f>
        <v>-0.36007401298682418</v>
      </c>
      <c r="M355">
        <v>5.8975571883688502</v>
      </c>
      <c r="N355">
        <f>(Table2[[#This Row],[1W Return vs Nifty]]-AVERAGE(Table2[1W Return vs Nifty]))/_xlfn.STDEV.P(Table2[1W Return vs Nifty])</f>
        <v>-0.10157164790002675</v>
      </c>
      <c r="O355">
        <v>807.91</v>
      </c>
      <c r="P355">
        <v>806.59351558205697</v>
      </c>
      <c r="Q355">
        <v>775.04249555859894</v>
      </c>
      <c r="R355">
        <v>64.642072325422404</v>
      </c>
      <c r="S355" s="1">
        <f>(Table2[[#This Row],[Close Price]]-Table2[[#This Row],[20D EMA]])/Table2[[#This Row],[20D EMA]]</f>
        <v>2.7156490203116751E-2</v>
      </c>
      <c r="T355" s="1">
        <f>(Table2[[#This Row],[Close Price]]-Table2[[#This Row],[50D EMA]])/Table2[[#This Row],[50D EMA]]</f>
        <v>2.8832967248888217E-2</v>
      </c>
      <c r="U355" s="1">
        <f>(Table2[[#This Row],[Close Price]]-Table2[[#This Row],[200D EMA]])/Table2[[#This Row],[200D EMA]]</f>
        <v>7.0715483028965381E-2</v>
      </c>
      <c r="V355">
        <v>0.90992913925982999</v>
      </c>
      <c r="W355">
        <v>807.1</v>
      </c>
      <c r="X355">
        <v>837.5</v>
      </c>
      <c r="Y355">
        <v>807.1</v>
      </c>
      <c r="Z355">
        <v>837.5</v>
      </c>
      <c r="AA355">
        <v>807.1</v>
      </c>
      <c r="AB355">
        <v>837.5</v>
      </c>
      <c r="AC355" s="1">
        <f>(Table2[[#This Row],[Close Price]]/Table2[[#This Row],[Day Low]])-1</f>
        <v>2.8187337380745969E-2</v>
      </c>
      <c r="AD355" s="1">
        <f>(Table2[[#This Row],[Day High]]/Table2[[#This Row],[Close Price]])-1</f>
        <v>9.2185334699041999E-3</v>
      </c>
      <c r="AE355" s="1">
        <f>(Table2[[#This Row],[Close Price]]/Table2[[#This Row],[Current Week Low]])-1</f>
        <v>2.8187337380745969E-2</v>
      </c>
      <c r="AF355" s="1">
        <f>(Table2[[#This Row],[Current Week High]]/Table2[[#This Row],[Close Price]])-1</f>
        <v>9.2185334699041999E-3</v>
      </c>
      <c r="AG355" s="1">
        <f>(Table2[[#This Row],[Close Price]]/Table2[[#This Row],[Current Month Low]])-1</f>
        <v>2.8187337380745969E-2</v>
      </c>
      <c r="AH355" s="1">
        <f>(Table2[[#This Row],[Current Month High]]/Table2[[#This Row],[Close Price]])-1</f>
        <v>9.2185334699041999E-3</v>
      </c>
      <c r="AI355">
        <v>9.8993794059167097</v>
      </c>
      <c r="AJ355">
        <v>49.482121949022797</v>
      </c>
      <c r="AK355" t="str">
        <f>IF(AND(Table2[[#This Row],[20D EMA]]&gt;Table2[[#This Row],[50D EMA]],Table2[[#This Row],[50D EMA]]&gt;Table2[[#This Row],[200D EMA]]),"Uptrend","Downtrend/NoTrend")</f>
        <v>Uptrend</v>
      </c>
      <c r="AL355">
        <v>0.01</v>
      </c>
      <c r="AM355" t="s">
        <v>3169</v>
      </c>
      <c r="AN355">
        <v>2.3199999999999998</v>
      </c>
      <c r="AO355" t="s">
        <v>3169</v>
      </c>
      <c r="AP355">
        <v>6.4687423183931003E-2</v>
      </c>
      <c r="AQ355">
        <f>(Table2[[#This Row],[Sharpe Ratio]]-AVERAGE(Table2[Sharpe Ratio]))/_xlfn.STDEV.P(Table2[Sharpe Ratio])</f>
        <v>3.3226827870773697E-2</v>
      </c>
      <c r="AR3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0.20769077568805122</v>
      </c>
      <c r="AS355">
        <f>_xlfn.RANK.AVG(Table2[[#This Row],[1Y Return vs Nifty Z-Score]],Table2[1Y Return vs Nifty Z-Score])</f>
        <v>300</v>
      </c>
      <c r="AT355">
        <f>_xlfn.RANK.AVG(Table2[[#This Row],[6M Return vs Nifty Z-Score]],Table2[6M Return vs Nifty Z-Score])</f>
        <v>447</v>
      </c>
      <c r="AU355">
        <f>_xlfn.RANK.AVG(Table2[[#This Row],[Sharpe Ratio Z-Score]],Table2[Sharpe Ratio Z-Score])</f>
        <v>335</v>
      </c>
      <c r="AV355">
        <f>(Table2[[#This Row],[Rank 1Y]]+Table2[[#This Row],[Rank 6M]]+Table2[[#This Row],[Rank Sharpe]])/3</f>
        <v>360.66666666666669</v>
      </c>
    </row>
    <row r="356" spans="1:48" x14ac:dyDescent="0.3">
      <c r="A356" t="s">
        <v>229</v>
      </c>
      <c r="B356" t="s">
        <v>230</v>
      </c>
      <c r="C356" t="s">
        <v>3123</v>
      </c>
      <c r="D356" t="s">
        <v>43</v>
      </c>
      <c r="E356">
        <v>106302.63379658</v>
      </c>
      <c r="F356">
        <v>735.8</v>
      </c>
      <c r="G356">
        <v>16.2349639102274</v>
      </c>
      <c r="H356">
        <f>(Table2[[#This Row],[1Y Return vs Nifty]]-AVERAGE(Table2[1Y Return vs Nifty]))/_xlfn.STDEV.P(Table2[1Y Return vs Nifty])</f>
        <v>-8.5517818045459312E-2</v>
      </c>
      <c r="I356">
        <v>2.4373325098760299</v>
      </c>
      <c r="J356">
        <f>(Table2[[#This Row],[1M Return vs Nifty]]-AVERAGE(Table2[1M Return vs Nifty]))/_xlfn.STDEV.P(Table2[1M Return vs Nifty])</f>
        <v>0.14676909877986546</v>
      </c>
      <c r="K356">
        <v>21.360601315537899</v>
      </c>
      <c r="L356">
        <f>(Table2[[#This Row],[6M Return vs Nifty]]-AVERAGE(Table2[6M Return vs Nifty]))/_xlfn.STDEV.P(Table2[6M Return vs Nifty])</f>
        <v>0.5156033607454914</v>
      </c>
      <c r="M356">
        <v>1.6210405371324199</v>
      </c>
      <c r="N356">
        <f>(Table2[[#This Row],[1W Return vs Nifty]]-AVERAGE(Table2[1W Return vs Nifty]))/_xlfn.STDEV.P(Table2[1W Return vs Nifty])</f>
        <v>-0.85781599015290988</v>
      </c>
      <c r="O356">
        <v>748.04</v>
      </c>
      <c r="P356">
        <v>741.57773181648804</v>
      </c>
      <c r="Q356">
        <v>660.66799018487598</v>
      </c>
      <c r="R356">
        <v>42.6437858806284</v>
      </c>
      <c r="S356" s="1">
        <f>(Table2[[#This Row],[Close Price]]-Table2[[#This Row],[20D EMA]])/Table2[[#This Row],[20D EMA]]</f>
        <v>-1.636276134966046E-2</v>
      </c>
      <c r="T356" s="1">
        <f>(Table2[[#This Row],[Close Price]]-Table2[[#This Row],[50D EMA]])/Table2[[#This Row],[50D EMA]]</f>
        <v>-7.7911344537484736E-3</v>
      </c>
      <c r="U356" s="1">
        <f>(Table2[[#This Row],[Close Price]]-Table2[[#This Row],[200D EMA]])/Table2[[#This Row],[200D EMA]]</f>
        <v>0.11372128047871616</v>
      </c>
      <c r="V356">
        <v>0.79671381555130705</v>
      </c>
      <c r="W356">
        <v>730.05</v>
      </c>
      <c r="X356">
        <v>744.8</v>
      </c>
      <c r="Y356">
        <v>730.05</v>
      </c>
      <c r="Z356">
        <v>744.8</v>
      </c>
      <c r="AA356">
        <v>730.05</v>
      </c>
      <c r="AB356">
        <v>750</v>
      </c>
      <c r="AC356" s="1">
        <f>(Table2[[#This Row],[Close Price]]/Table2[[#This Row],[Day Low]])-1</f>
        <v>7.8761728648721885E-3</v>
      </c>
      <c r="AD356" s="1">
        <f>(Table2[[#This Row],[Day High]]/Table2[[#This Row],[Close Price]])-1</f>
        <v>1.2231584669747164E-2</v>
      </c>
      <c r="AE356" s="1">
        <f>(Table2[[#This Row],[Close Price]]/Table2[[#This Row],[Current Week Low]])-1</f>
        <v>7.8761728648721885E-3</v>
      </c>
      <c r="AF356" s="1">
        <f>(Table2[[#This Row],[Current Week High]]/Table2[[#This Row],[Close Price]])-1</f>
        <v>1.2231584669747164E-2</v>
      </c>
      <c r="AG356" s="1">
        <f>(Table2[[#This Row],[Close Price]]/Table2[[#This Row],[Current Month Low]])-1</f>
        <v>7.8761728648721885E-3</v>
      </c>
      <c r="AH356" s="1">
        <f>(Table2[[#This Row],[Current Month High]]/Table2[[#This Row],[Close Price]])-1</f>
        <v>1.9298722478934494E-2</v>
      </c>
      <c r="AI356">
        <v>8.2902962761619996</v>
      </c>
      <c r="AJ356">
        <v>58.765778401121999</v>
      </c>
      <c r="AK356" t="str">
        <f>IF(AND(Table2[[#This Row],[20D EMA]]&gt;Table2[[#This Row],[50D EMA]],Table2[[#This Row],[50D EMA]]&gt;Table2[[#This Row],[200D EMA]]),"Uptrend","Downtrend/NoTrend")</f>
        <v>Uptrend</v>
      </c>
      <c r="AL356">
        <v>-0.01</v>
      </c>
      <c r="AM356" t="s">
        <v>3168</v>
      </c>
      <c r="AN356">
        <v>0.09</v>
      </c>
      <c r="AO356" t="s">
        <v>3169</v>
      </c>
      <c r="AP356">
        <v>-1.5942521693340001E-2</v>
      </c>
      <c r="AQ356">
        <f>(Table2[[#This Row],[Sharpe Ratio]]-AVERAGE(Table2[Sharpe Ratio]))/_xlfn.STDEV.P(Table2[Sharpe Ratio])</f>
        <v>-0.92234461117524802</v>
      </c>
      <c r="AR3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-1.2033059598482603</v>
      </c>
      <c r="AS356">
        <f>_xlfn.RANK.AVG(Table2[[#This Row],[1Y Return vs Nifty Z-Score]],Table2[1Y Return vs Nifty Z-Score])</f>
        <v>319</v>
      </c>
      <c r="AT356">
        <f>_xlfn.RANK.AVG(Table2[[#This Row],[6M Return vs Nifty Z-Score]],Table2[6M Return vs Nifty Z-Score])</f>
        <v>158</v>
      </c>
      <c r="AU356">
        <f>_xlfn.RANK.AVG(Table2[[#This Row],[Sharpe Ratio Z-Score]],Table2[Sharpe Ratio Z-Score])</f>
        <v>605</v>
      </c>
      <c r="AV356">
        <f>(Table2[[#This Row],[Rank 1Y]]+Table2[[#This Row],[Rank 6M]]+Table2[[#This Row],[Rank Sharpe]])/3</f>
        <v>360.66666666666669</v>
      </c>
    </row>
    <row r="357" spans="1:48" x14ac:dyDescent="0.3">
      <c r="A357" t="s">
        <v>1826</v>
      </c>
      <c r="B357" t="s">
        <v>1827</v>
      </c>
      <c r="C357" t="s">
        <v>3137</v>
      </c>
      <c r="D357" t="s">
        <v>477</v>
      </c>
      <c r="E357">
        <v>4205.1318949799997</v>
      </c>
      <c r="F357">
        <v>367.1</v>
      </c>
      <c r="G357">
        <v>-2.3490374299085701</v>
      </c>
      <c r="H357">
        <f>(Table2[[#This Row],[1Y Return vs Nifty]]-AVERAGE(Table2[1Y Return vs Nifty]))/_xlfn.STDEV.P(Table2[1Y Return vs Nifty])</f>
        <v>-0.41498117085361375</v>
      </c>
      <c r="I357">
        <v>-5.9612647457903698</v>
      </c>
      <c r="J357">
        <f>(Table2[[#This Row],[1M Return vs Nifty]]-AVERAGE(Table2[1M Return vs Nifty]))/_xlfn.STDEV.P(Table2[1M Return vs Nifty])</f>
        <v>-0.77944595883581935</v>
      </c>
      <c r="K357">
        <v>-5.9366402351780598</v>
      </c>
      <c r="L357">
        <f>(Table2[[#This Row],[6M Return vs Nifty]]-AVERAGE(Table2[6M Return vs Nifty]))/_xlfn.STDEV.P(Table2[6M Return vs Nifty])</f>
        <v>-0.42579533747089016</v>
      </c>
      <c r="M357">
        <v>4.2427277366897798</v>
      </c>
      <c r="N357">
        <f>(Table2[[#This Row],[1W Return vs Nifty]]-AVERAGE(Table2[1W Return vs Nifty]))/_xlfn.STDEV.P(Table2[1W Return vs Nifty])</f>
        <v>-0.39420593703904278</v>
      </c>
      <c r="O357">
        <v>382.23</v>
      </c>
      <c r="P357">
        <v>384.92229116593899</v>
      </c>
      <c r="Q357">
        <v>369.96849253500102</v>
      </c>
      <c r="R357">
        <v>36.843442507083701</v>
      </c>
      <c r="S357" s="1">
        <f>(Table2[[#This Row],[Close Price]]-Table2[[#This Row],[20D EMA]])/Table2[[#This Row],[20D EMA]]</f>
        <v>-3.9583496847447858E-2</v>
      </c>
      <c r="T357" s="1">
        <f>(Table2[[#This Row],[Close Price]]-Table2[[#This Row],[50D EMA]])/Table2[[#This Row],[50D EMA]]</f>
        <v>-4.6301010814299194E-2</v>
      </c>
      <c r="U357" s="1">
        <f>(Table2[[#This Row],[Close Price]]-Table2[[#This Row],[200D EMA]])/Table2[[#This Row],[200D EMA]]</f>
        <v>-7.753342765342704E-3</v>
      </c>
      <c r="V357">
        <v>0.54021269641140301</v>
      </c>
      <c r="W357">
        <v>365.4</v>
      </c>
      <c r="X357">
        <v>377.3</v>
      </c>
      <c r="Y357">
        <v>365.4</v>
      </c>
      <c r="Z357">
        <v>377.3</v>
      </c>
      <c r="AA357">
        <v>365.4</v>
      </c>
      <c r="AB357">
        <v>379.9</v>
      </c>
      <c r="AC357" s="1">
        <f>(Table2[[#This Row],[Close Price]]/Table2[[#This Row],[Day Low]])-1</f>
        <v>4.6524356869186434E-3</v>
      </c>
      <c r="AD357" s="1">
        <f>(Table2[[#This Row],[Day High]]/Table2[[#This Row],[Close Price]])-1</f>
        <v>2.7785344592754058E-2</v>
      </c>
      <c r="AE357" s="1">
        <f>(Table2[[#This Row],[Close Price]]/Table2[[#This Row],[Current Week Low]])-1</f>
        <v>4.6524356869186434E-3</v>
      </c>
      <c r="AF357" s="1">
        <f>(Table2[[#This Row],[Current Week High]]/Table2[[#This Row],[Close Price]])-1</f>
        <v>2.7785344592754058E-2</v>
      </c>
      <c r="AG357" s="1">
        <f>(Table2[[#This Row],[Close Price]]/Table2[[#This Row],[Current Month Low]])-1</f>
        <v>4.6524356869186434E-3</v>
      </c>
      <c r="AH357" s="1">
        <f>(Table2[[#This Row],[Current Month High]]/Table2[[#This Row],[Close Price]])-1</f>
        <v>3.4867883410514722E-2</v>
      </c>
      <c r="AI357">
        <v>24.993189866521298</v>
      </c>
      <c r="AJ357">
        <v>23.894701316233501</v>
      </c>
      <c r="AK357" t="str">
        <f>IF(AND(Table2[[#This Row],[20D EMA]]&gt;Table2[[#This Row],[50D EMA]],Table2[[#This Row],[50D EMA]]&gt;Table2[[#This Row],[200D EMA]]),"Uptrend","Downtrend/NoTrend")</f>
        <v>Downtrend/NoTrend</v>
      </c>
      <c r="AL357">
        <v>0.09</v>
      </c>
      <c r="AM357" t="s">
        <v>3169</v>
      </c>
      <c r="AN357">
        <v>-7.31</v>
      </c>
      <c r="AO357" t="s">
        <v>3168</v>
      </c>
      <c r="AP357">
        <v>0.123739694479955</v>
      </c>
      <c r="AQ357">
        <f>(Table2[[#This Row],[Sharpe Ratio]]-AVERAGE(Table2[Sharpe Ratio]))/_xlfn.STDEV.P(Table2[Sharpe Ratio])</f>
        <v>0.7330743094381903</v>
      </c>
      <c r="AR3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7">
        <f>_xlfn.RANK.AVG(Table2[[#This Row],[1Y Return vs Nifty Z-Score]],Table2[1Y Return vs Nifty Z-Score])</f>
        <v>459</v>
      </c>
      <c r="AT357">
        <f>_xlfn.RANK.AVG(Table2[[#This Row],[6M Return vs Nifty Z-Score]],Table2[6M Return vs Nifty Z-Score])</f>
        <v>466</v>
      </c>
      <c r="AU357">
        <f>_xlfn.RANK.AVG(Table2[[#This Row],[Sharpe Ratio Z-Score]],Table2[Sharpe Ratio Z-Score])</f>
        <v>157</v>
      </c>
      <c r="AV357">
        <f>(Table2[[#This Row],[Rank 1Y]]+Table2[[#This Row],[Rank 6M]]+Table2[[#This Row],[Rank Sharpe]])/3</f>
        <v>360.66666666666669</v>
      </c>
    </row>
    <row r="358" spans="1:48" x14ac:dyDescent="0.3">
      <c r="A358" t="s">
        <v>775</v>
      </c>
      <c r="B358" t="s">
        <v>776</v>
      </c>
      <c r="C358" t="s">
        <v>3121</v>
      </c>
      <c r="D358" t="s">
        <v>291</v>
      </c>
      <c r="E358">
        <v>20439.224942976001</v>
      </c>
      <c r="F358">
        <v>206.64</v>
      </c>
      <c r="G358">
        <v>29.144869672618398</v>
      </c>
      <c r="H358">
        <f>(Table2[[#This Row],[1Y Return vs Nifty]]-AVERAGE(Table2[1Y Return vs Nifty]))/_xlfn.STDEV.P(Table2[1Y Return vs Nifty])</f>
        <v>0.1433532823740552</v>
      </c>
      <c r="I358">
        <v>-5.0903144780251299</v>
      </c>
      <c r="J358">
        <f>(Table2[[#This Row],[1M Return vs Nifty]]-AVERAGE(Table2[1M Return vs Nifty]))/_xlfn.STDEV.P(Table2[1M Return vs Nifty])</f>
        <v>-0.68339572236397061</v>
      </c>
      <c r="K358">
        <v>-3.4147532404961298</v>
      </c>
      <c r="L358">
        <f>(Table2[[#This Row],[6M Return vs Nifty]]-AVERAGE(Table2[6M Return vs Nifty]))/_xlfn.STDEV.P(Table2[6M Return vs Nifty])</f>
        <v>-0.33882313812131437</v>
      </c>
      <c r="M358">
        <v>5.1768915597457497</v>
      </c>
      <c r="N358">
        <f>(Table2[[#This Row],[1W Return vs Nifty]]-AVERAGE(Table2[1W Return vs Nifty]))/_xlfn.STDEV.P(Table2[1W Return vs Nifty])</f>
        <v>-0.22901165310724758</v>
      </c>
      <c r="O358">
        <v>217.77</v>
      </c>
      <c r="P358">
        <v>230.390827481234</v>
      </c>
      <c r="Q358">
        <v>216.82621659545899</v>
      </c>
      <c r="R358">
        <v>36.704679322782802</v>
      </c>
      <c r="S358" s="1">
        <f>(Table2[[#This Row],[Close Price]]-Table2[[#This Row],[20D EMA]])/Table2[[#This Row],[20D EMA]]</f>
        <v>-5.1108968177435016E-2</v>
      </c>
      <c r="T358" s="1">
        <f>(Table2[[#This Row],[Close Price]]-Table2[[#This Row],[50D EMA]])/Table2[[#This Row],[50D EMA]]</f>
        <v>-0.10308929283727056</v>
      </c>
      <c r="U358" s="1">
        <f>(Table2[[#This Row],[Close Price]]-Table2[[#This Row],[200D EMA]])/Table2[[#This Row],[200D EMA]]</f>
        <v>-4.6978712977609242E-2</v>
      </c>
      <c r="V358">
        <v>0.44550772838093</v>
      </c>
      <c r="W358">
        <v>206.15</v>
      </c>
      <c r="X358">
        <v>215.97</v>
      </c>
      <c r="Y358">
        <v>206.15</v>
      </c>
      <c r="Z358">
        <v>215.97</v>
      </c>
      <c r="AA358">
        <v>206.15</v>
      </c>
      <c r="AB358">
        <v>215.97</v>
      </c>
      <c r="AC358" s="1">
        <f>(Table2[[#This Row],[Close Price]]/Table2[[#This Row],[Day Low]])-1</f>
        <v>2.3769100169779289E-3</v>
      </c>
      <c r="AD358" s="1">
        <f>(Table2[[#This Row],[Day High]]/Table2[[#This Row],[Close Price]])-1</f>
        <v>4.5150987224158001E-2</v>
      </c>
      <c r="AE358" s="1">
        <f>(Table2[[#This Row],[Close Price]]/Table2[[#This Row],[Current Week Low]])-1</f>
        <v>2.3769100169779289E-3</v>
      </c>
      <c r="AF358" s="1">
        <f>(Table2[[#This Row],[Current Week High]]/Table2[[#This Row],[Close Price]])-1</f>
        <v>4.5150987224158001E-2</v>
      </c>
      <c r="AG358" s="1">
        <f>(Table2[[#This Row],[Close Price]]/Table2[[#This Row],[Current Month Low]])-1</f>
        <v>2.3769100169779289E-3</v>
      </c>
      <c r="AH358" s="1">
        <f>(Table2[[#This Row],[Current Month High]]/Table2[[#This Row],[Close Price]])-1</f>
        <v>4.5150987224158001E-2</v>
      </c>
      <c r="AI358">
        <v>37.630662020905902</v>
      </c>
      <c r="AJ358">
        <v>56.07250755287</v>
      </c>
      <c r="AK358" t="str">
        <f>IF(AND(Table2[[#This Row],[20D EMA]]&gt;Table2[[#This Row],[50D EMA]],Table2[[#This Row],[50D EMA]]&gt;Table2[[#This Row],[200D EMA]]),"Uptrend","Downtrend/NoTrend")</f>
        <v>Downtrend/NoTrend</v>
      </c>
      <c r="AL358">
        <v>-0.11</v>
      </c>
      <c r="AM358" t="s">
        <v>3168</v>
      </c>
      <c r="AN358">
        <v>-6.43</v>
      </c>
      <c r="AO358" t="s">
        <v>3168</v>
      </c>
      <c r="AP358">
        <v>4.4630954064165999E-2</v>
      </c>
      <c r="AQ358">
        <f>(Table2[[#This Row],[Sharpe Ratio]]-AVERAGE(Table2[Sharpe Ratio]))/_xlfn.STDEV.P(Table2[Sharpe Ratio])</f>
        <v>-0.20446884571709856</v>
      </c>
      <c r="AR3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8">
        <f>_xlfn.RANK.AVG(Table2[[#This Row],[1Y Return vs Nifty Z-Score]],Table2[1Y Return vs Nifty Z-Score])</f>
        <v>255</v>
      </c>
      <c r="AT358">
        <f>_xlfn.RANK.AVG(Table2[[#This Row],[6M Return vs Nifty Z-Score]],Table2[6M Return vs Nifty Z-Score])</f>
        <v>437</v>
      </c>
      <c r="AU358">
        <f>_xlfn.RANK.AVG(Table2[[#This Row],[Sharpe Ratio Z-Score]],Table2[Sharpe Ratio Z-Score])</f>
        <v>395</v>
      </c>
      <c r="AV358">
        <f>(Table2[[#This Row],[Rank 1Y]]+Table2[[#This Row],[Rank 6M]]+Table2[[#This Row],[Rank Sharpe]])/3</f>
        <v>362.33333333333331</v>
      </c>
    </row>
    <row r="359" spans="1:48" x14ac:dyDescent="0.3">
      <c r="A359" t="s">
        <v>207</v>
      </c>
      <c r="B359" t="s">
        <v>208</v>
      </c>
      <c r="C359" t="s">
        <v>3136</v>
      </c>
      <c r="D359" t="s">
        <v>141</v>
      </c>
      <c r="E359">
        <v>119073.85755776</v>
      </c>
      <c r="F359">
        <v>1194.95</v>
      </c>
      <c r="G359">
        <v>13.936878469012401</v>
      </c>
      <c r="H359">
        <f>(Table2[[#This Row],[1Y Return vs Nifty]]-AVERAGE(Table2[1Y Return vs Nifty]))/_xlfn.STDEV.P(Table2[1Y Return vs Nifty])</f>
        <v>-0.12625904059730619</v>
      </c>
      <c r="I359">
        <v>7.3284257919490896</v>
      </c>
      <c r="J359">
        <f>(Table2[[#This Row],[1M Return vs Nifty]]-AVERAGE(Table2[1M Return vs Nifty]))/_xlfn.STDEV.P(Table2[1M Return vs Nifty])</f>
        <v>0.68616920431564787</v>
      </c>
      <c r="K359">
        <v>-4.32166985391867</v>
      </c>
      <c r="L359">
        <f>(Table2[[#This Row],[6M Return vs Nifty]]-AVERAGE(Table2[6M Return vs Nifty]))/_xlfn.STDEV.P(Table2[6M Return vs Nifty])</f>
        <v>-0.37009992913628037</v>
      </c>
      <c r="M359">
        <v>10.0010547281131</v>
      </c>
      <c r="N359">
        <f>(Table2[[#This Row],[1W Return vs Nifty]]-AVERAGE(Table2[1W Return vs Nifty]))/_xlfn.STDEV.P(Table2[1W Return vs Nifty])</f>
        <v>0.62407659597691489</v>
      </c>
      <c r="O359">
        <v>1175.53</v>
      </c>
      <c r="P359">
        <v>1215.63323262529</v>
      </c>
      <c r="Q359">
        <v>1191.8574454888801</v>
      </c>
      <c r="R359">
        <v>58.540794016972498</v>
      </c>
      <c r="S359" s="1">
        <f>(Table2[[#This Row],[Close Price]]-Table2[[#This Row],[20D EMA]])/Table2[[#This Row],[20D EMA]]</f>
        <v>1.6520207906221086E-2</v>
      </c>
      <c r="T359" s="1">
        <f>(Table2[[#This Row],[Close Price]]-Table2[[#This Row],[50D EMA]])/Table2[[#This Row],[50D EMA]]</f>
        <v>-1.7014369194746609E-2</v>
      </c>
      <c r="U359" s="1">
        <f>(Table2[[#This Row],[Close Price]]-Table2[[#This Row],[200D EMA]])/Table2[[#This Row],[200D EMA]]</f>
        <v>2.5947352368566427E-3</v>
      </c>
      <c r="V359">
        <v>0.98352387172196598</v>
      </c>
      <c r="W359">
        <v>1185</v>
      </c>
      <c r="X359">
        <v>1285.45</v>
      </c>
      <c r="Y359">
        <v>1185</v>
      </c>
      <c r="Z359">
        <v>1285.45</v>
      </c>
      <c r="AA359">
        <v>1185</v>
      </c>
      <c r="AB359">
        <v>1285.45</v>
      </c>
      <c r="AC359" s="1">
        <f>(Table2[[#This Row],[Close Price]]/Table2[[#This Row],[Day Low]])-1</f>
        <v>8.3966244725739436E-3</v>
      </c>
      <c r="AD359" s="1">
        <f>(Table2[[#This Row],[Day High]]/Table2[[#This Row],[Close Price]])-1</f>
        <v>7.5735386417841832E-2</v>
      </c>
      <c r="AE359" s="1">
        <f>(Table2[[#This Row],[Close Price]]/Table2[[#This Row],[Current Week Low]])-1</f>
        <v>8.3966244725739436E-3</v>
      </c>
      <c r="AF359" s="1">
        <f>(Table2[[#This Row],[Current Week High]]/Table2[[#This Row],[Close Price]])-1</f>
        <v>7.5735386417841832E-2</v>
      </c>
      <c r="AG359" s="1">
        <f>(Table2[[#This Row],[Close Price]]/Table2[[#This Row],[Current Month Low]])-1</f>
        <v>8.3966244725739436E-3</v>
      </c>
      <c r="AH359" s="1">
        <f>(Table2[[#This Row],[Current Month High]]/Table2[[#This Row],[Close Price]])-1</f>
        <v>7.5735386417841832E-2</v>
      </c>
      <c r="AI359">
        <v>38.076906983555702</v>
      </c>
      <c r="AJ359">
        <v>45.388733422557401</v>
      </c>
      <c r="AK359" t="str">
        <f>IF(AND(Table2[[#This Row],[20D EMA]]&gt;Table2[[#This Row],[50D EMA]],Table2[[#This Row],[50D EMA]]&gt;Table2[[#This Row],[200D EMA]]),"Uptrend","Downtrend/NoTrend")</f>
        <v>Downtrend/NoTrend</v>
      </c>
      <c r="AL359">
        <v>-0.01</v>
      </c>
      <c r="AM359" t="s">
        <v>3168</v>
      </c>
      <c r="AN359">
        <v>2.17</v>
      </c>
      <c r="AO359" t="s">
        <v>3169</v>
      </c>
      <c r="AP359">
        <v>7.2027728482917996E-2</v>
      </c>
      <c r="AQ359">
        <f>(Table2[[#This Row],[Sharpe Ratio]]-AVERAGE(Table2[Sharpe Ratio]))/_xlfn.STDEV.P(Table2[Sharpe Ratio])</f>
        <v>0.12021914949850915</v>
      </c>
      <c r="AR3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9">
        <f>_xlfn.RANK.AVG(Table2[[#This Row],[1Y Return vs Nifty Z-Score]],Table2[1Y Return vs Nifty Z-Score])</f>
        <v>329</v>
      </c>
      <c r="AT359">
        <f>_xlfn.RANK.AVG(Table2[[#This Row],[6M Return vs Nifty Z-Score]],Table2[6M Return vs Nifty Z-Score])</f>
        <v>451</v>
      </c>
      <c r="AU359">
        <f>_xlfn.RANK.AVG(Table2[[#This Row],[Sharpe Ratio Z-Score]],Table2[Sharpe Ratio Z-Score])</f>
        <v>310</v>
      </c>
      <c r="AV359">
        <f>(Table2[[#This Row],[Rank 1Y]]+Table2[[#This Row],[Rank 6M]]+Table2[[#This Row],[Rank Sharpe]])/3</f>
        <v>363.33333333333331</v>
      </c>
    </row>
    <row r="360" spans="1:48" x14ac:dyDescent="0.3">
      <c r="A360" t="s">
        <v>1889</v>
      </c>
      <c r="B360" t="s">
        <v>1890</v>
      </c>
      <c r="C360" t="s">
        <v>3122</v>
      </c>
      <c r="D360" t="s">
        <v>273</v>
      </c>
      <c r="E360">
        <v>3845.0803309799999</v>
      </c>
      <c r="F360">
        <v>1408.45</v>
      </c>
      <c r="G360">
        <v>0.82614969398141302</v>
      </c>
      <c r="H360">
        <f>(Table2[[#This Row],[1Y Return vs Nifty]]-AVERAGE(Table2[1Y Return vs Nifty]))/_xlfn.STDEV.P(Table2[1Y Return vs Nifty])</f>
        <v>-0.35869039813553444</v>
      </c>
      <c r="I360">
        <v>6.1936920664769604</v>
      </c>
      <c r="J360">
        <f>(Table2[[#This Row],[1M Return vs Nifty]]-AVERAGE(Table2[1M Return vs Nifty]))/_xlfn.STDEV.P(Table2[1M Return vs Nifty])</f>
        <v>0.56102837056421029</v>
      </c>
      <c r="K360">
        <v>-0.84616647807383505</v>
      </c>
      <c r="L360">
        <f>(Table2[[#This Row],[6M Return vs Nifty]]-AVERAGE(Table2[6M Return vs Nifty]))/_xlfn.STDEV.P(Table2[6M Return vs Nifty])</f>
        <v>-0.25024040605633191</v>
      </c>
      <c r="M360">
        <v>-5.0693091273739803</v>
      </c>
      <c r="N360">
        <f>(Table2[[#This Row],[1W Return vs Nifty]]-AVERAGE(Table2[1W Return vs Nifty]))/_xlfn.STDEV.P(Table2[1W Return vs Nifty])</f>
        <v>-2.0409141735806822</v>
      </c>
      <c r="O360">
        <v>1415.65</v>
      </c>
      <c r="P360">
        <v>1397.04394581821</v>
      </c>
      <c r="Q360">
        <v>1281.7113132227801</v>
      </c>
      <c r="R360">
        <v>44.193147865283798</v>
      </c>
      <c r="S360" s="1">
        <f>(Table2[[#This Row],[Close Price]]-Table2[[#This Row],[20D EMA]])/Table2[[#This Row],[20D EMA]]</f>
        <v>-5.0860028961961252E-3</v>
      </c>
      <c r="T360" s="1">
        <f>(Table2[[#This Row],[Close Price]]-Table2[[#This Row],[50D EMA]])/Table2[[#This Row],[50D EMA]]</f>
        <v>8.1644204650340169E-3</v>
      </c>
      <c r="U360" s="1">
        <f>(Table2[[#This Row],[Close Price]]-Table2[[#This Row],[200D EMA]])/Table2[[#This Row],[200D EMA]]</f>
        <v>9.8882396893684082E-2</v>
      </c>
      <c r="V360">
        <v>3.2728488805256002</v>
      </c>
      <c r="W360">
        <v>1405</v>
      </c>
      <c r="X360">
        <v>1429.3</v>
      </c>
      <c r="Y360">
        <v>1405</v>
      </c>
      <c r="Z360">
        <v>1429.3</v>
      </c>
      <c r="AA360">
        <v>1405</v>
      </c>
      <c r="AB360">
        <v>1429.3</v>
      </c>
      <c r="AC360" s="1">
        <f>(Table2[[#This Row],[Close Price]]/Table2[[#This Row],[Day Low]])-1</f>
        <v>2.455516014234993E-3</v>
      </c>
      <c r="AD360" s="1">
        <f>(Table2[[#This Row],[Day High]]/Table2[[#This Row],[Close Price]])-1</f>
        <v>1.4803507401753624E-2</v>
      </c>
      <c r="AE360" s="1">
        <f>(Table2[[#This Row],[Close Price]]/Table2[[#This Row],[Current Week Low]])-1</f>
        <v>2.455516014234993E-3</v>
      </c>
      <c r="AF360" s="1">
        <f>(Table2[[#This Row],[Current Week High]]/Table2[[#This Row],[Close Price]])-1</f>
        <v>1.4803507401753624E-2</v>
      </c>
      <c r="AG360" s="1">
        <f>(Table2[[#This Row],[Close Price]]/Table2[[#This Row],[Current Month Low]])-1</f>
        <v>2.455516014234993E-3</v>
      </c>
      <c r="AH360" s="1">
        <f>(Table2[[#This Row],[Current Month High]]/Table2[[#This Row],[Close Price]])-1</f>
        <v>1.4803507401753624E-2</v>
      </c>
      <c r="AI360">
        <v>10.2488551244275</v>
      </c>
      <c r="AJ360">
        <v>49.501114531366099</v>
      </c>
      <c r="AK360" t="str">
        <f>IF(AND(Table2[[#This Row],[20D EMA]]&gt;Table2[[#This Row],[50D EMA]],Table2[[#This Row],[50D EMA]]&gt;Table2[[#This Row],[200D EMA]]),"Uptrend","Downtrend/NoTrend")</f>
        <v>Uptrend</v>
      </c>
      <c r="AL360">
        <v>0.04</v>
      </c>
      <c r="AM360" t="s">
        <v>3169</v>
      </c>
      <c r="AN360">
        <v>0.96</v>
      </c>
      <c r="AO360" t="s">
        <v>3169</v>
      </c>
      <c r="AP360">
        <v>9.1552593152985001E-2</v>
      </c>
      <c r="AQ360">
        <f>(Table2[[#This Row],[Sharpe Ratio]]-AVERAGE(Table2[Sharpe Ratio]))/_xlfn.STDEV.P(Table2[Sharpe Ratio])</f>
        <v>0.35161460757991658</v>
      </c>
      <c r="AR3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-1.7372019996284216</v>
      </c>
      <c r="AS360">
        <f>_xlfn.RANK.AVG(Table2[[#This Row],[1Y Return vs Nifty Z-Score]],Table2[1Y Return vs Nifty Z-Score])</f>
        <v>435</v>
      </c>
      <c r="AT360">
        <f>_xlfn.RANK.AVG(Table2[[#This Row],[6M Return vs Nifty Z-Score]],Table2[6M Return vs Nifty Z-Score])</f>
        <v>405</v>
      </c>
      <c r="AU360">
        <f>_xlfn.RANK.AVG(Table2[[#This Row],[Sharpe Ratio Z-Score]],Table2[Sharpe Ratio Z-Score])</f>
        <v>252</v>
      </c>
      <c r="AV360">
        <f>(Table2[[#This Row],[Rank 1Y]]+Table2[[#This Row],[Rank 6M]]+Table2[[#This Row],[Rank Sharpe]])/3</f>
        <v>364</v>
      </c>
    </row>
    <row r="361" spans="1:48" x14ac:dyDescent="0.3">
      <c r="A361" t="s">
        <v>1546</v>
      </c>
      <c r="B361" t="s">
        <v>1547</v>
      </c>
      <c r="C361" t="s">
        <v>599</v>
      </c>
      <c r="D361" t="s">
        <v>462</v>
      </c>
      <c r="E361">
        <v>6321.5658077549997</v>
      </c>
      <c r="F361">
        <v>884.55</v>
      </c>
      <c r="G361">
        <v>-14.9495030877851</v>
      </c>
      <c r="H361">
        <f>(Table2[[#This Row],[1Y Return vs Nifty]]-AVERAGE(Table2[1Y Return vs Nifty]))/_xlfn.STDEV.P(Table2[1Y Return vs Nifty])</f>
        <v>-0.63836641424693097</v>
      </c>
      <c r="I361">
        <v>1.4662541680885799</v>
      </c>
      <c r="J361">
        <f>(Table2[[#This Row],[1M Return vs Nifty]]-AVERAGE(Table2[1M Return vs Nifty]))/_xlfn.STDEV.P(Table2[1M Return vs Nifty])</f>
        <v>3.9676526662399382E-2</v>
      </c>
      <c r="K361">
        <v>-2.2347403643081099</v>
      </c>
      <c r="L361">
        <f>(Table2[[#This Row],[6M Return vs Nifty]]-AVERAGE(Table2[6M Return vs Nifty]))/_xlfn.STDEV.P(Table2[6M Return vs Nifty])</f>
        <v>-0.29812808900955406</v>
      </c>
      <c r="M361">
        <v>8.4292483397183808</v>
      </c>
      <c r="N361">
        <f>(Table2[[#This Row],[1W Return vs Nifty]]-AVERAGE(Table2[1W Return vs Nifty]))/_xlfn.STDEV.P(Table2[1W Return vs Nifty])</f>
        <v>0.34612381681568438</v>
      </c>
      <c r="O361">
        <v>888.07</v>
      </c>
      <c r="P361">
        <v>907.71365633503297</v>
      </c>
      <c r="Q361">
        <v>868.74321703687099</v>
      </c>
      <c r="R361">
        <v>51.884819007452997</v>
      </c>
      <c r="S361" s="1">
        <f>(Table2[[#This Row],[Close Price]]-Table2[[#This Row],[20D EMA]])/Table2[[#This Row],[20D EMA]]</f>
        <v>-3.9636515139573406E-3</v>
      </c>
      <c r="T361" s="1">
        <f>(Table2[[#This Row],[Close Price]]-Table2[[#This Row],[50D EMA]])/Table2[[#This Row],[50D EMA]]</f>
        <v>-2.5518682211478606E-2</v>
      </c>
      <c r="U361" s="1">
        <f>(Table2[[#This Row],[Close Price]]-Table2[[#This Row],[200D EMA]])/Table2[[#This Row],[200D EMA]]</f>
        <v>1.8195000148655088E-2</v>
      </c>
      <c r="V361">
        <v>0.245627630869896</v>
      </c>
      <c r="W361">
        <v>879.65</v>
      </c>
      <c r="X361">
        <v>907.95</v>
      </c>
      <c r="Y361">
        <v>879.65</v>
      </c>
      <c r="Z361">
        <v>907.95</v>
      </c>
      <c r="AA361">
        <v>877.5</v>
      </c>
      <c r="AB361">
        <v>912.95</v>
      </c>
      <c r="AC361" s="1">
        <f>(Table2[[#This Row],[Close Price]]/Table2[[#This Row],[Day Low]])-1</f>
        <v>5.5703973171148391E-3</v>
      </c>
      <c r="AD361" s="1">
        <f>(Table2[[#This Row],[Day High]]/Table2[[#This Row],[Close Price]])-1</f>
        <v>2.6454129218246747E-2</v>
      </c>
      <c r="AE361" s="1">
        <f>(Table2[[#This Row],[Close Price]]/Table2[[#This Row],[Current Week Low]])-1</f>
        <v>5.5703973171148391E-3</v>
      </c>
      <c r="AF361" s="1">
        <f>(Table2[[#This Row],[Current Week High]]/Table2[[#This Row],[Close Price]])-1</f>
        <v>2.6454129218246747E-2</v>
      </c>
      <c r="AG361" s="1">
        <f>(Table2[[#This Row],[Close Price]]/Table2[[#This Row],[Current Month Low]])-1</f>
        <v>8.0341880341878724E-3</v>
      </c>
      <c r="AH361" s="1">
        <f>(Table2[[#This Row],[Current Month High]]/Table2[[#This Row],[Close Price]])-1</f>
        <v>3.2106720931547317E-2</v>
      </c>
      <c r="AI361">
        <v>27.522469052060298</v>
      </c>
      <c r="AJ361">
        <v>28.8117081695063</v>
      </c>
      <c r="AK361" t="str">
        <f>IF(AND(Table2[[#This Row],[20D EMA]]&gt;Table2[[#This Row],[50D EMA]],Table2[[#This Row],[50D EMA]]&gt;Table2[[#This Row],[200D EMA]]),"Uptrend","Downtrend/NoTrend")</f>
        <v>Downtrend/NoTrend</v>
      </c>
      <c r="AL361">
        <v>0.01</v>
      </c>
      <c r="AM361" t="s">
        <v>3169</v>
      </c>
      <c r="AN361">
        <v>-2.1</v>
      </c>
      <c r="AO361" t="s">
        <v>3168</v>
      </c>
      <c r="AP361">
        <v>0.135083030823195</v>
      </c>
      <c r="AQ361">
        <f>(Table2[[#This Row],[Sharpe Ratio]]-AVERAGE(Table2[Sharpe Ratio]))/_xlfn.STDEV.P(Table2[Sharpe Ratio])</f>
        <v>0.86750784092071542</v>
      </c>
      <c r="AR3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1">
        <f>_xlfn.RANK.AVG(Table2[[#This Row],[1Y Return vs Nifty Z-Score]],Table2[1Y Return vs Nifty Z-Score])</f>
        <v>544</v>
      </c>
      <c r="AT361">
        <f>_xlfn.RANK.AVG(Table2[[#This Row],[6M Return vs Nifty Z-Score]],Table2[6M Return vs Nifty Z-Score])</f>
        <v>418</v>
      </c>
      <c r="AU361">
        <f>_xlfn.RANK.AVG(Table2[[#This Row],[Sharpe Ratio Z-Score]],Table2[Sharpe Ratio Z-Score])</f>
        <v>133</v>
      </c>
      <c r="AV361">
        <f>(Table2[[#This Row],[Rank 1Y]]+Table2[[#This Row],[Rank 6M]]+Table2[[#This Row],[Rank Sharpe]])/3</f>
        <v>365</v>
      </c>
    </row>
    <row r="362" spans="1:48" x14ac:dyDescent="0.3">
      <c r="A362" t="s">
        <v>192</v>
      </c>
      <c r="B362" t="s">
        <v>193</v>
      </c>
      <c r="C362" t="s">
        <v>3123</v>
      </c>
      <c r="D362" t="s">
        <v>32</v>
      </c>
      <c r="E362">
        <v>130654.465452435</v>
      </c>
      <c r="F362">
        <v>252.65</v>
      </c>
      <c r="G362">
        <v>4.38974862978794</v>
      </c>
      <c r="H362">
        <f>(Table2[[#This Row],[1Y Return vs Nifty]]-AVERAGE(Table2[1Y Return vs Nifty]))/_xlfn.STDEV.P(Table2[1Y Return vs Nifty])</f>
        <v>-0.29551373171339362</v>
      </c>
      <c r="I362">
        <v>5.9417153825249596</v>
      </c>
      <c r="J362">
        <f>(Table2[[#This Row],[1M Return vs Nifty]]-AVERAGE(Table2[1M Return vs Nifty]))/_xlfn.STDEV.P(Table2[1M Return vs Nifty])</f>
        <v>0.53323984925049317</v>
      </c>
      <c r="K362">
        <v>-11.6721440842552</v>
      </c>
      <c r="L362">
        <f>(Table2[[#This Row],[6M Return vs Nifty]]-AVERAGE(Table2[6M Return vs Nifty]))/_xlfn.STDEV.P(Table2[6M Return vs Nifty])</f>
        <v>-0.62359539163037891</v>
      </c>
      <c r="M362">
        <v>6.4338579298210297</v>
      </c>
      <c r="N362">
        <f>(Table2[[#This Row],[1W Return vs Nifty]]-AVERAGE(Table2[1W Return vs Nifty]))/_xlfn.STDEV.P(Table2[1W Return vs Nifty])</f>
        <v>-6.7340886093416553E-3</v>
      </c>
      <c r="O362">
        <v>247.16</v>
      </c>
      <c r="P362">
        <v>246.76947029203399</v>
      </c>
      <c r="Q362">
        <v>245.84913126280401</v>
      </c>
      <c r="R362">
        <v>59.298854619976403</v>
      </c>
      <c r="S362" s="1">
        <f>(Table2[[#This Row],[Close Price]]-Table2[[#This Row],[20D EMA]])/Table2[[#This Row],[20D EMA]]</f>
        <v>2.221233209257165E-2</v>
      </c>
      <c r="T362" s="1">
        <f>(Table2[[#This Row],[Close Price]]-Table2[[#This Row],[50D EMA]])/Table2[[#This Row],[50D EMA]]</f>
        <v>2.383005361646574E-2</v>
      </c>
      <c r="U362" s="1">
        <f>(Table2[[#This Row],[Close Price]]-Table2[[#This Row],[200D EMA]])/Table2[[#This Row],[200D EMA]]</f>
        <v>2.766277310911508E-2</v>
      </c>
      <c r="V362">
        <v>0.96215403449748305</v>
      </c>
      <c r="W362">
        <v>247.55</v>
      </c>
      <c r="X362">
        <v>255.6</v>
      </c>
      <c r="Y362">
        <v>247.55</v>
      </c>
      <c r="Z362">
        <v>255.6</v>
      </c>
      <c r="AA362">
        <v>247.55</v>
      </c>
      <c r="AB362">
        <v>255.6</v>
      </c>
      <c r="AC362" s="1">
        <f>(Table2[[#This Row],[Close Price]]/Table2[[#This Row],[Day Low]])-1</f>
        <v>2.0601898606342095E-2</v>
      </c>
      <c r="AD362" s="1">
        <f>(Table2[[#This Row],[Day High]]/Table2[[#This Row],[Close Price]])-1</f>
        <v>1.1676231941420978E-2</v>
      </c>
      <c r="AE362" s="1">
        <f>(Table2[[#This Row],[Close Price]]/Table2[[#This Row],[Current Week Low]])-1</f>
        <v>2.0601898606342095E-2</v>
      </c>
      <c r="AF362" s="1">
        <f>(Table2[[#This Row],[Current Week High]]/Table2[[#This Row],[Close Price]])-1</f>
        <v>1.1676231941420978E-2</v>
      </c>
      <c r="AG362" s="1">
        <f>(Table2[[#This Row],[Close Price]]/Table2[[#This Row],[Current Month Low]])-1</f>
        <v>2.0601898606342095E-2</v>
      </c>
      <c r="AH362" s="1">
        <f>(Table2[[#This Row],[Current Month High]]/Table2[[#This Row],[Close Price]])-1</f>
        <v>1.1676231941420978E-2</v>
      </c>
      <c r="AI362">
        <v>18.6226004353849</v>
      </c>
      <c r="AJ362">
        <v>32.520325203252</v>
      </c>
      <c r="AK362" t="str">
        <f>IF(AND(Table2[[#This Row],[20D EMA]]&gt;Table2[[#This Row],[50D EMA]],Table2[[#This Row],[50D EMA]]&gt;Table2[[#This Row],[200D EMA]]),"Uptrend","Downtrend/NoTrend")</f>
        <v>Uptrend</v>
      </c>
      <c r="AL362">
        <v>0.02</v>
      </c>
      <c r="AM362" t="s">
        <v>3169</v>
      </c>
      <c r="AN362">
        <v>4.42</v>
      </c>
      <c r="AO362" t="s">
        <v>3169</v>
      </c>
      <c r="AP362">
        <v>0.12603557563818399</v>
      </c>
      <c r="AQ362">
        <f>(Table2[[#This Row],[Sharpe Ratio]]-AVERAGE(Table2[Sharpe Ratio]))/_xlfn.STDEV.P(Table2[Sharpe Ratio])</f>
        <v>0.76028353630281076</v>
      </c>
      <c r="AR3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0.36768017360018979</v>
      </c>
      <c r="AS362">
        <f>_xlfn.RANK.AVG(Table2[[#This Row],[1Y Return vs Nifty Z-Score]],Table2[1Y Return vs Nifty Z-Score])</f>
        <v>402</v>
      </c>
      <c r="AT362">
        <f>_xlfn.RANK.AVG(Table2[[#This Row],[6M Return vs Nifty Z-Score]],Table2[6M Return vs Nifty Z-Score])</f>
        <v>541</v>
      </c>
      <c r="AU362">
        <f>_xlfn.RANK.AVG(Table2[[#This Row],[Sharpe Ratio Z-Score]],Table2[Sharpe Ratio Z-Score])</f>
        <v>154</v>
      </c>
      <c r="AV362">
        <f>(Table2[[#This Row],[Rank 1Y]]+Table2[[#This Row],[Rank 6M]]+Table2[[#This Row],[Rank Sharpe]])/3</f>
        <v>365.66666666666669</v>
      </c>
    </row>
    <row r="363" spans="1:48" x14ac:dyDescent="0.3">
      <c r="A363" t="s">
        <v>190</v>
      </c>
      <c r="B363" t="s">
        <v>191</v>
      </c>
      <c r="C363" t="s">
        <v>3121</v>
      </c>
      <c r="D363" t="s">
        <v>18</v>
      </c>
      <c r="E363">
        <v>131651.94903336</v>
      </c>
      <c r="F363">
        <v>303.45</v>
      </c>
      <c r="G363">
        <v>40.929566604759401</v>
      </c>
      <c r="H363">
        <f>(Table2[[#This Row],[1Y Return vs Nifty]]-AVERAGE(Table2[1Y Return vs Nifty]))/_xlfn.STDEV.P(Table2[1Y Return vs Nifty])</f>
        <v>0.35227630664794063</v>
      </c>
      <c r="I363">
        <v>-4.8575878995366102</v>
      </c>
      <c r="J363">
        <f>(Table2[[#This Row],[1M Return vs Nifty]]-AVERAGE(Table2[1M Return vs Nifty]))/_xlfn.STDEV.P(Table2[1M Return vs Nifty])</f>
        <v>-0.6577301433700482</v>
      </c>
      <c r="K363">
        <v>-7.3095450457805198</v>
      </c>
      <c r="L363">
        <f>(Table2[[#This Row],[6M Return vs Nifty]]-AVERAGE(Table2[6M Return vs Nifty]))/_xlfn.STDEV.P(Table2[6M Return vs Nifty])</f>
        <v>-0.47314264174245546</v>
      </c>
      <c r="M363">
        <v>3.45002886999543</v>
      </c>
      <c r="N363">
        <f>(Table2[[#This Row],[1W Return vs Nifty]]-AVERAGE(Table2[1W Return vs Nifty]))/_xlfn.STDEV.P(Table2[1W Return vs Nifty])</f>
        <v>-0.53438404972674947</v>
      </c>
      <c r="O363">
        <v>323.39999999999998</v>
      </c>
      <c r="P363">
        <v>331.513473227497</v>
      </c>
      <c r="Q363">
        <v>306.15541615086602</v>
      </c>
      <c r="R363">
        <v>23.611870299122099</v>
      </c>
      <c r="S363" s="1">
        <f>(Table2[[#This Row],[Close Price]]-Table2[[#This Row],[20D EMA]])/Table2[[#This Row],[20D EMA]]</f>
        <v>-6.168831168831166E-2</v>
      </c>
      <c r="T363" s="1">
        <f>(Table2[[#This Row],[Close Price]]-Table2[[#This Row],[50D EMA]])/Table2[[#This Row],[50D EMA]]</f>
        <v>-8.4652587281841191E-2</v>
      </c>
      <c r="U363" s="1">
        <f>(Table2[[#This Row],[Close Price]]-Table2[[#This Row],[200D EMA]])/Table2[[#This Row],[200D EMA]]</f>
        <v>-8.8367411064609897E-3</v>
      </c>
      <c r="V363">
        <v>0.70031225041424905</v>
      </c>
      <c r="W363">
        <v>298.10000000000002</v>
      </c>
      <c r="X363">
        <v>313.5</v>
      </c>
      <c r="Y363">
        <v>298.10000000000002</v>
      </c>
      <c r="Z363">
        <v>313.5</v>
      </c>
      <c r="AA363">
        <v>298.10000000000002</v>
      </c>
      <c r="AB363">
        <v>313.85000000000002</v>
      </c>
      <c r="AC363" s="1">
        <f>(Table2[[#This Row],[Close Price]]/Table2[[#This Row],[Day Low]])-1</f>
        <v>1.7946997651794527E-2</v>
      </c>
      <c r="AD363" s="1">
        <f>(Table2[[#This Row],[Day High]]/Table2[[#This Row],[Close Price]])-1</f>
        <v>3.3119130004943154E-2</v>
      </c>
      <c r="AE363" s="1">
        <f>(Table2[[#This Row],[Close Price]]/Table2[[#This Row],[Current Week Low]])-1</f>
        <v>1.7946997651794527E-2</v>
      </c>
      <c r="AF363" s="1">
        <f>(Table2[[#This Row],[Current Week High]]/Table2[[#This Row],[Close Price]])-1</f>
        <v>3.3119130004943154E-2</v>
      </c>
      <c r="AG363" s="1">
        <f>(Table2[[#This Row],[Close Price]]/Table2[[#This Row],[Current Month Low]])-1</f>
        <v>1.7946997651794527E-2</v>
      </c>
      <c r="AH363" s="1">
        <f>(Table2[[#This Row],[Current Month High]]/Table2[[#This Row],[Close Price]])-1</f>
        <v>3.4272532542428902E-2</v>
      </c>
      <c r="AI363">
        <v>23.908386884165399</v>
      </c>
      <c r="AJ363">
        <v>67.953507679534994</v>
      </c>
      <c r="AK363" t="str">
        <f>IF(AND(Table2[[#This Row],[20D EMA]]&gt;Table2[[#This Row],[50D EMA]],Table2[[#This Row],[50D EMA]]&gt;Table2[[#This Row],[200D EMA]]),"Uptrend","Downtrend/NoTrend")</f>
        <v>Downtrend/NoTrend</v>
      </c>
      <c r="AL363">
        <v>0.01</v>
      </c>
      <c r="AM363" t="s">
        <v>3169</v>
      </c>
      <c r="AN363">
        <v>-11.45</v>
      </c>
      <c r="AO363" t="s">
        <v>3168</v>
      </c>
      <c r="AP363">
        <v>3.6608410778431001E-2</v>
      </c>
      <c r="AQ363">
        <f>(Table2[[#This Row],[Sharpe Ratio]]-AVERAGE(Table2[Sharpe Ratio]))/_xlfn.STDEV.P(Table2[Sharpe Ratio])</f>
        <v>-0.29954658940187456</v>
      </c>
      <c r="AR3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3">
        <f>_xlfn.RANK.AVG(Table2[[#This Row],[1Y Return vs Nifty Z-Score]],Table2[1Y Return vs Nifty Z-Score])</f>
        <v>195</v>
      </c>
      <c r="AT363">
        <f>_xlfn.RANK.AVG(Table2[[#This Row],[6M Return vs Nifty Z-Score]],Table2[6M Return vs Nifty Z-Score])</f>
        <v>484</v>
      </c>
      <c r="AU363">
        <f>_xlfn.RANK.AVG(Table2[[#This Row],[Sharpe Ratio Z-Score]],Table2[Sharpe Ratio Z-Score])</f>
        <v>420</v>
      </c>
      <c r="AV363">
        <f>(Table2[[#This Row],[Rank 1Y]]+Table2[[#This Row],[Rank 6M]]+Table2[[#This Row],[Rank Sharpe]])/3</f>
        <v>366.33333333333331</v>
      </c>
    </row>
    <row r="364" spans="1:48" x14ac:dyDescent="0.3">
      <c r="A364" t="s">
        <v>875</v>
      </c>
      <c r="B364" t="s">
        <v>876</v>
      </c>
      <c r="C364" t="s">
        <v>3129</v>
      </c>
      <c r="D364" t="s">
        <v>196</v>
      </c>
      <c r="E364">
        <v>17546.23121958</v>
      </c>
      <c r="F364">
        <v>721.8</v>
      </c>
      <c r="G364">
        <v>5.2771360171753203</v>
      </c>
      <c r="H364">
        <f>(Table2[[#This Row],[1Y Return vs Nifty]]-AVERAGE(Table2[1Y Return vs Nifty]))/_xlfn.STDEV.P(Table2[1Y Return vs Nifty])</f>
        <v>-0.27978183315520205</v>
      </c>
      <c r="I364">
        <v>3.0212265181909501</v>
      </c>
      <c r="J364">
        <f>(Table2[[#This Row],[1M Return vs Nifty]]-AVERAGE(Table2[1M Return vs Nifty]))/_xlfn.STDEV.P(Table2[1M Return vs Nifty])</f>
        <v>0.21116216420373493</v>
      </c>
      <c r="K364">
        <v>5.9854271701172701</v>
      </c>
      <c r="L364">
        <f>(Table2[[#This Row],[6M Return vs Nifty]]-AVERAGE(Table2[6M Return vs Nifty]))/_xlfn.STDEV.P(Table2[6M Return vs Nifty])</f>
        <v>-1.4639554036112773E-2</v>
      </c>
      <c r="M364">
        <v>12.787965172754999</v>
      </c>
      <c r="N364">
        <f>(Table2[[#This Row],[1W Return vs Nifty]]-AVERAGE(Table2[1W Return vs Nifty]))/_xlfn.STDEV.P(Table2[1W Return vs Nifty])</f>
        <v>1.1169041535444872</v>
      </c>
      <c r="O364">
        <v>718.99</v>
      </c>
      <c r="P364">
        <v>709.87886806947495</v>
      </c>
      <c r="Q364">
        <v>646.06313556148302</v>
      </c>
      <c r="R364">
        <v>51.515297690720999</v>
      </c>
      <c r="S364" s="1">
        <f>(Table2[[#This Row],[Close Price]]-Table2[[#This Row],[20D EMA]])/Table2[[#This Row],[20D EMA]]</f>
        <v>3.9082601983336978E-3</v>
      </c>
      <c r="T364" s="1">
        <f>(Table2[[#This Row],[Close Price]]-Table2[[#This Row],[50D EMA]])/Table2[[#This Row],[50D EMA]]</f>
        <v>1.6793191721490013E-2</v>
      </c>
      <c r="U364" s="1">
        <f>(Table2[[#This Row],[Close Price]]-Table2[[#This Row],[200D EMA]])/Table2[[#This Row],[200D EMA]]</f>
        <v>0.11722827115448284</v>
      </c>
      <c r="V364">
        <v>0.53803489228828205</v>
      </c>
      <c r="W364">
        <v>715.95</v>
      </c>
      <c r="X364">
        <v>754</v>
      </c>
      <c r="Y364">
        <v>715.95</v>
      </c>
      <c r="Z364">
        <v>754</v>
      </c>
      <c r="AA364">
        <v>715.95</v>
      </c>
      <c r="AB364">
        <v>763.8</v>
      </c>
      <c r="AC364" s="1">
        <f>(Table2[[#This Row],[Close Price]]/Table2[[#This Row],[Day Low]])-1</f>
        <v>8.1709616593337309E-3</v>
      </c>
      <c r="AD364" s="1">
        <f>(Table2[[#This Row],[Day High]]/Table2[[#This Row],[Close Price]])-1</f>
        <v>4.4610695483513485E-2</v>
      </c>
      <c r="AE364" s="1">
        <f>(Table2[[#This Row],[Close Price]]/Table2[[#This Row],[Current Week Low]])-1</f>
        <v>8.1709616593337309E-3</v>
      </c>
      <c r="AF364" s="1">
        <f>(Table2[[#This Row],[Current Week High]]/Table2[[#This Row],[Close Price]])-1</f>
        <v>4.4610695483513485E-2</v>
      </c>
      <c r="AG364" s="1">
        <f>(Table2[[#This Row],[Close Price]]/Table2[[#This Row],[Current Month Low]])-1</f>
        <v>8.1709616593337309E-3</v>
      </c>
      <c r="AH364" s="1">
        <f>(Table2[[#This Row],[Current Month High]]/Table2[[#This Row],[Close Price]])-1</f>
        <v>5.8187863674147966E-2</v>
      </c>
      <c r="AI364">
        <v>15.537545026323</v>
      </c>
      <c r="AJ364">
        <v>43.913867012261903</v>
      </c>
      <c r="AK364" t="str">
        <f>IF(AND(Table2[[#This Row],[20D EMA]]&gt;Table2[[#This Row],[50D EMA]],Table2[[#This Row],[50D EMA]]&gt;Table2[[#This Row],[200D EMA]]),"Uptrend","Downtrend/NoTrend")</f>
        <v>Uptrend</v>
      </c>
      <c r="AL364">
        <v>0.19</v>
      </c>
      <c r="AM364" t="s">
        <v>3169</v>
      </c>
      <c r="AN364">
        <v>1.36</v>
      </c>
      <c r="AO364" t="s">
        <v>3169</v>
      </c>
      <c r="AP364">
        <v>4.6903380854185002E-2</v>
      </c>
      <c r="AQ364">
        <f>(Table2[[#This Row],[Sharpe Ratio]]-AVERAGE(Table2[Sharpe Ratio]))/_xlfn.STDEV.P(Table2[Sharpe Ratio])</f>
        <v>-0.1775375841222849</v>
      </c>
      <c r="AR3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0.8561073464346225</v>
      </c>
      <c r="AS364">
        <f>_xlfn.RANK.AVG(Table2[[#This Row],[1Y Return vs Nifty Z-Score]],Table2[1Y Return vs Nifty Z-Score])</f>
        <v>395</v>
      </c>
      <c r="AT364">
        <f>_xlfn.RANK.AVG(Table2[[#This Row],[6M Return vs Nifty Z-Score]],Table2[6M Return vs Nifty Z-Score])</f>
        <v>316</v>
      </c>
      <c r="AU364">
        <f>_xlfn.RANK.AVG(Table2[[#This Row],[Sharpe Ratio Z-Score]],Table2[Sharpe Ratio Z-Score])</f>
        <v>389</v>
      </c>
      <c r="AV364">
        <f>(Table2[[#This Row],[Rank 1Y]]+Table2[[#This Row],[Rank 6M]]+Table2[[#This Row],[Rank Sharpe]])/3</f>
        <v>366.66666666666669</v>
      </c>
    </row>
    <row r="365" spans="1:48" x14ac:dyDescent="0.3">
      <c r="A365" t="s">
        <v>1436</v>
      </c>
      <c r="B365" t="s">
        <v>1437</v>
      </c>
      <c r="C365" t="s">
        <v>3134</v>
      </c>
      <c r="D365" t="s">
        <v>117</v>
      </c>
      <c r="E365">
        <v>7354.3050430200001</v>
      </c>
      <c r="F365">
        <v>676.65</v>
      </c>
      <c r="G365">
        <v>6.40764962500573</v>
      </c>
      <c r="H365">
        <f>(Table2[[#This Row],[1Y Return vs Nifty]]-AVERAGE(Table2[1Y Return vs Nifty]))/_xlfn.STDEV.P(Table2[1Y Return vs Nifty])</f>
        <v>-0.2597397121493969</v>
      </c>
      <c r="I365">
        <v>-3.82352079164415</v>
      </c>
      <c r="J365">
        <f>(Table2[[#This Row],[1M Return vs Nifty]]-AVERAGE(Table2[1M Return vs Nifty]))/_xlfn.STDEV.P(Table2[1M Return vs Nifty])</f>
        <v>-0.54369103698607346</v>
      </c>
      <c r="K365">
        <v>-2.7406050724010802</v>
      </c>
      <c r="L365">
        <f>(Table2[[#This Row],[6M Return vs Nifty]]-AVERAGE(Table2[6M Return vs Nifty]))/_xlfn.STDEV.P(Table2[6M Return vs Nifty])</f>
        <v>-0.31557382164109321</v>
      </c>
      <c r="M365">
        <v>11.683999072118</v>
      </c>
      <c r="N365">
        <f>(Table2[[#This Row],[1W Return vs Nifty]]-AVERAGE(Table2[1W Return vs Nifty]))/_xlfn.STDEV.P(Table2[1W Return vs Nifty])</f>
        <v>0.92168262496600506</v>
      </c>
      <c r="O365">
        <v>664.2</v>
      </c>
      <c r="P365">
        <v>665.45940821056399</v>
      </c>
      <c r="Q365">
        <v>620.67497548390702</v>
      </c>
      <c r="R365">
        <v>60.3218963274971</v>
      </c>
      <c r="S365" s="1">
        <f>(Table2[[#This Row],[Close Price]]-Table2[[#This Row],[20D EMA]])/Table2[[#This Row],[20D EMA]]</f>
        <v>1.8744354110207664E-2</v>
      </c>
      <c r="T365" s="1">
        <f>(Table2[[#This Row],[Close Price]]-Table2[[#This Row],[50D EMA]])/Table2[[#This Row],[50D EMA]]</f>
        <v>1.6816340187492049E-2</v>
      </c>
      <c r="U365" s="1">
        <f>(Table2[[#This Row],[Close Price]]-Table2[[#This Row],[200D EMA]])/Table2[[#This Row],[200D EMA]]</f>
        <v>9.0184116851903418E-2</v>
      </c>
      <c r="V365">
        <v>0.48337230064615999</v>
      </c>
      <c r="W365">
        <v>646.70000000000005</v>
      </c>
      <c r="X365">
        <v>683</v>
      </c>
      <c r="Y365">
        <v>646.70000000000005</v>
      </c>
      <c r="Z365">
        <v>683</v>
      </c>
      <c r="AA365">
        <v>646.70000000000005</v>
      </c>
      <c r="AB365">
        <v>683.35</v>
      </c>
      <c r="AC365" s="1">
        <f>(Table2[[#This Row],[Close Price]]/Table2[[#This Row],[Day Low]])-1</f>
        <v>4.6312045770836363E-2</v>
      </c>
      <c r="AD365" s="1">
        <f>(Table2[[#This Row],[Day High]]/Table2[[#This Row],[Close Price]])-1</f>
        <v>9.3844675977241554E-3</v>
      </c>
      <c r="AE365" s="1">
        <f>(Table2[[#This Row],[Close Price]]/Table2[[#This Row],[Current Week Low]])-1</f>
        <v>4.6312045770836363E-2</v>
      </c>
      <c r="AF365" s="1">
        <f>(Table2[[#This Row],[Current Week High]]/Table2[[#This Row],[Close Price]])-1</f>
        <v>9.3844675977241554E-3</v>
      </c>
      <c r="AG365" s="1">
        <f>(Table2[[#This Row],[Close Price]]/Table2[[#This Row],[Current Month Low]])-1</f>
        <v>4.6312045770836363E-2</v>
      </c>
      <c r="AH365" s="1">
        <f>(Table2[[#This Row],[Current Month High]]/Table2[[#This Row],[Close Price]])-1</f>
        <v>9.9017217172836514E-3</v>
      </c>
      <c r="AI365">
        <v>24.384837064952301</v>
      </c>
      <c r="AJ365">
        <v>44.722489573307598</v>
      </c>
      <c r="AK365" t="str">
        <f>IF(AND(Table2[[#This Row],[20D EMA]]&gt;Table2[[#This Row],[50D EMA]],Table2[[#This Row],[50D EMA]]&gt;Table2[[#This Row],[200D EMA]]),"Uptrend","Downtrend/NoTrend")</f>
        <v>Downtrend/NoTrend</v>
      </c>
      <c r="AL365">
        <v>0</v>
      </c>
      <c r="AM365">
        <v>0</v>
      </c>
      <c r="AN365">
        <v>1.05</v>
      </c>
      <c r="AO365" t="s">
        <v>3169</v>
      </c>
      <c r="AP365">
        <v>7.8199803788064001E-2</v>
      </c>
      <c r="AQ365">
        <f>(Table2[[#This Row],[Sharpe Ratio]]-AVERAGE(Table2[Sharpe Ratio]))/_xlfn.STDEV.P(Table2[Sharpe Ratio])</f>
        <v>0.19336640130695415</v>
      </c>
      <c r="AR3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5">
        <f>_xlfn.RANK.AVG(Table2[[#This Row],[1Y Return vs Nifty Z-Score]],Table2[1Y Return vs Nifty Z-Score])</f>
        <v>383</v>
      </c>
      <c r="AT365">
        <f>_xlfn.RANK.AVG(Table2[[#This Row],[6M Return vs Nifty Z-Score]],Table2[6M Return vs Nifty Z-Score])</f>
        <v>426</v>
      </c>
      <c r="AU365">
        <f>_xlfn.RANK.AVG(Table2[[#This Row],[Sharpe Ratio Z-Score]],Table2[Sharpe Ratio Z-Score])</f>
        <v>295</v>
      </c>
      <c r="AV365">
        <f>(Table2[[#This Row],[Rank 1Y]]+Table2[[#This Row],[Rank 6M]]+Table2[[#This Row],[Rank Sharpe]])/3</f>
        <v>368</v>
      </c>
    </row>
    <row r="366" spans="1:48" x14ac:dyDescent="0.3">
      <c r="A366" t="s">
        <v>1361</v>
      </c>
      <c r="B366" t="s">
        <v>1362</v>
      </c>
      <c r="C366" t="s">
        <v>3136</v>
      </c>
      <c r="D366" t="s">
        <v>141</v>
      </c>
      <c r="E366">
        <v>8078.7260078500003</v>
      </c>
      <c r="F366">
        <v>551.5</v>
      </c>
      <c r="G366">
        <v>-2.2349782524103299</v>
      </c>
      <c r="H366">
        <f>(Table2[[#This Row],[1Y Return vs Nifty]]-AVERAGE(Table2[1Y Return vs Nifty]))/_xlfn.STDEV.P(Table2[1Y Return vs Nifty])</f>
        <v>-0.41295909184332263</v>
      </c>
      <c r="I366">
        <v>2.3586753319166101</v>
      </c>
      <c r="J366">
        <f>(Table2[[#This Row],[1M Return vs Nifty]]-AVERAGE(Table2[1M Return vs Nifty]))/_xlfn.STDEV.P(Table2[1M Return vs Nifty])</f>
        <v>0.13809461893545835</v>
      </c>
      <c r="K366">
        <v>22.4114444964307</v>
      </c>
      <c r="L366">
        <f>(Table2[[#This Row],[6M Return vs Nifty]]-AVERAGE(Table2[6M Return vs Nifty]))/_xlfn.STDEV.P(Table2[6M Return vs Nifty])</f>
        <v>0.55184374059061525</v>
      </c>
      <c r="M366">
        <v>6.20705960538971</v>
      </c>
      <c r="N366">
        <f>(Table2[[#This Row],[1W Return vs Nifty]]-AVERAGE(Table2[1W Return vs Nifty]))/_xlfn.STDEV.P(Table2[1W Return vs Nifty])</f>
        <v>-4.6840316100360727E-2</v>
      </c>
      <c r="O366">
        <v>559.66999999999996</v>
      </c>
      <c r="P366">
        <v>566.37384667291201</v>
      </c>
      <c r="Q366">
        <v>523.33687343676604</v>
      </c>
      <c r="R366">
        <v>46.204747721678402</v>
      </c>
      <c r="S366" s="1">
        <f>(Table2[[#This Row],[Close Price]]-Table2[[#This Row],[20D EMA]])/Table2[[#This Row],[20D EMA]]</f>
        <v>-1.4597888041167044E-2</v>
      </c>
      <c r="T366" s="1">
        <f>(Table2[[#This Row],[Close Price]]-Table2[[#This Row],[50D EMA]])/Table2[[#This Row],[50D EMA]]</f>
        <v>-2.6261535133174752E-2</v>
      </c>
      <c r="U366" s="1">
        <f>(Table2[[#This Row],[Close Price]]-Table2[[#This Row],[200D EMA]])/Table2[[#This Row],[200D EMA]]</f>
        <v>5.3814527492179215E-2</v>
      </c>
      <c r="V366">
        <v>0.275299507904194</v>
      </c>
      <c r="W366">
        <v>549.6</v>
      </c>
      <c r="X366">
        <v>563.70000000000005</v>
      </c>
      <c r="Y366">
        <v>549.6</v>
      </c>
      <c r="Z366">
        <v>563.70000000000005</v>
      </c>
      <c r="AA366">
        <v>548.79999999999995</v>
      </c>
      <c r="AB366">
        <v>570</v>
      </c>
      <c r="AC366" s="1">
        <f>(Table2[[#This Row],[Close Price]]/Table2[[#This Row],[Day Low]])-1</f>
        <v>3.4570596797671715E-3</v>
      </c>
      <c r="AD366" s="1">
        <f>(Table2[[#This Row],[Day High]]/Table2[[#This Row],[Close Price]])-1</f>
        <v>2.2121486854034478E-2</v>
      </c>
      <c r="AE366" s="1">
        <f>(Table2[[#This Row],[Close Price]]/Table2[[#This Row],[Current Week Low]])-1</f>
        <v>3.4570596797671715E-3</v>
      </c>
      <c r="AF366" s="1">
        <f>(Table2[[#This Row],[Current Week High]]/Table2[[#This Row],[Close Price]])-1</f>
        <v>2.2121486854034478E-2</v>
      </c>
      <c r="AG366" s="1">
        <f>(Table2[[#This Row],[Close Price]]/Table2[[#This Row],[Current Month Low]])-1</f>
        <v>4.9198250728863524E-3</v>
      </c>
      <c r="AH366" s="1">
        <f>(Table2[[#This Row],[Current Month High]]/Table2[[#This Row],[Close Price]])-1</f>
        <v>3.354487760652769E-2</v>
      </c>
      <c r="AI366">
        <v>26.745240253853101</v>
      </c>
      <c r="AJ366">
        <v>45.112485199315799</v>
      </c>
      <c r="AK366" t="str">
        <f>IF(AND(Table2[[#This Row],[20D EMA]]&gt;Table2[[#This Row],[50D EMA]],Table2[[#This Row],[50D EMA]]&gt;Table2[[#This Row],[200D EMA]]),"Uptrend","Downtrend/NoTrend")</f>
        <v>Downtrend/NoTrend</v>
      </c>
      <c r="AL366">
        <v>0</v>
      </c>
      <c r="AM366" t="s">
        <v>3170</v>
      </c>
      <c r="AN366">
        <v>-5.71</v>
      </c>
      <c r="AO366" t="s">
        <v>3168</v>
      </c>
      <c r="AP366">
        <v>7.9077479007820008E-3</v>
      </c>
      <c r="AQ366">
        <f>(Table2[[#This Row],[Sharpe Ratio]]-AVERAGE(Table2[Sharpe Ratio]))/_xlfn.STDEV.P(Table2[Sharpe Ratio])</f>
        <v>-0.6396873865872742</v>
      </c>
      <c r="AR3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6">
        <f>_xlfn.RANK.AVG(Table2[[#This Row],[1Y Return vs Nifty Z-Score]],Table2[1Y Return vs Nifty Z-Score])</f>
        <v>458</v>
      </c>
      <c r="AT366">
        <f>_xlfn.RANK.AVG(Table2[[#This Row],[6M Return vs Nifty Z-Score]],Table2[6M Return vs Nifty Z-Score])</f>
        <v>150</v>
      </c>
      <c r="AU366">
        <f>_xlfn.RANK.AVG(Table2[[#This Row],[Sharpe Ratio Z-Score]],Table2[Sharpe Ratio Z-Score])</f>
        <v>497</v>
      </c>
      <c r="AV366">
        <f>(Table2[[#This Row],[Rank 1Y]]+Table2[[#This Row],[Rank 6M]]+Table2[[#This Row],[Rank Sharpe]])/3</f>
        <v>368.33333333333331</v>
      </c>
    </row>
    <row r="367" spans="1:48" x14ac:dyDescent="0.3">
      <c r="A367" t="s">
        <v>834</v>
      </c>
      <c r="B367" t="s">
        <v>835</v>
      </c>
      <c r="C367" t="s">
        <v>3129</v>
      </c>
      <c r="D367" t="s">
        <v>196</v>
      </c>
      <c r="E367">
        <v>18808.9800515799</v>
      </c>
      <c r="F367">
        <v>1590.65</v>
      </c>
      <c r="G367">
        <v>7.1177751637846196</v>
      </c>
      <c r="H367">
        <f>(Table2[[#This Row],[1Y Return vs Nifty]]-AVERAGE(Table2[1Y Return vs Nifty]))/_xlfn.STDEV.P(Table2[1Y Return vs Nifty])</f>
        <v>-0.24715037056258241</v>
      </c>
      <c r="I367">
        <v>-4.9549389759838203</v>
      </c>
      <c r="J367">
        <f>(Table2[[#This Row],[1M Return vs Nifty]]-AVERAGE(Table2[1M Return vs Nifty]))/_xlfn.STDEV.P(Table2[1M Return vs Nifty])</f>
        <v>-0.66846622585330651</v>
      </c>
      <c r="K367">
        <v>-23.920707398748998</v>
      </c>
      <c r="L367">
        <f>(Table2[[#This Row],[6M Return vs Nifty]]-AVERAGE(Table2[6M Return vs Nifty]))/_xlfn.STDEV.P(Table2[6M Return vs Nifty])</f>
        <v>-1.0460110242818386</v>
      </c>
      <c r="M367">
        <v>5.9266838048253803</v>
      </c>
      <c r="N367">
        <f>(Table2[[#This Row],[1W Return vs Nifty]]-AVERAGE(Table2[1W Return vs Nifty]))/_xlfn.STDEV.P(Table2[1W Return vs Nifty])</f>
        <v>-9.6420998270765473E-2</v>
      </c>
      <c r="O367">
        <v>1665.11</v>
      </c>
      <c r="P367">
        <v>1770.3513634865601</v>
      </c>
      <c r="Q367">
        <v>1797.9656078656301</v>
      </c>
      <c r="R367">
        <v>40.229717168134997</v>
      </c>
      <c r="S367" s="1">
        <f>(Table2[[#This Row],[Close Price]]-Table2[[#This Row],[20D EMA]])/Table2[[#This Row],[20D EMA]]</f>
        <v>-4.4717766393811711E-2</v>
      </c>
      <c r="T367" s="1">
        <f>(Table2[[#This Row],[Close Price]]-Table2[[#This Row],[50D EMA]])/Table2[[#This Row],[50D EMA]]</f>
        <v>-0.10150604405029129</v>
      </c>
      <c r="U367" s="1">
        <f>(Table2[[#This Row],[Close Price]]-Table2[[#This Row],[200D EMA]])/Table2[[#This Row],[200D EMA]]</f>
        <v>-0.11530565821653004</v>
      </c>
      <c r="V367">
        <v>1.0193826253834799</v>
      </c>
      <c r="W367">
        <v>1575.8</v>
      </c>
      <c r="X367">
        <v>1635.15</v>
      </c>
      <c r="Y367">
        <v>1575.8</v>
      </c>
      <c r="Z367">
        <v>1635.15</v>
      </c>
      <c r="AA367">
        <v>1575.8</v>
      </c>
      <c r="AB367">
        <v>1644</v>
      </c>
      <c r="AC367" s="1">
        <f>(Table2[[#This Row],[Close Price]]/Table2[[#This Row],[Day Low]])-1</f>
        <v>9.423784744256869E-3</v>
      </c>
      <c r="AD367" s="1">
        <f>(Table2[[#This Row],[Day High]]/Table2[[#This Row],[Close Price]])-1</f>
        <v>2.7975984660358888E-2</v>
      </c>
      <c r="AE367" s="1">
        <f>(Table2[[#This Row],[Close Price]]/Table2[[#This Row],[Current Week Low]])-1</f>
        <v>9.423784744256869E-3</v>
      </c>
      <c r="AF367" s="1">
        <f>(Table2[[#This Row],[Current Week High]]/Table2[[#This Row],[Close Price]])-1</f>
        <v>2.7975984660358888E-2</v>
      </c>
      <c r="AG367" s="1">
        <f>(Table2[[#This Row],[Close Price]]/Table2[[#This Row],[Current Month Low]])-1</f>
        <v>9.423784744256869E-3</v>
      </c>
      <c r="AH367" s="1">
        <f>(Table2[[#This Row],[Current Month High]]/Table2[[#This Row],[Close Price]])-1</f>
        <v>3.3539747901801142E-2</v>
      </c>
      <c r="AI367">
        <v>52.664005280860003</v>
      </c>
      <c r="AJ367">
        <v>35.029711375212202</v>
      </c>
      <c r="AK367" t="str">
        <f>IF(AND(Table2[[#This Row],[20D EMA]]&gt;Table2[[#This Row],[50D EMA]],Table2[[#This Row],[50D EMA]]&gt;Table2[[#This Row],[200D EMA]]),"Uptrend","Downtrend/NoTrend")</f>
        <v>Downtrend/NoTrend</v>
      </c>
      <c r="AL367">
        <v>-0.1</v>
      </c>
      <c r="AM367" t="s">
        <v>3168</v>
      </c>
      <c r="AN367">
        <v>-6.7</v>
      </c>
      <c r="AO367" t="s">
        <v>3168</v>
      </c>
      <c r="AP367">
        <v>0.17461731438462499</v>
      </c>
      <c r="AQ367">
        <f>(Table2[[#This Row],[Sharpe Ratio]]-AVERAGE(Table2[Sharpe Ratio]))/_xlfn.STDEV.P(Table2[Sharpe Ratio])</f>
        <v>1.3360413651833425</v>
      </c>
      <c r="AR3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7">
        <f>_xlfn.RANK.AVG(Table2[[#This Row],[1Y Return vs Nifty Z-Score]],Table2[1Y Return vs Nifty Z-Score])</f>
        <v>378</v>
      </c>
      <c r="AT367">
        <f>_xlfn.RANK.AVG(Table2[[#This Row],[6M Return vs Nifty Z-Score]],Table2[6M Return vs Nifty Z-Score])</f>
        <v>665</v>
      </c>
      <c r="AU367">
        <f>_xlfn.RANK.AVG(Table2[[#This Row],[Sharpe Ratio Z-Score]],Table2[Sharpe Ratio Z-Score])</f>
        <v>68</v>
      </c>
      <c r="AV367">
        <f>(Table2[[#This Row],[Rank 1Y]]+Table2[[#This Row],[Rank 6M]]+Table2[[#This Row],[Rank Sharpe]])/3</f>
        <v>370.33333333333331</v>
      </c>
    </row>
    <row r="368" spans="1:48" x14ac:dyDescent="0.3">
      <c r="A368" t="s">
        <v>620</v>
      </c>
      <c r="B368" t="s">
        <v>621</v>
      </c>
      <c r="C368" t="s">
        <v>3129</v>
      </c>
      <c r="D368" t="s">
        <v>417</v>
      </c>
      <c r="E368">
        <v>30815.097899920002</v>
      </c>
      <c r="F368">
        <v>485.2</v>
      </c>
      <c r="G368">
        <v>-1.3163582404410701</v>
      </c>
      <c r="H368">
        <f>(Table2[[#This Row],[1Y Return vs Nifty]]-AVERAGE(Table2[1Y Return vs Nifty]))/_xlfn.STDEV.P(Table2[1Y Return vs Nifty])</f>
        <v>-0.39667349093527593</v>
      </c>
      <c r="I368">
        <v>0.19687448089055001</v>
      </c>
      <c r="J368">
        <f>(Table2[[#This Row],[1M Return vs Nifty]]-AVERAGE(Table2[1M Return vs Nifty]))/_xlfn.STDEV.P(Table2[1M Return vs Nifty])</f>
        <v>-0.10031334835167688</v>
      </c>
      <c r="K368">
        <v>-6.24266966646403</v>
      </c>
      <c r="L368">
        <f>(Table2[[#This Row],[6M Return vs Nifty]]-AVERAGE(Table2[6M Return vs Nifty]))/_xlfn.STDEV.P(Table2[6M Return vs Nifty])</f>
        <v>-0.43634936021686083</v>
      </c>
      <c r="M368">
        <v>6.0061786334162202</v>
      </c>
      <c r="N368">
        <f>(Table2[[#This Row],[1W Return vs Nifty]]-AVERAGE(Table2[1W Return vs Nifty]))/_xlfn.STDEV.P(Table2[1W Return vs Nifty])</f>
        <v>-8.2363409054363346E-2</v>
      </c>
      <c r="O368">
        <v>501.65</v>
      </c>
      <c r="P368">
        <v>508.368729179068</v>
      </c>
      <c r="Q368">
        <v>492.19204913359403</v>
      </c>
      <c r="R368">
        <v>36.526363428854303</v>
      </c>
      <c r="S368" s="1">
        <f>(Table2[[#This Row],[Close Price]]-Table2[[#This Row],[20D EMA]])/Table2[[#This Row],[20D EMA]]</f>
        <v>-3.2791787102561525E-2</v>
      </c>
      <c r="T368" s="1">
        <f>(Table2[[#This Row],[Close Price]]-Table2[[#This Row],[50D EMA]])/Table2[[#This Row],[50D EMA]]</f>
        <v>-4.5574654476646707E-2</v>
      </c>
      <c r="U368" s="1">
        <f>(Table2[[#This Row],[Close Price]]-Table2[[#This Row],[200D EMA]])/Table2[[#This Row],[200D EMA]]</f>
        <v>-1.4205936779966571E-2</v>
      </c>
      <c r="V368">
        <v>0.628982868917632</v>
      </c>
      <c r="W368">
        <v>480.1</v>
      </c>
      <c r="X368">
        <v>504</v>
      </c>
      <c r="Y368">
        <v>480.1</v>
      </c>
      <c r="Z368">
        <v>504</v>
      </c>
      <c r="AA368">
        <v>480.1</v>
      </c>
      <c r="AB368">
        <v>505.5</v>
      </c>
      <c r="AC368" s="1">
        <f>(Table2[[#This Row],[Close Price]]/Table2[[#This Row],[Day Low]])-1</f>
        <v>1.062278691939178E-2</v>
      </c>
      <c r="AD368" s="1">
        <f>(Table2[[#This Row],[Day High]]/Table2[[#This Row],[Close Price]])-1</f>
        <v>3.8746908491343879E-2</v>
      </c>
      <c r="AE368" s="1">
        <f>(Table2[[#This Row],[Close Price]]/Table2[[#This Row],[Current Week Low]])-1</f>
        <v>1.062278691939178E-2</v>
      </c>
      <c r="AF368" s="1">
        <f>(Table2[[#This Row],[Current Week High]]/Table2[[#This Row],[Close Price]])-1</f>
        <v>3.8746908491343879E-2</v>
      </c>
      <c r="AG368" s="1">
        <f>(Table2[[#This Row],[Close Price]]/Table2[[#This Row],[Current Month Low]])-1</f>
        <v>1.062278691939178E-2</v>
      </c>
      <c r="AH368" s="1">
        <f>(Table2[[#This Row],[Current Month High]]/Table2[[#This Row],[Close Price]])-1</f>
        <v>4.1838417147568085E-2</v>
      </c>
      <c r="AI368">
        <v>20.548227535037</v>
      </c>
      <c r="AJ368">
        <v>27.015706806282701</v>
      </c>
      <c r="AK368" t="str">
        <f>IF(AND(Table2[[#This Row],[20D EMA]]&gt;Table2[[#This Row],[50D EMA]],Table2[[#This Row],[50D EMA]]&gt;Table2[[#This Row],[200D EMA]]),"Uptrend","Downtrend/NoTrend")</f>
        <v>Downtrend/NoTrend</v>
      </c>
      <c r="AL368">
        <v>0.09</v>
      </c>
      <c r="AM368" t="s">
        <v>3169</v>
      </c>
      <c r="AN368">
        <v>-3.78</v>
      </c>
      <c r="AO368" t="s">
        <v>3168</v>
      </c>
      <c r="AP368">
        <v>0.11214132056168</v>
      </c>
      <c r="AQ368">
        <f>(Table2[[#This Row],[Sharpe Ratio]]-AVERAGE(Table2[Sharpe Ratio]))/_xlfn.STDEV.P(Table2[Sharpe Ratio])</f>
        <v>0.59561824553352394</v>
      </c>
      <c r="AR3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8">
        <f>_xlfn.RANK.AVG(Table2[[#This Row],[1Y Return vs Nifty Z-Score]],Table2[1Y Return vs Nifty Z-Score])</f>
        <v>447</v>
      </c>
      <c r="AT368">
        <f>_xlfn.RANK.AVG(Table2[[#This Row],[6M Return vs Nifty Z-Score]],Table2[6M Return vs Nifty Z-Score])</f>
        <v>471</v>
      </c>
      <c r="AU368">
        <f>_xlfn.RANK.AVG(Table2[[#This Row],[Sharpe Ratio Z-Score]],Table2[Sharpe Ratio Z-Score])</f>
        <v>194</v>
      </c>
      <c r="AV368">
        <f>(Table2[[#This Row],[Rank 1Y]]+Table2[[#This Row],[Rank 6M]]+Table2[[#This Row],[Rank Sharpe]])/3</f>
        <v>370.66666666666669</v>
      </c>
    </row>
    <row r="369" spans="1:48" x14ac:dyDescent="0.3">
      <c r="A369" t="s">
        <v>1215</v>
      </c>
      <c r="B369" t="s">
        <v>1216</v>
      </c>
      <c r="C369" t="s">
        <v>3135</v>
      </c>
      <c r="D369" t="s">
        <v>128</v>
      </c>
      <c r="E369">
        <v>9561.5041066699996</v>
      </c>
      <c r="F369">
        <v>1124.3499999999999</v>
      </c>
      <c r="G369">
        <v>31.2636065623857</v>
      </c>
      <c r="H369">
        <f>(Table2[[#This Row],[1Y Return vs Nifty]]-AVERAGE(Table2[1Y Return vs Nifty]))/_xlfn.STDEV.P(Table2[1Y Return vs Nifty])</f>
        <v>0.18091495419300208</v>
      </c>
      <c r="I369">
        <v>-4.3545835772516002E-3</v>
      </c>
      <c r="J369">
        <f>(Table2[[#This Row],[1M Return vs Nifty]]-AVERAGE(Table2[1M Return vs Nifty]))/_xlfn.STDEV.P(Table2[1M Return vs Nifty])</f>
        <v>-0.12250531492255236</v>
      </c>
      <c r="K369">
        <v>-4.2066607535626597</v>
      </c>
      <c r="L369">
        <f>(Table2[[#This Row],[6M Return vs Nifty]]-AVERAGE(Table2[6M Return vs Nifty]))/_xlfn.STDEV.P(Table2[6M Return vs Nifty])</f>
        <v>-0.36613361564789987</v>
      </c>
      <c r="M369">
        <v>9.0236423139598791</v>
      </c>
      <c r="N369">
        <f>(Table2[[#This Row],[1W Return vs Nifty]]-AVERAGE(Table2[1W Return vs Nifty]))/_xlfn.STDEV.P(Table2[1W Return vs Nifty])</f>
        <v>0.45123438149906453</v>
      </c>
      <c r="O369">
        <v>1148.54</v>
      </c>
      <c r="P369">
        <v>1171.99608174081</v>
      </c>
      <c r="Q369">
        <v>1060.41656474303</v>
      </c>
      <c r="R369">
        <v>46.437957410483598</v>
      </c>
      <c r="S369" s="1">
        <f>(Table2[[#This Row],[Close Price]]-Table2[[#This Row],[20D EMA]])/Table2[[#This Row],[20D EMA]]</f>
        <v>-2.1061521583923985E-2</v>
      </c>
      <c r="T369" s="1">
        <f>(Table2[[#This Row],[Close Price]]-Table2[[#This Row],[50D EMA]])/Table2[[#This Row],[50D EMA]]</f>
        <v>-4.065378927721295E-2</v>
      </c>
      <c r="U369" s="1">
        <f>(Table2[[#This Row],[Close Price]]-Table2[[#This Row],[200D EMA]])/Table2[[#This Row],[200D EMA]]</f>
        <v>6.0290868119796732E-2</v>
      </c>
      <c r="V369">
        <v>0.51986018549135204</v>
      </c>
      <c r="W369">
        <v>1097.9000000000001</v>
      </c>
      <c r="X369">
        <v>1142</v>
      </c>
      <c r="Y369">
        <v>1097.9000000000001</v>
      </c>
      <c r="Z369">
        <v>1142</v>
      </c>
      <c r="AA369">
        <v>1097.9000000000001</v>
      </c>
      <c r="AB369">
        <v>1155.95</v>
      </c>
      <c r="AC369" s="1">
        <f>(Table2[[#This Row],[Close Price]]/Table2[[#This Row],[Day Low]])-1</f>
        <v>2.4091447308497882E-2</v>
      </c>
      <c r="AD369" s="1">
        <f>(Table2[[#This Row],[Day High]]/Table2[[#This Row],[Close Price]])-1</f>
        <v>1.5697958820652058E-2</v>
      </c>
      <c r="AE369" s="1">
        <f>(Table2[[#This Row],[Close Price]]/Table2[[#This Row],[Current Week Low]])-1</f>
        <v>2.4091447308497882E-2</v>
      </c>
      <c r="AF369" s="1">
        <f>(Table2[[#This Row],[Current Week High]]/Table2[[#This Row],[Close Price]])-1</f>
        <v>1.5697958820652058E-2</v>
      </c>
      <c r="AG369" s="1">
        <f>(Table2[[#This Row],[Close Price]]/Table2[[#This Row],[Current Month Low]])-1</f>
        <v>2.4091447308497882E-2</v>
      </c>
      <c r="AH369" s="1">
        <f>(Table2[[#This Row],[Current Month High]]/Table2[[#This Row],[Close Price]])-1</f>
        <v>2.8105127406946373E-2</v>
      </c>
      <c r="AI369">
        <v>24.071685862942999</v>
      </c>
      <c r="AJ369">
        <v>61.544540229885001</v>
      </c>
      <c r="AK369" t="str">
        <f>IF(AND(Table2[[#This Row],[20D EMA]]&gt;Table2[[#This Row],[50D EMA]],Table2[[#This Row],[50D EMA]]&gt;Table2[[#This Row],[200D EMA]]),"Uptrend","Downtrend/NoTrend")</f>
        <v>Downtrend/NoTrend</v>
      </c>
      <c r="AL369">
        <v>-0.11</v>
      </c>
      <c r="AM369" t="s">
        <v>3168</v>
      </c>
      <c r="AN369">
        <v>-5.86</v>
      </c>
      <c r="AO369" t="s">
        <v>3168</v>
      </c>
      <c r="AP369">
        <v>3.6451847026554997E-2</v>
      </c>
      <c r="AQ369">
        <f>(Table2[[#This Row],[Sharpe Ratio]]-AVERAGE(Table2[Sharpe Ratio]))/_xlfn.STDEV.P(Table2[Sharpe Ratio])</f>
        <v>-0.30140207683784292</v>
      </c>
      <c r="AR3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9">
        <f>_xlfn.RANK.AVG(Table2[[#This Row],[1Y Return vs Nifty Z-Score]],Table2[1Y Return vs Nifty Z-Score])</f>
        <v>241</v>
      </c>
      <c r="AT369">
        <f>_xlfn.RANK.AVG(Table2[[#This Row],[6M Return vs Nifty Z-Score]],Table2[6M Return vs Nifty Z-Score])</f>
        <v>450</v>
      </c>
      <c r="AU369">
        <f>_xlfn.RANK.AVG(Table2[[#This Row],[Sharpe Ratio Z-Score]],Table2[Sharpe Ratio Z-Score])</f>
        <v>421</v>
      </c>
      <c r="AV369">
        <f>(Table2[[#This Row],[Rank 1Y]]+Table2[[#This Row],[Rank 6M]]+Table2[[#This Row],[Rank Sharpe]])/3</f>
        <v>370.66666666666669</v>
      </c>
    </row>
    <row r="370" spans="1:48" x14ac:dyDescent="0.3">
      <c r="A370" t="s">
        <v>1081</v>
      </c>
      <c r="B370" t="s">
        <v>1082</v>
      </c>
      <c r="C370" t="s">
        <v>3129</v>
      </c>
      <c r="D370" t="s">
        <v>263</v>
      </c>
      <c r="E370">
        <v>11922.066160079999</v>
      </c>
      <c r="F370">
        <v>4997.6000000000004</v>
      </c>
      <c r="G370">
        <v>-22.8828164608394</v>
      </c>
      <c r="H370">
        <f>(Table2[[#This Row],[1Y Return vs Nifty]]-AVERAGE(Table2[1Y Return vs Nifty]))/_xlfn.STDEV.P(Table2[1Y Return vs Nifty])</f>
        <v>-0.77901083064176524</v>
      </c>
      <c r="I370">
        <v>-13.468961194807999</v>
      </c>
      <c r="J370">
        <f>(Table2[[#This Row],[1M Return vs Nifty]]-AVERAGE(Table2[1M Return vs Nifty]))/_xlfn.STDEV.P(Table2[1M Return vs Nifty])</f>
        <v>-1.6074105923817794</v>
      </c>
      <c r="K370">
        <v>8.6774191933844094</v>
      </c>
      <c r="L370">
        <f>(Table2[[#This Row],[6M Return vs Nifty]]-AVERAGE(Table2[6M Return vs Nifty]))/_xlfn.STDEV.P(Table2[6M Return vs Nifty])</f>
        <v>7.8199049513046917E-2</v>
      </c>
      <c r="M370">
        <v>2.8404838890639699</v>
      </c>
      <c r="N370">
        <f>(Table2[[#This Row],[1W Return vs Nifty]]-AVERAGE(Table2[1W Return vs Nifty]))/_xlfn.STDEV.P(Table2[1W Return vs Nifty])</f>
        <v>-0.6421738657782744</v>
      </c>
      <c r="O370">
        <v>5528.21</v>
      </c>
      <c r="P370">
        <v>5745.3946888792898</v>
      </c>
      <c r="Q370">
        <v>5231.7479417676795</v>
      </c>
      <c r="R370">
        <v>27.282798759338998</v>
      </c>
      <c r="S370" s="1">
        <f>(Table2[[#This Row],[Close Price]]-Table2[[#This Row],[20D EMA]])/Table2[[#This Row],[20D EMA]]</f>
        <v>-9.5982243800434436E-2</v>
      </c>
      <c r="T370" s="1">
        <f>(Table2[[#This Row],[Close Price]]-Table2[[#This Row],[50D EMA]])/Table2[[#This Row],[50D EMA]]</f>
        <v>-0.13015549485690009</v>
      </c>
      <c r="U370" s="1">
        <f>(Table2[[#This Row],[Close Price]]-Table2[[#This Row],[200D EMA]])/Table2[[#This Row],[200D EMA]]</f>
        <v>-4.4755203112588474E-2</v>
      </c>
      <c r="V370">
        <v>0.72745438306810795</v>
      </c>
      <c r="W370">
        <v>4935.05</v>
      </c>
      <c r="X370">
        <v>5279</v>
      </c>
      <c r="Y370">
        <v>4935.05</v>
      </c>
      <c r="Z370">
        <v>5279</v>
      </c>
      <c r="AA370">
        <v>4935.05</v>
      </c>
      <c r="AB370">
        <v>5279</v>
      </c>
      <c r="AC370" s="1">
        <f>(Table2[[#This Row],[Close Price]]/Table2[[#This Row],[Day Low]])-1</f>
        <v>1.2674643620631976E-2</v>
      </c>
      <c r="AD370" s="1">
        <f>(Table2[[#This Row],[Day High]]/Table2[[#This Row],[Close Price]])-1</f>
        <v>5.6307027373138974E-2</v>
      </c>
      <c r="AE370" s="1">
        <f>(Table2[[#This Row],[Close Price]]/Table2[[#This Row],[Current Week Low]])-1</f>
        <v>1.2674643620631976E-2</v>
      </c>
      <c r="AF370" s="1">
        <f>(Table2[[#This Row],[Current Week High]]/Table2[[#This Row],[Close Price]])-1</f>
        <v>5.6307027373138974E-2</v>
      </c>
      <c r="AG370" s="1">
        <f>(Table2[[#This Row],[Close Price]]/Table2[[#This Row],[Current Month Low]])-1</f>
        <v>1.2674643620631976E-2</v>
      </c>
      <c r="AH370" s="1">
        <f>(Table2[[#This Row],[Current Month High]]/Table2[[#This Row],[Close Price]])-1</f>
        <v>5.6307027373138974E-2</v>
      </c>
      <c r="AI370">
        <v>42.493396830478602</v>
      </c>
      <c r="AJ370">
        <v>32.1399769966023</v>
      </c>
      <c r="AK370" t="str">
        <f>IF(AND(Table2[[#This Row],[20D EMA]]&gt;Table2[[#This Row],[50D EMA]],Table2[[#This Row],[50D EMA]]&gt;Table2[[#This Row],[200D EMA]]),"Uptrend","Downtrend/NoTrend")</f>
        <v>Downtrend/NoTrend</v>
      </c>
      <c r="AL370">
        <v>0</v>
      </c>
      <c r="AM370" t="s">
        <v>3170</v>
      </c>
      <c r="AN370">
        <v>-18.14</v>
      </c>
      <c r="AO370" t="s">
        <v>3168</v>
      </c>
      <c r="AP370">
        <v>9.7791505439320997E-2</v>
      </c>
      <c r="AQ370">
        <f>(Table2[[#This Row],[Sharpe Ratio]]-AVERAGE(Table2[Sharpe Ratio]))/_xlfn.STDEV.P(Table2[Sharpe Ratio])</f>
        <v>0.4255539659735072</v>
      </c>
      <c r="AR3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0">
        <f>_xlfn.RANK.AVG(Table2[[#This Row],[1Y Return vs Nifty Z-Score]],Table2[1Y Return vs Nifty Z-Score])</f>
        <v>599</v>
      </c>
      <c r="AT370">
        <f>_xlfn.RANK.AVG(Table2[[#This Row],[6M Return vs Nifty Z-Score]],Table2[6M Return vs Nifty Z-Score])</f>
        <v>281</v>
      </c>
      <c r="AU370">
        <f>_xlfn.RANK.AVG(Table2[[#This Row],[Sharpe Ratio Z-Score]],Table2[Sharpe Ratio Z-Score])</f>
        <v>234</v>
      </c>
      <c r="AV370">
        <f>(Table2[[#This Row],[Rank 1Y]]+Table2[[#This Row],[Rank 6M]]+Table2[[#This Row],[Rank Sharpe]])/3</f>
        <v>371.33333333333331</v>
      </c>
    </row>
    <row r="371" spans="1:48" x14ac:dyDescent="0.3">
      <c r="A371" t="s">
        <v>1225</v>
      </c>
      <c r="B371" t="s">
        <v>1226</v>
      </c>
      <c r="C371" t="s">
        <v>3132</v>
      </c>
      <c r="D371" t="s">
        <v>83</v>
      </c>
      <c r="E371">
        <v>9458.0183992399998</v>
      </c>
      <c r="F371">
        <v>195.64</v>
      </c>
      <c r="G371">
        <v>27.828386175289701</v>
      </c>
      <c r="H371">
        <f>(Table2[[#This Row],[1Y Return vs Nifty]]-AVERAGE(Table2[1Y Return vs Nifty]))/_xlfn.STDEV.P(Table2[1Y Return vs Nifty])</f>
        <v>0.12001422535355327</v>
      </c>
      <c r="I371">
        <v>-4.4345538902528601</v>
      </c>
      <c r="J371">
        <f>(Table2[[#This Row],[1M Return vs Nifty]]-AVERAGE(Table2[1M Return vs Nifty]))/_xlfn.STDEV.P(Table2[1M Return vs Nifty])</f>
        <v>-0.6110770586519082</v>
      </c>
      <c r="K371">
        <v>-10.9760119762327</v>
      </c>
      <c r="L371">
        <f>(Table2[[#This Row],[6M Return vs Nifty]]-AVERAGE(Table2[6M Return vs Nifty]))/_xlfn.STDEV.P(Table2[6M Return vs Nifty])</f>
        <v>-0.59958791603759998</v>
      </c>
      <c r="M371">
        <v>5.7983662411991403</v>
      </c>
      <c r="N371">
        <f>(Table2[[#This Row],[1W Return vs Nifty]]-AVERAGE(Table2[1W Return vs Nifty]))/_xlfn.STDEV.P(Table2[1W Return vs Nifty])</f>
        <v>-0.1191122302751965</v>
      </c>
      <c r="O371">
        <v>202.59</v>
      </c>
      <c r="P371">
        <v>210.92083292384299</v>
      </c>
      <c r="Q371">
        <v>200.95898728309601</v>
      </c>
      <c r="R371">
        <v>37.440420226940098</v>
      </c>
      <c r="S371" s="1">
        <f>(Table2[[#This Row],[Close Price]]-Table2[[#This Row],[20D EMA]])/Table2[[#This Row],[20D EMA]]</f>
        <v>-3.4305740658472861E-2</v>
      </c>
      <c r="T371" s="1">
        <f>(Table2[[#This Row],[Close Price]]-Table2[[#This Row],[50D EMA]])/Table2[[#This Row],[50D EMA]]</f>
        <v>-7.2448191636719186E-2</v>
      </c>
      <c r="U371" s="1">
        <f>(Table2[[#This Row],[Close Price]]-Table2[[#This Row],[200D EMA]])/Table2[[#This Row],[200D EMA]]</f>
        <v>-2.6468023923722453E-2</v>
      </c>
      <c r="V371">
        <v>0.446497067338682</v>
      </c>
      <c r="W371">
        <v>194.8</v>
      </c>
      <c r="X371">
        <v>201.45</v>
      </c>
      <c r="Y371">
        <v>194.8</v>
      </c>
      <c r="Z371">
        <v>201.45</v>
      </c>
      <c r="AA371">
        <v>194.8</v>
      </c>
      <c r="AB371">
        <v>201.45</v>
      </c>
      <c r="AC371" s="1">
        <f>(Table2[[#This Row],[Close Price]]/Table2[[#This Row],[Day Low]])-1</f>
        <v>4.3121149897329403E-3</v>
      </c>
      <c r="AD371" s="1">
        <f>(Table2[[#This Row],[Day High]]/Table2[[#This Row],[Close Price]])-1</f>
        <v>2.9697403393988964E-2</v>
      </c>
      <c r="AE371" s="1">
        <f>(Table2[[#This Row],[Close Price]]/Table2[[#This Row],[Current Week Low]])-1</f>
        <v>4.3121149897329403E-3</v>
      </c>
      <c r="AF371" s="1">
        <f>(Table2[[#This Row],[Current Week High]]/Table2[[#This Row],[Close Price]])-1</f>
        <v>2.9697403393988964E-2</v>
      </c>
      <c r="AG371" s="1">
        <f>(Table2[[#This Row],[Close Price]]/Table2[[#This Row],[Current Month Low]])-1</f>
        <v>4.3121149897329403E-3</v>
      </c>
      <c r="AH371" s="1">
        <f>(Table2[[#This Row],[Current Month High]]/Table2[[#This Row],[Close Price]])-1</f>
        <v>2.9697403393988964E-2</v>
      </c>
      <c r="AI371">
        <v>28.1384175015334</v>
      </c>
      <c r="AJ371">
        <v>56.6373098478782</v>
      </c>
      <c r="AK371" t="str">
        <f>IF(AND(Table2[[#This Row],[20D EMA]]&gt;Table2[[#This Row],[50D EMA]],Table2[[#This Row],[50D EMA]]&gt;Table2[[#This Row],[200D EMA]]),"Uptrend","Downtrend/NoTrend")</f>
        <v>Downtrend/NoTrend</v>
      </c>
      <c r="AL371">
        <v>-0.1</v>
      </c>
      <c r="AM371" t="s">
        <v>3168</v>
      </c>
      <c r="AN371">
        <v>-6.76</v>
      </c>
      <c r="AO371" t="s">
        <v>3168</v>
      </c>
      <c r="AP371">
        <v>6.8830786480968006E-2</v>
      </c>
      <c r="AQ371">
        <f>(Table2[[#This Row],[Sharpe Ratio]]-AVERAGE(Table2[Sharpe Ratio]))/_xlfn.STDEV.P(Table2[Sharpe Ratio])</f>
        <v>8.2331160439357787E-2</v>
      </c>
      <c r="AR3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1">
        <f>_xlfn.RANK.AVG(Table2[[#This Row],[1Y Return vs Nifty Z-Score]],Table2[1Y Return vs Nifty Z-Score])</f>
        <v>261</v>
      </c>
      <c r="AT371">
        <f>_xlfn.RANK.AVG(Table2[[#This Row],[6M Return vs Nifty Z-Score]],Table2[6M Return vs Nifty Z-Score])</f>
        <v>535</v>
      </c>
      <c r="AU371">
        <f>_xlfn.RANK.AVG(Table2[[#This Row],[Sharpe Ratio Z-Score]],Table2[Sharpe Ratio Z-Score])</f>
        <v>319</v>
      </c>
      <c r="AV371">
        <f>(Table2[[#This Row],[Rank 1Y]]+Table2[[#This Row],[Rank 6M]]+Table2[[#This Row],[Rank Sharpe]])/3</f>
        <v>371.66666666666669</v>
      </c>
    </row>
    <row r="372" spans="1:48" x14ac:dyDescent="0.3">
      <c r="A372" t="s">
        <v>773</v>
      </c>
      <c r="B372" t="s">
        <v>774</v>
      </c>
      <c r="C372" t="s">
        <v>3134</v>
      </c>
      <c r="D372" t="s">
        <v>263</v>
      </c>
      <c r="E372">
        <v>20520.0278878799</v>
      </c>
      <c r="F372">
        <v>648.6</v>
      </c>
      <c r="G372">
        <v>3.6714431870048299</v>
      </c>
      <c r="H372">
        <f>(Table2[[#This Row],[1Y Return vs Nifty]]-AVERAGE(Table2[1Y Return vs Nifty]))/_xlfn.STDEV.P(Table2[1Y Return vs Nifty])</f>
        <v>-0.30824808935727532</v>
      </c>
      <c r="I372">
        <v>1.08910893330845</v>
      </c>
      <c r="J372">
        <f>(Table2[[#This Row],[1M Return vs Nifty]]-AVERAGE(Table2[1M Return vs Nifty]))/_xlfn.STDEV.P(Table2[1M Return vs Nifty])</f>
        <v>-1.9158470075822235E-3</v>
      </c>
      <c r="K372">
        <v>-9.1386751902791801</v>
      </c>
      <c r="L372">
        <f>(Table2[[#This Row],[6M Return vs Nifty]]-AVERAGE(Table2[6M Return vs Nifty]))/_xlfn.STDEV.P(Table2[6M Return vs Nifty])</f>
        <v>-0.53622376785917913</v>
      </c>
      <c r="M372">
        <v>11.3188641838641</v>
      </c>
      <c r="N372">
        <f>(Table2[[#This Row],[1W Return vs Nifty]]-AVERAGE(Table2[1W Return vs Nifty]))/_xlfn.STDEV.P(Table2[1W Return vs Nifty])</f>
        <v>0.85711344029527181</v>
      </c>
      <c r="O372">
        <v>644.95000000000005</v>
      </c>
      <c r="P372">
        <v>662.98745141317204</v>
      </c>
      <c r="Q372">
        <v>642.760105884935</v>
      </c>
      <c r="R372">
        <v>55.023031293662903</v>
      </c>
      <c r="S372" s="1">
        <f>(Table2[[#This Row],[Close Price]]-Table2[[#This Row],[20D EMA]])/Table2[[#This Row],[20D EMA]]</f>
        <v>5.6593534382509917E-3</v>
      </c>
      <c r="T372" s="1">
        <f>(Table2[[#This Row],[Close Price]]-Table2[[#This Row],[50D EMA]])/Table2[[#This Row],[50D EMA]]</f>
        <v>-2.17009407681923E-2</v>
      </c>
      <c r="U372" s="1">
        <f>(Table2[[#This Row],[Close Price]]-Table2[[#This Row],[200D EMA]])/Table2[[#This Row],[200D EMA]]</f>
        <v>9.0856511808940152E-3</v>
      </c>
      <c r="V372">
        <v>0.49278235805039999</v>
      </c>
      <c r="W372">
        <v>636</v>
      </c>
      <c r="X372">
        <v>657.2</v>
      </c>
      <c r="Y372">
        <v>636</v>
      </c>
      <c r="Z372">
        <v>657.2</v>
      </c>
      <c r="AA372">
        <v>636</v>
      </c>
      <c r="AB372">
        <v>668.7</v>
      </c>
      <c r="AC372" s="1">
        <f>(Table2[[#This Row],[Close Price]]/Table2[[#This Row],[Day Low]])-1</f>
        <v>1.9811320754717032E-2</v>
      </c>
      <c r="AD372" s="1">
        <f>(Table2[[#This Row],[Day High]]/Table2[[#This Row],[Close Price]])-1</f>
        <v>1.3259327782917163E-2</v>
      </c>
      <c r="AE372" s="1">
        <f>(Table2[[#This Row],[Close Price]]/Table2[[#This Row],[Current Week Low]])-1</f>
        <v>1.9811320754717032E-2</v>
      </c>
      <c r="AF372" s="1">
        <f>(Table2[[#This Row],[Current Week High]]/Table2[[#This Row],[Close Price]])-1</f>
        <v>1.3259327782917163E-2</v>
      </c>
      <c r="AG372" s="1">
        <f>(Table2[[#This Row],[Close Price]]/Table2[[#This Row],[Current Month Low]])-1</f>
        <v>1.9811320754717032E-2</v>
      </c>
      <c r="AH372" s="1">
        <f>(Table2[[#This Row],[Current Month High]]/Table2[[#This Row],[Close Price]])-1</f>
        <v>3.0989824236817842E-2</v>
      </c>
      <c r="AI372">
        <v>23.180696885599701</v>
      </c>
      <c r="AJ372">
        <v>29.048945483485799</v>
      </c>
      <c r="AK372" t="str">
        <f>IF(AND(Table2[[#This Row],[20D EMA]]&gt;Table2[[#This Row],[50D EMA]],Table2[[#This Row],[50D EMA]]&gt;Table2[[#This Row],[200D EMA]]),"Uptrend","Downtrend/NoTrend")</f>
        <v>Downtrend/NoTrend</v>
      </c>
      <c r="AL372">
        <v>0.14000000000000001</v>
      </c>
      <c r="AM372" t="s">
        <v>3169</v>
      </c>
      <c r="AN372">
        <v>-2.34</v>
      </c>
      <c r="AO372" t="s">
        <v>3168</v>
      </c>
      <c r="AP372">
        <v>0.111088896580914</v>
      </c>
      <c r="AQ372">
        <f>(Table2[[#This Row],[Sharpe Ratio]]-AVERAGE(Table2[Sharpe Ratio]))/_xlfn.STDEV.P(Table2[Sharpe Ratio])</f>
        <v>0.58314563006395048</v>
      </c>
      <c r="AR3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2">
        <f>_xlfn.RANK.AVG(Table2[[#This Row],[1Y Return vs Nifty Z-Score]],Table2[1Y Return vs Nifty Z-Score])</f>
        <v>408</v>
      </c>
      <c r="AT372">
        <f>_xlfn.RANK.AVG(Table2[[#This Row],[6M Return vs Nifty Z-Score]],Table2[6M Return vs Nifty Z-Score])</f>
        <v>511</v>
      </c>
      <c r="AU372">
        <f>_xlfn.RANK.AVG(Table2[[#This Row],[Sharpe Ratio Z-Score]],Table2[Sharpe Ratio Z-Score])</f>
        <v>199</v>
      </c>
      <c r="AV372">
        <f>(Table2[[#This Row],[Rank 1Y]]+Table2[[#This Row],[Rank 6M]]+Table2[[#This Row],[Rank Sharpe]])/3</f>
        <v>372.66666666666669</v>
      </c>
    </row>
    <row r="373" spans="1:48" x14ac:dyDescent="0.3">
      <c r="A373" t="s">
        <v>1293</v>
      </c>
      <c r="B373" t="s">
        <v>1294</v>
      </c>
      <c r="C373" t="s">
        <v>3125</v>
      </c>
      <c r="D373" t="s">
        <v>998</v>
      </c>
      <c r="E373">
        <v>8822.6826002399994</v>
      </c>
      <c r="F373">
        <v>403.05</v>
      </c>
      <c r="G373">
        <v>-14.623870756200899</v>
      </c>
      <c r="H373">
        <f>(Table2[[#This Row],[1Y Return vs Nifty]]-AVERAGE(Table2[1Y Return vs Nifty]))/_xlfn.STDEV.P(Table2[1Y Return vs Nifty])</f>
        <v>-0.63259349603718229</v>
      </c>
      <c r="I373">
        <v>-7.5961022531754798</v>
      </c>
      <c r="J373">
        <f>(Table2[[#This Row],[1M Return vs Nifty]]-AVERAGE(Table2[1M Return vs Nifty]))/_xlfn.STDEV.P(Table2[1M Return vs Nifty])</f>
        <v>-0.95973929473466468</v>
      </c>
      <c r="K373">
        <v>8.9752322673668292</v>
      </c>
      <c r="L373">
        <f>(Table2[[#This Row],[6M Return vs Nifty]]-AVERAGE(Table2[6M Return vs Nifty]))/_xlfn.STDEV.P(Table2[6M Return vs Nifty])</f>
        <v>8.8469715127298912E-2</v>
      </c>
      <c r="M373">
        <v>7.90571420733606</v>
      </c>
      <c r="N373">
        <f>(Table2[[#This Row],[1W Return vs Nifty]]-AVERAGE(Table2[1W Return vs Nifty]))/_xlfn.STDEV.P(Table2[1W Return vs Nifty])</f>
        <v>0.2535438603045988</v>
      </c>
      <c r="O373">
        <v>420.54</v>
      </c>
      <c r="P373">
        <v>431.805443547854</v>
      </c>
      <c r="Q373">
        <v>396.031740237745</v>
      </c>
      <c r="R373">
        <v>38.8128167479246</v>
      </c>
      <c r="S373" s="1">
        <f>(Table2[[#This Row],[Close Price]]-Table2[[#This Row],[20D EMA]])/Table2[[#This Row],[20D EMA]]</f>
        <v>-4.1589385076330448E-2</v>
      </c>
      <c r="T373" s="1">
        <f>(Table2[[#This Row],[Close Price]]-Table2[[#This Row],[50D EMA]])/Table2[[#This Row],[50D EMA]]</f>
        <v>-6.6593517931571006E-2</v>
      </c>
      <c r="U373" s="1">
        <f>(Table2[[#This Row],[Close Price]]-Table2[[#This Row],[200D EMA]])/Table2[[#This Row],[200D EMA]]</f>
        <v>1.7721457775181922E-2</v>
      </c>
      <c r="V373">
        <v>0.26693585306290102</v>
      </c>
      <c r="W373">
        <v>399</v>
      </c>
      <c r="X373">
        <v>418</v>
      </c>
      <c r="Y373">
        <v>399</v>
      </c>
      <c r="Z373">
        <v>418</v>
      </c>
      <c r="AA373">
        <v>399</v>
      </c>
      <c r="AB373">
        <v>423</v>
      </c>
      <c r="AC373" s="1">
        <f>(Table2[[#This Row],[Close Price]]/Table2[[#This Row],[Day Low]])-1</f>
        <v>1.0150375939849576E-2</v>
      </c>
      <c r="AD373" s="1">
        <f>(Table2[[#This Row],[Day High]]/Table2[[#This Row],[Close Price]])-1</f>
        <v>3.7092172187073613E-2</v>
      </c>
      <c r="AE373" s="1">
        <f>(Table2[[#This Row],[Close Price]]/Table2[[#This Row],[Current Week Low]])-1</f>
        <v>1.0150375939849576E-2</v>
      </c>
      <c r="AF373" s="1">
        <f>(Table2[[#This Row],[Current Week High]]/Table2[[#This Row],[Close Price]])-1</f>
        <v>3.7092172187073613E-2</v>
      </c>
      <c r="AG373" s="1">
        <f>(Table2[[#This Row],[Close Price]]/Table2[[#This Row],[Current Month Low]])-1</f>
        <v>1.0150375939849576E-2</v>
      </c>
      <c r="AH373" s="1">
        <f>(Table2[[#This Row],[Current Month High]]/Table2[[#This Row],[Close Price]])-1</f>
        <v>4.9497580945292219E-2</v>
      </c>
      <c r="AI373">
        <v>28.520034735144499</v>
      </c>
      <c r="AJ373">
        <v>50.672897196261601</v>
      </c>
      <c r="AK373" t="str">
        <f>IF(AND(Table2[[#This Row],[20D EMA]]&gt;Table2[[#This Row],[50D EMA]],Table2[[#This Row],[50D EMA]]&gt;Table2[[#This Row],[200D EMA]]),"Uptrend","Downtrend/NoTrend")</f>
        <v>Downtrend/NoTrend</v>
      </c>
      <c r="AL373">
        <v>0.03</v>
      </c>
      <c r="AM373" t="s">
        <v>3169</v>
      </c>
      <c r="AN373">
        <v>-6.78</v>
      </c>
      <c r="AO373" t="s">
        <v>3168</v>
      </c>
      <c r="AP373">
        <v>7.3777631937728003E-2</v>
      </c>
      <c r="AQ373">
        <f>(Table2[[#This Row],[Sharpe Ratio]]-AVERAGE(Table2[Sharpe Ratio]))/_xlfn.STDEV.P(Table2[Sharpe Ratio])</f>
        <v>0.14095781879872557</v>
      </c>
      <c r="AR3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3">
        <f>_xlfn.RANK.AVG(Table2[[#This Row],[1Y Return vs Nifty Z-Score]],Table2[1Y Return vs Nifty Z-Score])</f>
        <v>541</v>
      </c>
      <c r="AT373">
        <f>_xlfn.RANK.AVG(Table2[[#This Row],[6M Return vs Nifty Z-Score]],Table2[6M Return vs Nifty Z-Score])</f>
        <v>280</v>
      </c>
      <c r="AU373">
        <f>_xlfn.RANK.AVG(Table2[[#This Row],[Sharpe Ratio Z-Score]],Table2[Sharpe Ratio Z-Score])</f>
        <v>303</v>
      </c>
      <c r="AV373">
        <f>(Table2[[#This Row],[Rank 1Y]]+Table2[[#This Row],[Rank 6M]]+Table2[[#This Row],[Rank Sharpe]])/3</f>
        <v>374.66666666666669</v>
      </c>
    </row>
    <row r="374" spans="1:48" x14ac:dyDescent="0.3">
      <c r="A374" t="s">
        <v>1305</v>
      </c>
      <c r="B374" t="s">
        <v>1306</v>
      </c>
      <c r="C374" t="s">
        <v>3137</v>
      </c>
      <c r="D374" t="s">
        <v>412</v>
      </c>
      <c r="E374">
        <v>8719.9821085999993</v>
      </c>
      <c r="F374">
        <v>158.06</v>
      </c>
      <c r="G374">
        <v>-1.5332533195297899</v>
      </c>
      <c r="H374">
        <f>(Table2[[#This Row],[1Y Return vs Nifty]]-AVERAGE(Table2[1Y Return vs Nifty]))/_xlfn.STDEV.P(Table2[1Y Return vs Nifty])</f>
        <v>-0.40051867899011268</v>
      </c>
      <c r="I374">
        <v>-6.0846539948730998</v>
      </c>
      <c r="J374">
        <f>(Table2[[#This Row],[1M Return vs Nifty]]-AVERAGE(Table2[1M Return vs Nifty]))/_xlfn.STDEV.P(Table2[1M Return vs Nifty])</f>
        <v>-0.79305358603466025</v>
      </c>
      <c r="K374">
        <v>1.31462397560276</v>
      </c>
      <c r="L374">
        <f>(Table2[[#This Row],[6M Return vs Nifty]]-AVERAGE(Table2[6M Return vs Nifty]))/_xlfn.STDEV.P(Table2[6M Return vs Nifty])</f>
        <v>-0.17572132630132353</v>
      </c>
      <c r="M374">
        <v>9.7847872228881094</v>
      </c>
      <c r="N374">
        <f>(Table2[[#This Row],[1W Return vs Nifty]]-AVERAGE(Table2[1W Return vs Nifty]))/_xlfn.STDEV.P(Table2[1W Return vs Nifty])</f>
        <v>0.58583260195615994</v>
      </c>
      <c r="O374">
        <v>165.07</v>
      </c>
      <c r="P374">
        <v>175.73705850428399</v>
      </c>
      <c r="Q374">
        <v>170.795165778778</v>
      </c>
      <c r="R374">
        <v>41.1886362486945</v>
      </c>
      <c r="S374" s="1">
        <f>(Table2[[#This Row],[Close Price]]-Table2[[#This Row],[20D EMA]])/Table2[[#This Row],[20D EMA]]</f>
        <v>-4.2466832252983526E-2</v>
      </c>
      <c r="T374" s="1">
        <f>(Table2[[#This Row],[Close Price]]-Table2[[#This Row],[50D EMA]])/Table2[[#This Row],[50D EMA]]</f>
        <v>-0.10058810961521285</v>
      </c>
      <c r="U374" s="1">
        <f>(Table2[[#This Row],[Close Price]]-Table2[[#This Row],[200D EMA]])/Table2[[#This Row],[200D EMA]]</f>
        <v>-7.4563970945601521E-2</v>
      </c>
      <c r="V374">
        <v>0.53785477691658001</v>
      </c>
      <c r="W374">
        <v>156.19999999999999</v>
      </c>
      <c r="X374">
        <v>162.47</v>
      </c>
      <c r="Y374">
        <v>156.19999999999999</v>
      </c>
      <c r="Z374">
        <v>162.47</v>
      </c>
      <c r="AA374">
        <v>156.19999999999999</v>
      </c>
      <c r="AB374">
        <v>163</v>
      </c>
      <c r="AC374" s="1">
        <f>(Table2[[#This Row],[Close Price]]/Table2[[#This Row],[Day Low]])-1</f>
        <v>1.1907810499359961E-2</v>
      </c>
      <c r="AD374" s="1">
        <f>(Table2[[#This Row],[Day High]]/Table2[[#This Row],[Close Price]])-1</f>
        <v>2.7900797165633318E-2</v>
      </c>
      <c r="AE374" s="1">
        <f>(Table2[[#This Row],[Close Price]]/Table2[[#This Row],[Current Week Low]])-1</f>
        <v>1.1907810499359961E-2</v>
      </c>
      <c r="AF374" s="1">
        <f>(Table2[[#This Row],[Current Week High]]/Table2[[#This Row],[Close Price]])-1</f>
        <v>2.7900797165633318E-2</v>
      </c>
      <c r="AG374" s="1">
        <f>(Table2[[#This Row],[Close Price]]/Table2[[#This Row],[Current Month Low]])-1</f>
        <v>1.1907810499359961E-2</v>
      </c>
      <c r="AH374" s="1">
        <f>(Table2[[#This Row],[Current Month High]]/Table2[[#This Row],[Close Price]])-1</f>
        <v>3.1253954194609523E-2</v>
      </c>
      <c r="AI374">
        <v>55.004428697962801</v>
      </c>
      <c r="AJ374">
        <v>33.4966216216216</v>
      </c>
      <c r="AK374" t="str">
        <f>IF(AND(Table2[[#This Row],[20D EMA]]&gt;Table2[[#This Row],[50D EMA]],Table2[[#This Row],[50D EMA]]&gt;Table2[[#This Row],[200D EMA]]),"Uptrend","Downtrend/NoTrend")</f>
        <v>Downtrend/NoTrend</v>
      </c>
      <c r="AL374">
        <v>-0.14000000000000001</v>
      </c>
      <c r="AM374" t="s">
        <v>3168</v>
      </c>
      <c r="AN374">
        <v>-9.74</v>
      </c>
      <c r="AO374" t="s">
        <v>3168</v>
      </c>
      <c r="AP374">
        <v>7.8236306077093004E-2</v>
      </c>
      <c r="AQ374">
        <f>(Table2[[#This Row],[Sharpe Ratio]]-AVERAGE(Table2[Sharpe Ratio]))/_xlfn.STDEV.P(Table2[Sharpe Ratio])</f>
        <v>0.19379900168773093</v>
      </c>
      <c r="AR3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4">
        <f>_xlfn.RANK.AVG(Table2[[#This Row],[1Y Return vs Nifty Z-Score]],Table2[1Y Return vs Nifty Z-Score])</f>
        <v>451</v>
      </c>
      <c r="AT374">
        <f>_xlfn.RANK.AVG(Table2[[#This Row],[6M Return vs Nifty Z-Score]],Table2[6M Return vs Nifty Z-Score])</f>
        <v>379</v>
      </c>
      <c r="AU374">
        <f>_xlfn.RANK.AVG(Table2[[#This Row],[Sharpe Ratio Z-Score]],Table2[Sharpe Ratio Z-Score])</f>
        <v>294</v>
      </c>
      <c r="AV374">
        <f>(Table2[[#This Row],[Rank 1Y]]+Table2[[#This Row],[Rank 6M]]+Table2[[#This Row],[Rank Sharpe]])/3</f>
        <v>374.66666666666669</v>
      </c>
    </row>
    <row r="375" spans="1:48" x14ac:dyDescent="0.3">
      <c r="A375" t="s">
        <v>1287</v>
      </c>
      <c r="B375" t="s">
        <v>1288</v>
      </c>
      <c r="C375" t="s">
        <v>3135</v>
      </c>
      <c r="D375" t="s">
        <v>889</v>
      </c>
      <c r="E375">
        <v>8906.1911783880005</v>
      </c>
      <c r="F375">
        <v>191.31</v>
      </c>
      <c r="G375">
        <v>7.6175456309413399</v>
      </c>
      <c r="H375">
        <f>(Table2[[#This Row],[1Y Return vs Nifty]]-AVERAGE(Table2[1Y Return vs Nifty]))/_xlfn.STDEV.P(Table2[1Y Return vs Nifty])</f>
        <v>-0.23829027360443475</v>
      </c>
      <c r="I375">
        <v>7.9920514916116403E-2</v>
      </c>
      <c r="J375">
        <f>(Table2[[#This Row],[1M Return vs Nifty]]-AVERAGE(Table2[1M Return vs Nifty]))/_xlfn.STDEV.P(Table2[1M Return vs Nifty])</f>
        <v>-0.11321127892696528</v>
      </c>
      <c r="K375">
        <v>-12.076105661006601</v>
      </c>
      <c r="L375">
        <f>(Table2[[#This Row],[6M Return vs Nifty]]-AVERAGE(Table2[6M Return vs Nifty]))/_xlfn.STDEV.P(Table2[6M Return vs Nifty])</f>
        <v>-0.63752679571663662</v>
      </c>
      <c r="M375">
        <v>6.4769858888086196</v>
      </c>
      <c r="N375">
        <f>(Table2[[#This Row],[1W Return vs Nifty]]-AVERAGE(Table2[1W Return vs Nifty]))/_xlfn.STDEV.P(Table2[1W Return vs Nifty])</f>
        <v>8.925097736786719E-4</v>
      </c>
      <c r="O375">
        <v>191.91</v>
      </c>
      <c r="P375">
        <v>200.46424678797499</v>
      </c>
      <c r="Q375">
        <v>194.02649359989701</v>
      </c>
      <c r="R375">
        <v>51.624090185163503</v>
      </c>
      <c r="S375" s="1">
        <f>(Table2[[#This Row],[Close Price]]-Table2[[#This Row],[20D EMA]])/Table2[[#This Row],[20D EMA]]</f>
        <v>-3.1264655307174944E-3</v>
      </c>
      <c r="T375" s="1">
        <f>(Table2[[#This Row],[Close Price]]-Table2[[#This Row],[50D EMA]])/Table2[[#This Row],[50D EMA]]</f>
        <v>-4.5665234248265504E-2</v>
      </c>
      <c r="U375" s="1">
        <f>(Table2[[#This Row],[Close Price]]-Table2[[#This Row],[200D EMA]])/Table2[[#This Row],[200D EMA]]</f>
        <v>-1.400063233374047E-2</v>
      </c>
      <c r="V375">
        <v>0.56177081256224004</v>
      </c>
      <c r="W375">
        <v>187.7</v>
      </c>
      <c r="X375">
        <v>197</v>
      </c>
      <c r="Y375">
        <v>187.7</v>
      </c>
      <c r="Z375">
        <v>197</v>
      </c>
      <c r="AA375">
        <v>187.7</v>
      </c>
      <c r="AB375">
        <v>199.5</v>
      </c>
      <c r="AC375" s="1">
        <f>(Table2[[#This Row],[Close Price]]/Table2[[#This Row],[Day Low]])-1</f>
        <v>1.9232818327117762E-2</v>
      </c>
      <c r="AD375" s="1">
        <f>(Table2[[#This Row],[Day High]]/Table2[[#This Row],[Close Price]])-1</f>
        <v>2.9742303068318376E-2</v>
      </c>
      <c r="AE375" s="1">
        <f>(Table2[[#This Row],[Close Price]]/Table2[[#This Row],[Current Week Low]])-1</f>
        <v>1.9232818327117762E-2</v>
      </c>
      <c r="AF375" s="1">
        <f>(Table2[[#This Row],[Current Week High]]/Table2[[#This Row],[Close Price]])-1</f>
        <v>2.9742303068318376E-2</v>
      </c>
      <c r="AG375" s="1">
        <f>(Table2[[#This Row],[Close Price]]/Table2[[#This Row],[Current Month Low]])-1</f>
        <v>1.9232818327117762E-2</v>
      </c>
      <c r="AH375" s="1">
        <f>(Table2[[#This Row],[Current Month High]]/Table2[[#This Row],[Close Price]])-1</f>
        <v>4.2810098792535722E-2</v>
      </c>
      <c r="AI375">
        <v>37.995922847734001</v>
      </c>
      <c r="AJ375">
        <v>42.026726057906401</v>
      </c>
      <c r="AK375" t="str">
        <f>IF(AND(Table2[[#This Row],[20D EMA]]&gt;Table2[[#This Row],[50D EMA]],Table2[[#This Row],[50D EMA]]&gt;Table2[[#This Row],[200D EMA]]),"Uptrend","Downtrend/NoTrend")</f>
        <v>Downtrend/NoTrend</v>
      </c>
      <c r="AL375">
        <v>-0.01</v>
      </c>
      <c r="AM375" t="s">
        <v>3168</v>
      </c>
      <c r="AN375">
        <v>-4.9400000000000004</v>
      </c>
      <c r="AO375" t="s">
        <v>3168</v>
      </c>
      <c r="AP375">
        <v>0.106397763135195</v>
      </c>
      <c r="AQ375">
        <f>(Table2[[#This Row],[Sharpe Ratio]]-AVERAGE(Table2[Sharpe Ratio]))/_xlfn.STDEV.P(Table2[Sharpe Ratio])</f>
        <v>0.52754949708499477</v>
      </c>
      <c r="AR3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5">
        <f>_xlfn.RANK.AVG(Table2[[#This Row],[1Y Return vs Nifty Z-Score]],Table2[1Y Return vs Nifty Z-Score])</f>
        <v>371</v>
      </c>
      <c r="AT375">
        <f>_xlfn.RANK.AVG(Table2[[#This Row],[6M Return vs Nifty Z-Score]],Table2[6M Return vs Nifty Z-Score])</f>
        <v>546</v>
      </c>
      <c r="AU375">
        <f>_xlfn.RANK.AVG(Table2[[#This Row],[Sharpe Ratio Z-Score]],Table2[Sharpe Ratio Z-Score])</f>
        <v>212</v>
      </c>
      <c r="AV375">
        <f>(Table2[[#This Row],[Rank 1Y]]+Table2[[#This Row],[Rank 6M]]+Table2[[#This Row],[Rank Sharpe]])/3</f>
        <v>376.33333333333331</v>
      </c>
    </row>
    <row r="376" spans="1:48" x14ac:dyDescent="0.3">
      <c r="A376" t="s">
        <v>1131</v>
      </c>
      <c r="B376" t="s">
        <v>1132</v>
      </c>
      <c r="C376" t="s">
        <v>3126</v>
      </c>
      <c r="D376" t="s">
        <v>46</v>
      </c>
      <c r="E376">
        <v>10857.534561614</v>
      </c>
      <c r="F376">
        <v>193.18</v>
      </c>
      <c r="G376">
        <v>25.850762275012102</v>
      </c>
      <c r="H376">
        <f>(Table2[[#This Row],[1Y Return vs Nifty]]-AVERAGE(Table2[1Y Return vs Nifty]))/_xlfn.STDEV.P(Table2[1Y Return vs Nifty])</f>
        <v>8.4954251516173529E-2</v>
      </c>
      <c r="I376">
        <v>1.0254481953332399</v>
      </c>
      <c r="J376">
        <f>(Table2[[#This Row],[1M Return vs Nifty]]-AVERAGE(Table2[1M Return vs Nifty]))/_xlfn.STDEV.P(Table2[1M Return vs Nifty])</f>
        <v>-8.9364877522952156E-3</v>
      </c>
      <c r="K376">
        <v>-24.028255652501699</v>
      </c>
      <c r="L376">
        <f>(Table2[[#This Row],[6M Return vs Nifty]]-AVERAGE(Table2[6M Return vs Nifty]))/_xlfn.STDEV.P(Table2[6M Return vs Nifty])</f>
        <v>-1.0497200359008378</v>
      </c>
      <c r="M376">
        <v>13.183277434837301</v>
      </c>
      <c r="N376">
        <f>(Table2[[#This Row],[1W Return vs Nifty]]-AVERAGE(Table2[1W Return vs Nifty]))/_xlfn.STDEV.P(Table2[1W Return vs Nifty])</f>
        <v>1.1868098001263836</v>
      </c>
      <c r="O376">
        <v>191.07</v>
      </c>
      <c r="P376">
        <v>203.26024673096001</v>
      </c>
      <c r="Q376">
        <v>211.010207685529</v>
      </c>
      <c r="R376">
        <v>57.678317610303999</v>
      </c>
      <c r="S376" s="1">
        <f>(Table2[[#This Row],[Close Price]]-Table2[[#This Row],[20D EMA]])/Table2[[#This Row],[20D EMA]]</f>
        <v>1.1043073219239094E-2</v>
      </c>
      <c r="T376" s="1">
        <f>(Table2[[#This Row],[Close Price]]-Table2[[#This Row],[50D EMA]])/Table2[[#This Row],[50D EMA]]</f>
        <v>-4.9592809676662686E-2</v>
      </c>
      <c r="U376" s="1">
        <f>(Table2[[#This Row],[Close Price]]-Table2[[#This Row],[200D EMA]])/Table2[[#This Row],[200D EMA]]</f>
        <v>-8.4499266083380944E-2</v>
      </c>
      <c r="V376">
        <v>0.75758332001280804</v>
      </c>
      <c r="W376">
        <v>190.5</v>
      </c>
      <c r="X376">
        <v>196.17</v>
      </c>
      <c r="Y376">
        <v>190.5</v>
      </c>
      <c r="Z376">
        <v>196.17</v>
      </c>
      <c r="AA376">
        <v>190.5</v>
      </c>
      <c r="AB376">
        <v>198</v>
      </c>
      <c r="AC376" s="1">
        <f>(Table2[[#This Row],[Close Price]]/Table2[[#This Row],[Day Low]])-1</f>
        <v>1.4068241469816334E-2</v>
      </c>
      <c r="AD376" s="1">
        <f>(Table2[[#This Row],[Day High]]/Table2[[#This Row],[Close Price]])-1</f>
        <v>1.5477792732166762E-2</v>
      </c>
      <c r="AE376" s="1">
        <f>(Table2[[#This Row],[Close Price]]/Table2[[#This Row],[Current Week Low]])-1</f>
        <v>1.4068241469816334E-2</v>
      </c>
      <c r="AF376" s="1">
        <f>(Table2[[#This Row],[Current Week High]]/Table2[[#This Row],[Close Price]])-1</f>
        <v>1.5477792732166762E-2</v>
      </c>
      <c r="AG376" s="1">
        <f>(Table2[[#This Row],[Close Price]]/Table2[[#This Row],[Current Month Low]])-1</f>
        <v>1.4068241469816334E-2</v>
      </c>
      <c r="AH376" s="1">
        <f>(Table2[[#This Row],[Current Month High]]/Table2[[#This Row],[Close Price]])-1</f>
        <v>2.4950823066570038E-2</v>
      </c>
      <c r="AI376">
        <v>57.314421782793197</v>
      </c>
      <c r="AJ376">
        <v>51.751767478397397</v>
      </c>
      <c r="AK376" t="str">
        <f>IF(AND(Table2[[#This Row],[20D EMA]]&gt;Table2[[#This Row],[50D EMA]],Table2[[#This Row],[50D EMA]]&gt;Table2[[#This Row],[200D EMA]]),"Uptrend","Downtrend/NoTrend")</f>
        <v>Downtrend/NoTrend</v>
      </c>
      <c r="AL376">
        <v>-0.05</v>
      </c>
      <c r="AM376" t="s">
        <v>3168</v>
      </c>
      <c r="AN376">
        <v>2.85</v>
      </c>
      <c r="AO376" t="s">
        <v>3169</v>
      </c>
      <c r="AP376">
        <v>0.113440532940253</v>
      </c>
      <c r="AQ376">
        <f>(Table2[[#This Row],[Sharpe Ratio]]-AVERAGE(Table2[Sharpe Ratio]))/_xlfn.STDEV.P(Table2[Sharpe Ratio])</f>
        <v>0.61101562976972934</v>
      </c>
      <c r="AR3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6">
        <f>_xlfn.RANK.AVG(Table2[[#This Row],[1Y Return vs Nifty Z-Score]],Table2[1Y Return vs Nifty Z-Score])</f>
        <v>273</v>
      </c>
      <c r="AT376">
        <f>_xlfn.RANK.AVG(Table2[[#This Row],[6M Return vs Nifty Z-Score]],Table2[6M Return vs Nifty Z-Score])</f>
        <v>666</v>
      </c>
      <c r="AU376">
        <f>_xlfn.RANK.AVG(Table2[[#This Row],[Sharpe Ratio Z-Score]],Table2[Sharpe Ratio Z-Score])</f>
        <v>192</v>
      </c>
      <c r="AV376">
        <f>(Table2[[#This Row],[Rank 1Y]]+Table2[[#This Row],[Rank 6M]]+Table2[[#This Row],[Rank Sharpe]])/3</f>
        <v>377</v>
      </c>
    </row>
    <row r="377" spans="1:48" x14ac:dyDescent="0.3">
      <c r="A377" t="s">
        <v>1939</v>
      </c>
      <c r="B377" t="s">
        <v>1940</v>
      </c>
      <c r="C377" t="s">
        <v>3130</v>
      </c>
      <c r="D377" t="s">
        <v>117</v>
      </c>
      <c r="E377">
        <v>3629.4927106199998</v>
      </c>
      <c r="F377">
        <v>672.7</v>
      </c>
      <c r="G377">
        <v>29.264758171044299</v>
      </c>
      <c r="H377">
        <f>(Table2[[#This Row],[1Y Return vs Nifty]]-AVERAGE(Table2[1Y Return vs Nifty]))/_xlfn.STDEV.P(Table2[1Y Return vs Nifty])</f>
        <v>0.14547870552333289</v>
      </c>
      <c r="I377">
        <v>3.6213504022478702</v>
      </c>
      <c r="J377">
        <f>(Table2[[#This Row],[1M Return vs Nifty]]-AVERAGE(Table2[1M Return vs Nifty]))/_xlfn.STDEV.P(Table2[1M Return vs Nifty])</f>
        <v>0.27734509462980222</v>
      </c>
      <c r="K377">
        <v>-13.6919676741543</v>
      </c>
      <c r="L377">
        <f>(Table2[[#This Row],[6M Return vs Nifty]]-AVERAGE(Table2[6M Return vs Nifty]))/_xlfn.STDEV.P(Table2[6M Return vs Nifty])</f>
        <v>-0.69325295371865814</v>
      </c>
      <c r="M377">
        <v>6.2307208756263099</v>
      </c>
      <c r="N377">
        <f>(Table2[[#This Row],[1W Return vs Nifty]]-AVERAGE(Table2[1W Return vs Nifty]))/_xlfn.STDEV.P(Table2[1W Return vs Nifty])</f>
        <v>-4.2656139302692513E-2</v>
      </c>
      <c r="O377">
        <v>676.99</v>
      </c>
      <c r="P377">
        <v>680.46854955987305</v>
      </c>
      <c r="Q377">
        <v>648.01211419154299</v>
      </c>
      <c r="R377">
        <v>48.074744267786002</v>
      </c>
      <c r="S377" s="1">
        <f>(Table2[[#This Row],[Close Price]]-Table2[[#This Row],[20D EMA]])/Table2[[#This Row],[20D EMA]]</f>
        <v>-6.336873513641211E-3</v>
      </c>
      <c r="T377" s="1">
        <f>(Table2[[#This Row],[Close Price]]-Table2[[#This Row],[50D EMA]])/Table2[[#This Row],[50D EMA]]</f>
        <v>-1.1416471143152326E-2</v>
      </c>
      <c r="U377" s="1">
        <f>(Table2[[#This Row],[Close Price]]-Table2[[#This Row],[200D EMA]])/Table2[[#This Row],[200D EMA]]</f>
        <v>3.8097876980675814E-2</v>
      </c>
      <c r="V377">
        <v>0.83267189573136302</v>
      </c>
      <c r="W377">
        <v>668.2</v>
      </c>
      <c r="X377">
        <v>698</v>
      </c>
      <c r="Y377">
        <v>668.2</v>
      </c>
      <c r="Z377">
        <v>698</v>
      </c>
      <c r="AA377">
        <v>668.2</v>
      </c>
      <c r="AB377">
        <v>703.7</v>
      </c>
      <c r="AC377" s="1">
        <f>(Table2[[#This Row],[Close Price]]/Table2[[#This Row],[Day Low]])-1</f>
        <v>6.7345106255611853E-3</v>
      </c>
      <c r="AD377" s="1">
        <f>(Table2[[#This Row],[Day High]]/Table2[[#This Row],[Close Price]])-1</f>
        <v>3.7609632822952266E-2</v>
      </c>
      <c r="AE377" s="1">
        <f>(Table2[[#This Row],[Close Price]]/Table2[[#This Row],[Current Week Low]])-1</f>
        <v>6.7345106255611853E-3</v>
      </c>
      <c r="AF377" s="1">
        <f>(Table2[[#This Row],[Current Week High]]/Table2[[#This Row],[Close Price]])-1</f>
        <v>3.7609632822952266E-2</v>
      </c>
      <c r="AG377" s="1">
        <f>(Table2[[#This Row],[Close Price]]/Table2[[#This Row],[Current Month Low]])-1</f>
        <v>6.7345106255611853E-3</v>
      </c>
      <c r="AH377" s="1">
        <f>(Table2[[#This Row],[Current Month High]]/Table2[[#This Row],[Close Price]])-1</f>
        <v>4.6082949308755783E-2</v>
      </c>
      <c r="AI377">
        <v>30.816114166790499</v>
      </c>
      <c r="AJ377">
        <v>56.042681512410098</v>
      </c>
      <c r="AK377" t="str">
        <f>IF(AND(Table2[[#This Row],[20D EMA]]&gt;Table2[[#This Row],[50D EMA]],Table2[[#This Row],[50D EMA]]&gt;Table2[[#This Row],[200D EMA]]),"Uptrend","Downtrend/NoTrend")</f>
        <v>Downtrend/NoTrend</v>
      </c>
      <c r="AL377">
        <v>-0.03</v>
      </c>
      <c r="AM377" t="s">
        <v>3168</v>
      </c>
      <c r="AN377">
        <v>-4.43</v>
      </c>
      <c r="AO377" t="s">
        <v>3168</v>
      </c>
      <c r="AP377">
        <v>7.1450649970412006E-2</v>
      </c>
      <c r="AQ377">
        <f>(Table2[[#This Row],[Sharpe Ratio]]-AVERAGE(Table2[Sharpe Ratio]))/_xlfn.STDEV.P(Table2[Sharpe Ratio])</f>
        <v>0.11338000623136134</v>
      </c>
      <c r="AR3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7">
        <f>_xlfn.RANK.AVG(Table2[[#This Row],[1Y Return vs Nifty Z-Score]],Table2[1Y Return vs Nifty Z-Score])</f>
        <v>254</v>
      </c>
      <c r="AT377">
        <f>_xlfn.RANK.AVG(Table2[[#This Row],[6M Return vs Nifty Z-Score]],Table2[6M Return vs Nifty Z-Score])</f>
        <v>567</v>
      </c>
      <c r="AU377">
        <f>_xlfn.RANK.AVG(Table2[[#This Row],[Sharpe Ratio Z-Score]],Table2[Sharpe Ratio Z-Score])</f>
        <v>311</v>
      </c>
      <c r="AV377">
        <f>(Table2[[#This Row],[Rank 1Y]]+Table2[[#This Row],[Rank 6M]]+Table2[[#This Row],[Rank Sharpe]])/3</f>
        <v>377.33333333333331</v>
      </c>
    </row>
    <row r="378" spans="1:48" x14ac:dyDescent="0.3">
      <c r="A378" t="s">
        <v>745</v>
      </c>
      <c r="B378" t="s">
        <v>746</v>
      </c>
      <c r="C378" t="s">
        <v>3135</v>
      </c>
      <c r="D378" t="s">
        <v>268</v>
      </c>
      <c r="E378">
        <v>22722.607552969999</v>
      </c>
      <c r="F378">
        <v>363.35</v>
      </c>
      <c r="G378">
        <v>30.8000462106057</v>
      </c>
      <c r="H378">
        <f>(Table2[[#This Row],[1Y Return vs Nifty]]-AVERAGE(Table2[1Y Return vs Nifty]))/_xlfn.STDEV.P(Table2[1Y Return vs Nifty])</f>
        <v>0.17269680219596564</v>
      </c>
      <c r="I378">
        <v>2.3341346443000601</v>
      </c>
      <c r="J378">
        <f>(Table2[[#This Row],[1M Return vs Nifty]]-AVERAGE(Table2[1M Return vs Nifty]))/_xlfn.STDEV.P(Table2[1M Return vs Nifty])</f>
        <v>0.13538822003302783</v>
      </c>
      <c r="K378">
        <v>-31.431471839136101</v>
      </c>
      <c r="L378">
        <f>(Table2[[#This Row],[6M Return vs Nifty]]-AVERAGE(Table2[6M Return vs Nifty]))/_xlfn.STDEV.P(Table2[6M Return vs Nifty])</f>
        <v>-1.305034407785761</v>
      </c>
      <c r="M378">
        <v>4.98592350432292</v>
      </c>
      <c r="N378">
        <f>(Table2[[#This Row],[1W Return vs Nifty]]-AVERAGE(Table2[1W Return vs Nifty]))/_xlfn.STDEV.P(Table2[1W Return vs Nifty])</f>
        <v>-0.26278178034919242</v>
      </c>
      <c r="O378">
        <v>378.22</v>
      </c>
      <c r="P378">
        <v>386.497011426619</v>
      </c>
      <c r="Q378">
        <v>380.27167377315999</v>
      </c>
      <c r="R378">
        <v>39.814987951623401</v>
      </c>
      <c r="S378" s="1">
        <f>(Table2[[#This Row],[Close Price]]-Table2[[#This Row],[20D EMA]])/Table2[[#This Row],[20D EMA]]</f>
        <v>-3.9315742160647253E-2</v>
      </c>
      <c r="T378" s="1">
        <f>(Table2[[#This Row],[Close Price]]-Table2[[#This Row],[50D EMA]])/Table2[[#This Row],[50D EMA]]</f>
        <v>-5.9889237800778455E-2</v>
      </c>
      <c r="U378" s="1">
        <f>(Table2[[#This Row],[Close Price]]-Table2[[#This Row],[200D EMA]])/Table2[[#This Row],[200D EMA]]</f>
        <v>-4.4498906808541565E-2</v>
      </c>
      <c r="V378">
        <v>0.62300575179509399</v>
      </c>
      <c r="W378">
        <v>361.6</v>
      </c>
      <c r="X378">
        <v>379</v>
      </c>
      <c r="Y378">
        <v>361.6</v>
      </c>
      <c r="Z378">
        <v>379</v>
      </c>
      <c r="AA378">
        <v>361.6</v>
      </c>
      <c r="AB378">
        <v>380.1</v>
      </c>
      <c r="AC378" s="1">
        <f>(Table2[[#This Row],[Close Price]]/Table2[[#This Row],[Day Low]])-1</f>
        <v>4.8396017699114946E-3</v>
      </c>
      <c r="AD378" s="1">
        <f>(Table2[[#This Row],[Day High]]/Table2[[#This Row],[Close Price]])-1</f>
        <v>4.3071418742259393E-2</v>
      </c>
      <c r="AE378" s="1">
        <f>(Table2[[#This Row],[Close Price]]/Table2[[#This Row],[Current Week Low]])-1</f>
        <v>4.8396017699114946E-3</v>
      </c>
      <c r="AF378" s="1">
        <f>(Table2[[#This Row],[Current Week High]]/Table2[[#This Row],[Close Price]])-1</f>
        <v>4.3071418742259393E-2</v>
      </c>
      <c r="AG378" s="1">
        <f>(Table2[[#This Row],[Close Price]]/Table2[[#This Row],[Current Month Low]])-1</f>
        <v>4.8396017699114946E-3</v>
      </c>
      <c r="AH378" s="1">
        <f>(Table2[[#This Row],[Current Month High]]/Table2[[#This Row],[Close Price]])-1</f>
        <v>4.6098802807210681E-2</v>
      </c>
      <c r="AI378">
        <v>38.213843401678801</v>
      </c>
      <c r="AJ378">
        <v>63.340076421667803</v>
      </c>
      <c r="AK378" t="str">
        <f>IF(AND(Table2[[#This Row],[20D EMA]]&gt;Table2[[#This Row],[50D EMA]],Table2[[#This Row],[50D EMA]]&gt;Table2[[#This Row],[200D EMA]]),"Uptrend","Downtrend/NoTrend")</f>
        <v>Downtrend/NoTrend</v>
      </c>
      <c r="AL378">
        <v>-0.04</v>
      </c>
      <c r="AM378" t="s">
        <v>3168</v>
      </c>
      <c r="AN378">
        <v>-11.29</v>
      </c>
      <c r="AO378" t="s">
        <v>3168</v>
      </c>
      <c r="AP378">
        <v>0.11608634882357199</v>
      </c>
      <c r="AQ378">
        <f>(Table2[[#This Row],[Sharpe Ratio]]-AVERAGE(Table2[Sharpe Ratio]))/_xlfn.STDEV.P(Table2[Sharpe Ratio])</f>
        <v>0.64237204573804352</v>
      </c>
      <c r="AR3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8">
        <f>_xlfn.RANK.AVG(Table2[[#This Row],[1Y Return vs Nifty Z-Score]],Table2[1Y Return vs Nifty Z-Score])</f>
        <v>243</v>
      </c>
      <c r="AT378">
        <f>_xlfn.RANK.AVG(Table2[[#This Row],[6M Return vs Nifty Z-Score]],Table2[6M Return vs Nifty Z-Score])</f>
        <v>706</v>
      </c>
      <c r="AU378">
        <f>_xlfn.RANK.AVG(Table2[[#This Row],[Sharpe Ratio Z-Score]],Table2[Sharpe Ratio Z-Score])</f>
        <v>185</v>
      </c>
      <c r="AV378">
        <f>(Table2[[#This Row],[Rank 1Y]]+Table2[[#This Row],[Rank 6M]]+Table2[[#This Row],[Rank Sharpe]])/3</f>
        <v>378</v>
      </c>
    </row>
    <row r="379" spans="1:48" x14ac:dyDescent="0.3">
      <c r="A379" t="s">
        <v>687</v>
      </c>
      <c r="B379" t="s">
        <v>688</v>
      </c>
      <c r="C379" t="s">
        <v>3123</v>
      </c>
      <c r="D379" t="s">
        <v>518</v>
      </c>
      <c r="E379">
        <v>26026.361958559999</v>
      </c>
      <c r="F379">
        <v>2886.05</v>
      </c>
      <c r="G379">
        <v>-14.892853996063099</v>
      </c>
      <c r="H379">
        <f>(Table2[[#This Row],[1Y Return vs Nifty]]-AVERAGE(Table2[1Y Return vs Nifty]))/_xlfn.STDEV.P(Table2[1Y Return vs Nifty])</f>
        <v>-0.63736212031955397</v>
      </c>
      <c r="I379">
        <v>16.788009312602099</v>
      </c>
      <c r="J379">
        <f>(Table2[[#This Row],[1M Return vs Nifty]]-AVERAGE(Table2[1M Return vs Nifty]))/_xlfn.STDEV.P(Table2[1M Return vs Nifty])</f>
        <v>1.7293920698591401</v>
      </c>
      <c r="K379">
        <v>2.9522080042912999</v>
      </c>
      <c r="L379">
        <f>(Table2[[#This Row],[6M Return vs Nifty]]-AVERAGE(Table2[6M Return vs Nifty]))/_xlfn.STDEV.P(Table2[6M Return vs Nifty])</f>
        <v>-0.11924604216086812</v>
      </c>
      <c r="M379">
        <v>8.5898063897072898</v>
      </c>
      <c r="N379">
        <f>(Table2[[#This Row],[1W Return vs Nifty]]-AVERAGE(Table2[1W Return vs Nifty]))/_xlfn.STDEV.P(Table2[1W Return vs Nifty])</f>
        <v>0.37451634438181991</v>
      </c>
      <c r="O379">
        <v>2897.42</v>
      </c>
      <c r="P379">
        <v>2736.32226895136</v>
      </c>
      <c r="Q379">
        <v>2584.6547830344898</v>
      </c>
      <c r="R379">
        <v>45.472092985480899</v>
      </c>
      <c r="S379" s="1">
        <f>(Table2[[#This Row],[Close Price]]-Table2[[#This Row],[20D EMA]])/Table2[[#This Row],[20D EMA]]</f>
        <v>-3.9241808229389906E-3</v>
      </c>
      <c r="T379" s="1">
        <f>(Table2[[#This Row],[Close Price]]-Table2[[#This Row],[50D EMA]])/Table2[[#This Row],[50D EMA]]</f>
        <v>5.4718602683455228E-2</v>
      </c>
      <c r="U379" s="1">
        <f>(Table2[[#This Row],[Close Price]]-Table2[[#This Row],[200D EMA]])/Table2[[#This Row],[200D EMA]]</f>
        <v>0.11660946713032992</v>
      </c>
      <c r="V379">
        <v>0.74742587042189601</v>
      </c>
      <c r="W379">
        <v>2861.1</v>
      </c>
      <c r="X379">
        <v>3074.9</v>
      </c>
      <c r="Y379">
        <v>2861.1</v>
      </c>
      <c r="Z379">
        <v>3074.9</v>
      </c>
      <c r="AA379">
        <v>2861.1</v>
      </c>
      <c r="AB379">
        <v>3100</v>
      </c>
      <c r="AC379" s="1">
        <f>(Table2[[#This Row],[Close Price]]/Table2[[#This Row],[Day Low]])-1</f>
        <v>8.7204222152319488E-3</v>
      </c>
      <c r="AD379" s="1">
        <f>(Table2[[#This Row],[Day High]]/Table2[[#This Row],[Close Price]])-1</f>
        <v>6.5435456766168354E-2</v>
      </c>
      <c r="AE379" s="1">
        <f>(Table2[[#This Row],[Close Price]]/Table2[[#This Row],[Current Week Low]])-1</f>
        <v>8.7204222152319488E-3</v>
      </c>
      <c r="AF379" s="1">
        <f>(Table2[[#This Row],[Current Week High]]/Table2[[#This Row],[Close Price]])-1</f>
        <v>6.5435456766168354E-2</v>
      </c>
      <c r="AG379" s="1">
        <f>(Table2[[#This Row],[Close Price]]/Table2[[#This Row],[Current Month Low]])-1</f>
        <v>8.7204222152319488E-3</v>
      </c>
      <c r="AH379" s="1">
        <f>(Table2[[#This Row],[Current Month High]]/Table2[[#This Row],[Close Price]])-1</f>
        <v>7.4132464787512342E-2</v>
      </c>
      <c r="AI379">
        <v>34.994196219746698</v>
      </c>
      <c r="AJ379">
        <v>42.520987654320997</v>
      </c>
      <c r="AK379" t="str">
        <f>IF(AND(Table2[[#This Row],[20D EMA]]&gt;Table2[[#This Row],[50D EMA]],Table2[[#This Row],[50D EMA]]&gt;Table2[[#This Row],[200D EMA]]),"Uptrend","Downtrend/NoTrend")</f>
        <v>Uptrend</v>
      </c>
      <c r="AL379">
        <v>0.3</v>
      </c>
      <c r="AM379" t="s">
        <v>3169</v>
      </c>
      <c r="AN379">
        <v>-7.73</v>
      </c>
      <c r="AO379" t="s">
        <v>3168</v>
      </c>
      <c r="AP379">
        <v>9.8065636056382993E-2</v>
      </c>
      <c r="AQ379">
        <f>(Table2[[#This Row],[Sharpe Ratio]]-AVERAGE(Table2[Sharpe Ratio]))/_xlfn.STDEV.P(Table2[Sharpe Ratio])</f>
        <v>0.42880277618454266</v>
      </c>
      <c r="AR3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1.7761030279450805</v>
      </c>
      <c r="AS379">
        <f>_xlfn.RANK.AVG(Table2[[#This Row],[1Y Return vs Nifty Z-Score]],Table2[1Y Return vs Nifty Z-Score])</f>
        <v>543</v>
      </c>
      <c r="AT379">
        <f>_xlfn.RANK.AVG(Table2[[#This Row],[6M Return vs Nifty Z-Score]],Table2[6M Return vs Nifty Z-Score])</f>
        <v>360</v>
      </c>
      <c r="AU379">
        <f>_xlfn.RANK.AVG(Table2[[#This Row],[Sharpe Ratio Z-Score]],Table2[Sharpe Ratio Z-Score])</f>
        <v>233</v>
      </c>
      <c r="AV379">
        <f>(Table2[[#This Row],[Rank 1Y]]+Table2[[#This Row],[Rank 6M]]+Table2[[#This Row],[Rank Sharpe]])/3</f>
        <v>378.66666666666669</v>
      </c>
    </row>
    <row r="380" spans="1:48" x14ac:dyDescent="0.3">
      <c r="A380" t="s">
        <v>933</v>
      </c>
      <c r="B380" t="s">
        <v>934</v>
      </c>
      <c r="C380" t="s">
        <v>3137</v>
      </c>
      <c r="D380" t="s">
        <v>477</v>
      </c>
      <c r="E380">
        <v>15738.07228056</v>
      </c>
      <c r="F380">
        <v>5133.1000000000004</v>
      </c>
      <c r="G380">
        <v>-4.4947889464169801</v>
      </c>
      <c r="H380">
        <f>(Table2[[#This Row],[1Y Return vs Nifty]]-AVERAGE(Table2[1Y Return vs Nifty]))/_xlfn.STDEV.P(Table2[1Y Return vs Nifty])</f>
        <v>-0.45302176695469382</v>
      </c>
      <c r="I380">
        <v>-1.93531383408007</v>
      </c>
      <c r="J380">
        <f>(Table2[[#This Row],[1M Return vs Nifty]]-AVERAGE(Table2[1M Return vs Nifty]))/_xlfn.STDEV.P(Table2[1M Return vs Nifty])</f>
        <v>-0.33545558257008673</v>
      </c>
      <c r="K380">
        <v>13.4117171282812</v>
      </c>
      <c r="L380">
        <f>(Table2[[#This Row],[6M Return vs Nifty]]-AVERAGE(Table2[6M Return vs Nifty]))/_xlfn.STDEV.P(Table2[6M Return vs Nifty])</f>
        <v>0.24147056193307923</v>
      </c>
      <c r="M380">
        <v>6.5200048145773097</v>
      </c>
      <c r="N380">
        <f>(Table2[[#This Row],[1W Return vs Nifty]]-AVERAGE(Table2[1W Return vs Nifty]))/_xlfn.STDEV.P(Table2[1W Return vs Nifty])</f>
        <v>8.4998271011963323E-3</v>
      </c>
      <c r="O380">
        <v>4946.91</v>
      </c>
      <c r="P380">
        <v>5074.0472940112504</v>
      </c>
      <c r="Q380">
        <v>4919.4664157648003</v>
      </c>
      <c r="R380">
        <v>67.232174813325898</v>
      </c>
      <c r="S380" s="1">
        <f>(Table2[[#This Row],[Close Price]]-Table2[[#This Row],[20D EMA]])/Table2[[#This Row],[20D EMA]]</f>
        <v>3.7637636423545305E-2</v>
      </c>
      <c r="T380" s="1">
        <f>(Table2[[#This Row],[Close Price]]-Table2[[#This Row],[50D EMA]])/Table2[[#This Row],[50D EMA]]</f>
        <v>1.163818596220972E-2</v>
      </c>
      <c r="U380" s="1">
        <f>(Table2[[#This Row],[Close Price]]-Table2[[#This Row],[200D EMA]])/Table2[[#This Row],[200D EMA]]</f>
        <v>4.3426169868869345E-2</v>
      </c>
      <c r="V380">
        <v>1.3452149072178701</v>
      </c>
      <c r="W380">
        <v>4839.1000000000004</v>
      </c>
      <c r="X380">
        <v>5216.8999999999996</v>
      </c>
      <c r="Y380">
        <v>4839.1000000000004</v>
      </c>
      <c r="Z380">
        <v>5216.8999999999996</v>
      </c>
      <c r="AA380">
        <v>4757.3</v>
      </c>
      <c r="AB380">
        <v>5216.8999999999996</v>
      </c>
      <c r="AC380" s="1">
        <f>(Table2[[#This Row],[Close Price]]/Table2[[#This Row],[Day Low]])-1</f>
        <v>6.0755099088673603E-2</v>
      </c>
      <c r="AD380" s="1">
        <f>(Table2[[#This Row],[Day High]]/Table2[[#This Row],[Close Price]])-1</f>
        <v>1.6325417389101871E-2</v>
      </c>
      <c r="AE380" s="1">
        <f>(Table2[[#This Row],[Close Price]]/Table2[[#This Row],[Current Week Low]])-1</f>
        <v>6.0755099088673603E-2</v>
      </c>
      <c r="AF380" s="1">
        <f>(Table2[[#This Row],[Current Week High]]/Table2[[#This Row],[Close Price]])-1</f>
        <v>1.6325417389101871E-2</v>
      </c>
      <c r="AG380" s="1">
        <f>(Table2[[#This Row],[Close Price]]/Table2[[#This Row],[Current Month Low]])-1</f>
        <v>7.8994387572782987E-2</v>
      </c>
      <c r="AH380" s="1">
        <f>(Table2[[#This Row],[Current Month High]]/Table2[[#This Row],[Close Price]])-1</f>
        <v>1.6325417389101871E-2</v>
      </c>
      <c r="AI380">
        <v>16.086770177865201</v>
      </c>
      <c r="AJ380">
        <v>27.657299179308598</v>
      </c>
      <c r="AK380" t="str">
        <f>IF(AND(Table2[[#This Row],[20D EMA]]&gt;Table2[[#This Row],[50D EMA]],Table2[[#This Row],[50D EMA]]&gt;Table2[[#This Row],[200D EMA]]),"Uptrend","Downtrend/NoTrend")</f>
        <v>Downtrend/NoTrend</v>
      </c>
      <c r="AL380">
        <v>0.02</v>
      </c>
      <c r="AM380" t="s">
        <v>3169</v>
      </c>
      <c r="AN380">
        <v>0.43</v>
      </c>
      <c r="AO380" t="s">
        <v>3169</v>
      </c>
      <c r="AP380">
        <v>3.3474608310153003E-2</v>
      </c>
      <c r="AQ380">
        <f>(Table2[[#This Row],[Sharpe Ratio]]-AVERAGE(Table2[Sharpe Ratio]))/_xlfn.STDEV.P(Table2[Sharpe Ratio])</f>
        <v>-0.33668629151696966</v>
      </c>
      <c r="AR3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0">
        <f>_xlfn.RANK.AVG(Table2[[#This Row],[1Y Return vs Nifty Z-Score]],Table2[1Y Return vs Nifty Z-Score])</f>
        <v>478</v>
      </c>
      <c r="AT380">
        <f>_xlfn.RANK.AVG(Table2[[#This Row],[6M Return vs Nifty Z-Score]],Table2[6M Return vs Nifty Z-Score])</f>
        <v>230</v>
      </c>
      <c r="AU380">
        <f>_xlfn.RANK.AVG(Table2[[#This Row],[Sharpe Ratio Z-Score]],Table2[Sharpe Ratio Z-Score])</f>
        <v>430</v>
      </c>
      <c r="AV380">
        <f>(Table2[[#This Row],[Rank 1Y]]+Table2[[#This Row],[Rank 6M]]+Table2[[#This Row],[Rank Sharpe]])/3</f>
        <v>379.33333333333331</v>
      </c>
    </row>
    <row r="381" spans="1:48" x14ac:dyDescent="0.3">
      <c r="A381" t="s">
        <v>1568</v>
      </c>
      <c r="B381" t="s">
        <v>1569</v>
      </c>
      <c r="C381" t="s">
        <v>3129</v>
      </c>
      <c r="D381" t="s">
        <v>263</v>
      </c>
      <c r="E381">
        <v>6154.5923454399999</v>
      </c>
      <c r="F381">
        <v>2259.9499999999998</v>
      </c>
      <c r="G381">
        <v>-22.789012445471101</v>
      </c>
      <c r="H381">
        <f>(Table2[[#This Row],[1Y Return vs Nifty]]-AVERAGE(Table2[1Y Return vs Nifty]))/_xlfn.STDEV.P(Table2[1Y Return vs Nifty])</f>
        <v>-0.77734784187823336</v>
      </c>
      <c r="I381">
        <v>-7.0682892862106996</v>
      </c>
      <c r="J381">
        <f>(Table2[[#This Row],[1M Return vs Nifty]]-AVERAGE(Table2[1M Return vs Nifty]))/_xlfn.STDEV.P(Table2[1M Return vs Nifty])</f>
        <v>-0.90153096509035913</v>
      </c>
      <c r="K381">
        <v>12.296938484985001</v>
      </c>
      <c r="L381">
        <f>(Table2[[#This Row],[6M Return vs Nifty]]-AVERAGE(Table2[6M Return vs Nifty]))/_xlfn.STDEV.P(Table2[6M Return vs Nifty])</f>
        <v>0.20302524277331449</v>
      </c>
      <c r="M381">
        <v>4.7625949313359497</v>
      </c>
      <c r="N381">
        <f>(Table2[[#This Row],[1W Return vs Nifty]]-AVERAGE(Table2[1W Return vs Nifty]))/_xlfn.STDEV.P(Table2[1W Return vs Nifty])</f>
        <v>-0.30227442905336066</v>
      </c>
      <c r="O381">
        <v>2232.3000000000002</v>
      </c>
      <c r="P381">
        <v>2317.4439582288701</v>
      </c>
      <c r="Q381">
        <v>2292.19698962854</v>
      </c>
      <c r="R381">
        <v>61.111092712331299</v>
      </c>
      <c r="S381" s="1">
        <f>(Table2[[#This Row],[Close Price]]-Table2[[#This Row],[20D EMA]])/Table2[[#This Row],[20D EMA]]</f>
        <v>1.2386328002508459E-2</v>
      </c>
      <c r="T381" s="1">
        <f>(Table2[[#This Row],[Close Price]]-Table2[[#This Row],[50D EMA]])/Table2[[#This Row],[50D EMA]]</f>
        <v>-2.4809211901206277E-2</v>
      </c>
      <c r="U381" s="1">
        <f>(Table2[[#This Row],[Close Price]]-Table2[[#This Row],[200D EMA]])/Table2[[#This Row],[200D EMA]]</f>
        <v>-1.4068158092191691E-2</v>
      </c>
      <c r="V381">
        <v>0.52529706827548805</v>
      </c>
      <c r="W381">
        <v>2142.5500000000002</v>
      </c>
      <c r="X381">
        <v>2319.9499999999998</v>
      </c>
      <c r="Y381">
        <v>2142.5500000000002</v>
      </c>
      <c r="Z381">
        <v>2319.9499999999998</v>
      </c>
      <c r="AA381">
        <v>2142.5500000000002</v>
      </c>
      <c r="AB381">
        <v>2319.9499999999998</v>
      </c>
      <c r="AC381" s="1">
        <f>(Table2[[#This Row],[Close Price]]/Table2[[#This Row],[Day Low]])-1</f>
        <v>5.479452054794498E-2</v>
      </c>
      <c r="AD381" s="1">
        <f>(Table2[[#This Row],[Day High]]/Table2[[#This Row],[Close Price]])-1</f>
        <v>2.6549259939379288E-2</v>
      </c>
      <c r="AE381" s="1">
        <f>(Table2[[#This Row],[Close Price]]/Table2[[#This Row],[Current Week Low]])-1</f>
        <v>5.479452054794498E-2</v>
      </c>
      <c r="AF381" s="1">
        <f>(Table2[[#This Row],[Current Week High]]/Table2[[#This Row],[Close Price]])-1</f>
        <v>2.6549259939379288E-2</v>
      </c>
      <c r="AG381" s="1">
        <f>(Table2[[#This Row],[Close Price]]/Table2[[#This Row],[Current Month Low]])-1</f>
        <v>5.479452054794498E-2</v>
      </c>
      <c r="AH381" s="1">
        <f>(Table2[[#This Row],[Current Month High]]/Table2[[#This Row],[Close Price]])-1</f>
        <v>2.6549259939379288E-2</v>
      </c>
      <c r="AI381">
        <v>23.631053784375698</v>
      </c>
      <c r="AJ381">
        <v>31.392441860465102</v>
      </c>
      <c r="AK381" t="str">
        <f>IF(AND(Table2[[#This Row],[20D EMA]]&gt;Table2[[#This Row],[50D EMA]],Table2[[#This Row],[50D EMA]]&gt;Table2[[#This Row],[200D EMA]]),"Uptrend","Downtrend/NoTrend")</f>
        <v>Downtrend/NoTrend</v>
      </c>
      <c r="AL381">
        <v>0.1</v>
      </c>
      <c r="AM381" t="s">
        <v>3169</v>
      </c>
      <c r="AN381">
        <v>-3.48</v>
      </c>
      <c r="AO381" t="s">
        <v>3168</v>
      </c>
      <c r="AP381">
        <v>7.8666239078204997E-2</v>
      </c>
      <c r="AQ381">
        <f>(Table2[[#This Row],[Sharpe Ratio]]-AVERAGE(Table2[Sharpe Ratio]))/_xlfn.STDEV.P(Table2[Sharpe Ratio])</f>
        <v>0.19889427611947336</v>
      </c>
      <c r="AR3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1">
        <f>_xlfn.RANK.AVG(Table2[[#This Row],[1Y Return vs Nifty Z-Score]],Table2[1Y Return vs Nifty Z-Score])</f>
        <v>598</v>
      </c>
      <c r="AT381">
        <f>_xlfn.RANK.AVG(Table2[[#This Row],[6M Return vs Nifty Z-Score]],Table2[6M Return vs Nifty Z-Score])</f>
        <v>247</v>
      </c>
      <c r="AU381">
        <f>_xlfn.RANK.AVG(Table2[[#This Row],[Sharpe Ratio Z-Score]],Table2[Sharpe Ratio Z-Score])</f>
        <v>293</v>
      </c>
      <c r="AV381">
        <f>(Table2[[#This Row],[Rank 1Y]]+Table2[[#This Row],[Rank 6M]]+Table2[[#This Row],[Rank Sharpe]])/3</f>
        <v>379.33333333333331</v>
      </c>
    </row>
    <row r="382" spans="1:48" x14ac:dyDescent="0.3">
      <c r="A382" t="s">
        <v>1860</v>
      </c>
      <c r="B382" t="s">
        <v>1861</v>
      </c>
      <c r="C382" t="s">
        <v>3139</v>
      </c>
      <c r="D382" t="s">
        <v>114</v>
      </c>
      <c r="E382">
        <v>4048.5160540500001</v>
      </c>
      <c r="F382">
        <v>236.75</v>
      </c>
      <c r="G382">
        <v>38.894011793746898</v>
      </c>
      <c r="H382">
        <f>(Table2[[#This Row],[1Y Return vs Nifty]]-AVERAGE(Table2[1Y Return vs Nifty]))/_xlfn.STDEV.P(Table2[1Y Return vs Nifty])</f>
        <v>0.31618931436966513</v>
      </c>
      <c r="I382">
        <v>-5.1411394282324396</v>
      </c>
      <c r="J382">
        <f>(Table2[[#This Row],[1M Return vs Nifty]]-AVERAGE(Table2[1M Return vs Nifty]))/_xlfn.STDEV.P(Table2[1M Return vs Nifty])</f>
        <v>-0.68900080530241214</v>
      </c>
      <c r="K382">
        <v>-19.3344449433332</v>
      </c>
      <c r="L382">
        <f>(Table2[[#This Row],[6M Return vs Nifty]]-AVERAGE(Table2[6M Return vs Nifty]))/_xlfn.STDEV.P(Table2[6M Return vs Nifty])</f>
        <v>-0.88784480454913961</v>
      </c>
      <c r="M382">
        <v>11.0116330551794</v>
      </c>
      <c r="N382">
        <f>(Table2[[#This Row],[1W Return vs Nifty]]-AVERAGE(Table2[1W Return vs Nifty]))/_xlfn.STDEV.P(Table2[1W Return vs Nifty])</f>
        <v>0.80278375523147183</v>
      </c>
      <c r="O382">
        <v>243.06</v>
      </c>
      <c r="P382">
        <v>255.52279704696701</v>
      </c>
      <c r="Q382">
        <v>250.502203237007</v>
      </c>
      <c r="R382">
        <v>46.093002423087903</v>
      </c>
      <c r="S382" s="1">
        <f>(Table2[[#This Row],[Close Price]]-Table2[[#This Row],[20D EMA]])/Table2[[#This Row],[20D EMA]]</f>
        <v>-2.5960668147782449E-2</v>
      </c>
      <c r="T382" s="1">
        <f>(Table2[[#This Row],[Close Price]]-Table2[[#This Row],[50D EMA]])/Table2[[#This Row],[50D EMA]]</f>
        <v>-7.3468188607517596E-2</v>
      </c>
      <c r="U382" s="1">
        <f>(Table2[[#This Row],[Close Price]]-Table2[[#This Row],[200D EMA]])/Table2[[#This Row],[200D EMA]]</f>
        <v>-5.4898532065986098E-2</v>
      </c>
      <c r="V382">
        <v>0.75032794535181502</v>
      </c>
      <c r="W382">
        <v>234.05</v>
      </c>
      <c r="X382">
        <v>243</v>
      </c>
      <c r="Y382">
        <v>234.05</v>
      </c>
      <c r="Z382">
        <v>243</v>
      </c>
      <c r="AA382">
        <v>234.05</v>
      </c>
      <c r="AB382">
        <v>243.87</v>
      </c>
      <c r="AC382" s="1">
        <f>(Table2[[#This Row],[Close Price]]/Table2[[#This Row],[Day Low]])-1</f>
        <v>1.1535996581926833E-2</v>
      </c>
      <c r="AD382" s="1">
        <f>(Table2[[#This Row],[Day High]]/Table2[[#This Row],[Close Price]])-1</f>
        <v>2.6399155227032844E-2</v>
      </c>
      <c r="AE382" s="1">
        <f>(Table2[[#This Row],[Close Price]]/Table2[[#This Row],[Current Week Low]])-1</f>
        <v>1.1535996581926833E-2</v>
      </c>
      <c r="AF382" s="1">
        <f>(Table2[[#This Row],[Current Week High]]/Table2[[#This Row],[Close Price]])-1</f>
        <v>2.6399155227032844E-2</v>
      </c>
      <c r="AG382" s="1">
        <f>(Table2[[#This Row],[Close Price]]/Table2[[#This Row],[Current Month Low]])-1</f>
        <v>1.1535996581926833E-2</v>
      </c>
      <c r="AH382" s="1">
        <f>(Table2[[#This Row],[Current Month High]]/Table2[[#This Row],[Close Price]])-1</f>
        <v>3.0073917634635627E-2</v>
      </c>
      <c r="AI382">
        <v>35.353748680042202</v>
      </c>
      <c r="AJ382">
        <v>65.097629009762898</v>
      </c>
      <c r="AK382" t="str">
        <f>IF(AND(Table2[[#This Row],[20D EMA]]&gt;Table2[[#This Row],[50D EMA]],Table2[[#This Row],[50D EMA]]&gt;Table2[[#This Row],[200D EMA]]),"Uptrend","Downtrend/NoTrend")</f>
        <v>Downtrend/NoTrend</v>
      </c>
      <c r="AL382">
        <v>0</v>
      </c>
      <c r="AM382">
        <v>0</v>
      </c>
      <c r="AN382">
        <v>-7.32</v>
      </c>
      <c r="AO382" t="s">
        <v>3168</v>
      </c>
      <c r="AP382">
        <v>7.4967450022950993E-2</v>
      </c>
      <c r="AQ382">
        <f>(Table2[[#This Row],[Sharpe Ratio]]-AVERAGE(Table2[Sharpe Ratio]))/_xlfn.STDEV.P(Table2[Sharpe Ratio])</f>
        <v>0.15505873604020584</v>
      </c>
      <c r="AR3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2">
        <f>_xlfn.RANK.AVG(Table2[[#This Row],[1Y Return vs Nifty Z-Score]],Table2[1Y Return vs Nifty Z-Score])</f>
        <v>209</v>
      </c>
      <c r="AT382">
        <f>_xlfn.RANK.AVG(Table2[[#This Row],[6M Return vs Nifty Z-Score]],Table2[6M Return vs Nifty Z-Score])</f>
        <v>629</v>
      </c>
      <c r="AU382">
        <f>_xlfn.RANK.AVG(Table2[[#This Row],[Sharpe Ratio Z-Score]],Table2[Sharpe Ratio Z-Score])</f>
        <v>301</v>
      </c>
      <c r="AV382">
        <f>(Table2[[#This Row],[Rank 1Y]]+Table2[[#This Row],[Rank 6M]]+Table2[[#This Row],[Rank Sharpe]])/3</f>
        <v>379.66666666666669</v>
      </c>
    </row>
    <row r="383" spans="1:48" x14ac:dyDescent="0.3">
      <c r="A383" t="s">
        <v>176</v>
      </c>
      <c r="B383" t="s">
        <v>177</v>
      </c>
      <c r="C383" t="s">
        <v>3130</v>
      </c>
      <c r="D383" t="s">
        <v>178</v>
      </c>
      <c r="E383">
        <v>144203.31192333001</v>
      </c>
      <c r="F383">
        <v>674.3</v>
      </c>
      <c r="G383">
        <v>15.133861089586601</v>
      </c>
      <c r="H383">
        <f>(Table2[[#This Row],[1Y Return vs Nifty]]-AVERAGE(Table2[1Y Return vs Nifty]))/_xlfn.STDEV.P(Table2[1Y Return vs Nifty])</f>
        <v>-0.10503853484025154</v>
      </c>
      <c r="I383">
        <v>-3.0624763525198002</v>
      </c>
      <c r="J383">
        <f>(Table2[[#This Row],[1M Return vs Nifty]]-AVERAGE(Table2[1M Return vs Nifty]))/_xlfn.STDEV.P(Table2[1M Return vs Nifty])</f>
        <v>-0.45976144760659959</v>
      </c>
      <c r="K383">
        <v>-1.2032947716209299</v>
      </c>
      <c r="L383">
        <f>(Table2[[#This Row],[6M Return vs Nifty]]-AVERAGE(Table2[6M Return vs Nifty]))/_xlfn.STDEV.P(Table2[6M Return vs Nifty])</f>
        <v>-0.26255667288559525</v>
      </c>
      <c r="M383">
        <v>2.6581428089099099</v>
      </c>
      <c r="N383">
        <f>(Table2[[#This Row],[1W Return vs Nifty]]-AVERAGE(Table2[1W Return vs Nifty]))/_xlfn.STDEV.P(Table2[1W Return vs Nifty])</f>
        <v>-0.67441842869536706</v>
      </c>
      <c r="O383">
        <v>704.82</v>
      </c>
      <c r="P383">
        <v>702.06055284297997</v>
      </c>
      <c r="Q383">
        <v>643.86465450433695</v>
      </c>
      <c r="R383">
        <v>29.3567519674389</v>
      </c>
      <c r="S383" s="1">
        <f>(Table2[[#This Row],[Close Price]]-Table2[[#This Row],[20D EMA]])/Table2[[#This Row],[20D EMA]]</f>
        <v>-4.3301835929741059E-2</v>
      </c>
      <c r="T383" s="1">
        <f>(Table2[[#This Row],[Close Price]]-Table2[[#This Row],[50D EMA]])/Table2[[#This Row],[50D EMA]]</f>
        <v>-3.9541536311311361E-2</v>
      </c>
      <c r="U383" s="1">
        <f>(Table2[[#This Row],[Close Price]]-Table2[[#This Row],[200D EMA]])/Table2[[#This Row],[200D EMA]]</f>
        <v>4.7269787652954622E-2</v>
      </c>
      <c r="V383">
        <v>0.81433816367427603</v>
      </c>
      <c r="W383">
        <v>661.6</v>
      </c>
      <c r="X383">
        <v>689.9</v>
      </c>
      <c r="Y383">
        <v>661.6</v>
      </c>
      <c r="Z383">
        <v>689.9</v>
      </c>
      <c r="AA383">
        <v>661.6</v>
      </c>
      <c r="AB383">
        <v>693.9</v>
      </c>
      <c r="AC383" s="1">
        <f>(Table2[[#This Row],[Close Price]]/Table2[[#This Row],[Day Low]])-1</f>
        <v>1.9195888754534263E-2</v>
      </c>
      <c r="AD383" s="1">
        <f>(Table2[[#This Row],[Day High]]/Table2[[#This Row],[Close Price]])-1</f>
        <v>2.3135103069850338E-2</v>
      </c>
      <c r="AE383" s="1">
        <f>(Table2[[#This Row],[Close Price]]/Table2[[#This Row],[Current Week Low]])-1</f>
        <v>1.9195888754534263E-2</v>
      </c>
      <c r="AF383" s="1">
        <f>(Table2[[#This Row],[Current Week High]]/Table2[[#This Row],[Close Price]])-1</f>
        <v>2.3135103069850338E-2</v>
      </c>
      <c r="AG383" s="1">
        <f>(Table2[[#This Row],[Close Price]]/Table2[[#This Row],[Current Month Low]])-1</f>
        <v>1.9195888754534263E-2</v>
      </c>
      <c r="AH383" s="1">
        <f>(Table2[[#This Row],[Current Month High]]/Table2[[#This Row],[Close Price]])-1</f>
        <v>2.9067180780068202E-2</v>
      </c>
      <c r="AI383">
        <v>14.5854960699985</v>
      </c>
      <c r="AJ383">
        <v>41.022691623967297</v>
      </c>
      <c r="AK383" t="str">
        <f>IF(AND(Table2[[#This Row],[20D EMA]]&gt;Table2[[#This Row],[50D EMA]],Table2[[#This Row],[50D EMA]]&gt;Table2[[#This Row],[200D EMA]]),"Uptrend","Downtrend/NoTrend")</f>
        <v>Uptrend</v>
      </c>
      <c r="AL383">
        <v>0.03</v>
      </c>
      <c r="AM383" t="s">
        <v>3169</v>
      </c>
      <c r="AN383">
        <v>-8.23</v>
      </c>
      <c r="AO383" t="s">
        <v>3168</v>
      </c>
      <c r="AP383">
        <v>4.0261798854301999E-2</v>
      </c>
      <c r="AQ383">
        <f>(Table2[[#This Row],[Sharpe Ratio]]-AVERAGE(Table2[Sharpe Ratio]))/_xlfn.STDEV.P(Table2[Sharpe Ratio])</f>
        <v>-0.25624911094808817</v>
      </c>
      <c r="AR3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-1.7580241949759015</v>
      </c>
      <c r="AS383">
        <f>_xlfn.RANK.AVG(Table2[[#This Row],[1Y Return vs Nifty Z-Score]],Table2[1Y Return vs Nifty Z-Score])</f>
        <v>325</v>
      </c>
      <c r="AT383">
        <f>_xlfn.RANK.AVG(Table2[[#This Row],[6M Return vs Nifty Z-Score]],Table2[6M Return vs Nifty Z-Score])</f>
        <v>408</v>
      </c>
      <c r="AU383">
        <f>_xlfn.RANK.AVG(Table2[[#This Row],[Sharpe Ratio Z-Score]],Table2[Sharpe Ratio Z-Score])</f>
        <v>408</v>
      </c>
      <c r="AV383">
        <f>(Table2[[#This Row],[Rank 1Y]]+Table2[[#This Row],[Rank 6M]]+Table2[[#This Row],[Rank Sharpe]])/3</f>
        <v>380.33333333333331</v>
      </c>
    </row>
    <row r="384" spans="1:48" x14ac:dyDescent="0.3">
      <c r="A384" t="s">
        <v>314</v>
      </c>
      <c r="B384" t="s">
        <v>315</v>
      </c>
      <c r="C384" t="s">
        <v>3132</v>
      </c>
      <c r="D384" t="s">
        <v>46</v>
      </c>
      <c r="E384">
        <v>82296.658569887994</v>
      </c>
      <c r="F384">
        <v>77.94</v>
      </c>
      <c r="G384">
        <v>13.169984617988501</v>
      </c>
      <c r="H384">
        <f>(Table2[[#This Row],[1Y Return vs Nifty]]-AVERAGE(Table2[1Y Return vs Nifty]))/_xlfn.STDEV.P(Table2[1Y Return vs Nifty])</f>
        <v>-0.13985478969255691</v>
      </c>
      <c r="I384">
        <v>-5.9579968317285701</v>
      </c>
      <c r="J384">
        <f>(Table2[[#This Row],[1M Return vs Nifty]]-AVERAGE(Table2[1M Return vs Nifty]))/_xlfn.STDEV.P(Table2[1M Return vs Nifty])</f>
        <v>-0.77908556636563742</v>
      </c>
      <c r="K384">
        <v>-13.1951635291427</v>
      </c>
      <c r="L384">
        <f>(Table2[[#This Row],[6M Return vs Nifty]]-AVERAGE(Table2[6M Return vs Nifty]))/_xlfn.STDEV.P(Table2[6M Return vs Nifty])</f>
        <v>-0.67611969230418556</v>
      </c>
      <c r="M384">
        <v>1.92774388277749</v>
      </c>
      <c r="N384">
        <f>(Table2[[#This Row],[1W Return vs Nifty]]-AVERAGE(Table2[1W Return vs Nifty]))/_xlfn.STDEV.P(Table2[1W Return vs Nifty])</f>
        <v>-0.80357963640761232</v>
      </c>
      <c r="O384">
        <v>83.21</v>
      </c>
      <c r="P384">
        <v>87.737337440194906</v>
      </c>
      <c r="Q384">
        <v>85.323949313504002</v>
      </c>
      <c r="R384">
        <v>31.1627574923628</v>
      </c>
      <c r="S384" s="1">
        <f>(Table2[[#This Row],[Close Price]]-Table2[[#This Row],[20D EMA]])/Table2[[#This Row],[20D EMA]]</f>
        <v>-6.333373392621075E-2</v>
      </c>
      <c r="T384" s="1">
        <f>(Table2[[#This Row],[Close Price]]-Table2[[#This Row],[50D EMA]])/Table2[[#This Row],[50D EMA]]</f>
        <v>-0.11166668292017802</v>
      </c>
      <c r="U384" s="1">
        <f>(Table2[[#This Row],[Close Price]]-Table2[[#This Row],[200D EMA]])/Table2[[#This Row],[200D EMA]]</f>
        <v>-8.6540172752357189E-2</v>
      </c>
      <c r="V384">
        <v>0.80311124177813198</v>
      </c>
      <c r="W384">
        <v>76.62</v>
      </c>
      <c r="X384">
        <v>80.14</v>
      </c>
      <c r="Y384">
        <v>76.62</v>
      </c>
      <c r="Z384">
        <v>80.14</v>
      </c>
      <c r="AA384">
        <v>76.62</v>
      </c>
      <c r="AB384">
        <v>80.48</v>
      </c>
      <c r="AC384" s="1">
        <f>(Table2[[#This Row],[Close Price]]/Table2[[#This Row],[Day Low]])-1</f>
        <v>1.7227877838684291E-2</v>
      </c>
      <c r="AD384" s="1">
        <f>(Table2[[#This Row],[Day High]]/Table2[[#This Row],[Close Price]])-1</f>
        <v>2.8226841159866511E-2</v>
      </c>
      <c r="AE384" s="1">
        <f>(Table2[[#This Row],[Close Price]]/Table2[[#This Row],[Current Week Low]])-1</f>
        <v>1.7227877838684291E-2</v>
      </c>
      <c r="AF384" s="1">
        <f>(Table2[[#This Row],[Current Week High]]/Table2[[#This Row],[Close Price]])-1</f>
        <v>2.8226841159866511E-2</v>
      </c>
      <c r="AG384" s="1">
        <f>(Table2[[#This Row],[Close Price]]/Table2[[#This Row],[Current Month Low]])-1</f>
        <v>1.7227877838684291E-2</v>
      </c>
      <c r="AH384" s="1">
        <f>(Table2[[#This Row],[Current Month High]]/Table2[[#This Row],[Close Price]])-1</f>
        <v>3.2589171157300534E-2</v>
      </c>
      <c r="AI384">
        <v>33.115216833461602</v>
      </c>
      <c r="AJ384">
        <v>40.4324324324324</v>
      </c>
      <c r="AK384" t="str">
        <f>IF(AND(Table2[[#This Row],[20D EMA]]&gt;Table2[[#This Row],[50D EMA]],Table2[[#This Row],[50D EMA]]&gt;Table2[[#This Row],[200D EMA]]),"Uptrend","Downtrend/NoTrend")</f>
        <v>Downtrend/NoTrend</v>
      </c>
      <c r="AL384">
        <v>-0.14000000000000001</v>
      </c>
      <c r="AM384" t="s">
        <v>3168</v>
      </c>
      <c r="AN384">
        <v>-9.99</v>
      </c>
      <c r="AO384" t="s">
        <v>3168</v>
      </c>
      <c r="AP384">
        <v>9.4123183876050995E-2</v>
      </c>
      <c r="AQ384">
        <f>(Table2[[#This Row],[Sharpe Ratio]]-AVERAGE(Table2[Sharpe Ratio]))/_xlfn.STDEV.P(Table2[Sharpe Ratio])</f>
        <v>0.38207950595207163</v>
      </c>
      <c r="AR3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4">
        <f>_xlfn.RANK.AVG(Table2[[#This Row],[1Y Return vs Nifty Z-Score]],Table2[1Y Return vs Nifty Z-Score])</f>
        <v>336</v>
      </c>
      <c r="AT384">
        <f>_xlfn.RANK.AVG(Table2[[#This Row],[6M Return vs Nifty Z-Score]],Table2[6M Return vs Nifty Z-Score])</f>
        <v>562</v>
      </c>
      <c r="AU384">
        <f>_xlfn.RANK.AVG(Table2[[#This Row],[Sharpe Ratio Z-Score]],Table2[Sharpe Ratio Z-Score])</f>
        <v>243</v>
      </c>
      <c r="AV384">
        <f>(Table2[[#This Row],[Rank 1Y]]+Table2[[#This Row],[Rank 6M]]+Table2[[#This Row],[Rank Sharpe]])/3</f>
        <v>380.33333333333331</v>
      </c>
    </row>
    <row r="385" spans="1:48" x14ac:dyDescent="0.3">
      <c r="A385" t="s">
        <v>592</v>
      </c>
      <c r="B385" t="s">
        <v>593</v>
      </c>
      <c r="C385" t="s">
        <v>3133</v>
      </c>
      <c r="D385" t="s">
        <v>594</v>
      </c>
      <c r="E385">
        <v>32885.442982699999</v>
      </c>
      <c r="F385">
        <v>1209.25</v>
      </c>
      <c r="G385">
        <v>-28.892209635816201</v>
      </c>
      <c r="H385">
        <f>(Table2[[#This Row],[1Y Return vs Nifty]]-AVERAGE(Table2[1Y Return vs Nifty]))/_xlfn.STDEV.P(Table2[1Y Return vs Nifty])</f>
        <v>-0.88554735028214804</v>
      </c>
      <c r="I385">
        <v>-0.74923866559607299</v>
      </c>
      <c r="J385">
        <f>(Table2[[#This Row],[1M Return vs Nifty]]-AVERAGE(Table2[1M Return vs Nifty]))/_xlfn.STDEV.P(Table2[1M Return vs Nifty])</f>
        <v>-0.20465270596200114</v>
      </c>
      <c r="K385">
        <v>7.02440206703222</v>
      </c>
      <c r="L385">
        <f>(Table2[[#This Row],[6M Return vs Nifty]]-AVERAGE(Table2[6M Return vs Nifty]))/_xlfn.STDEV.P(Table2[6M Return vs Nifty])</f>
        <v>2.1191524852134071E-2</v>
      </c>
      <c r="M385">
        <v>2.23951106762261</v>
      </c>
      <c r="N385">
        <f>(Table2[[#This Row],[1W Return vs Nifty]]-AVERAGE(Table2[1W Return vs Nifty]))/_xlfn.STDEV.P(Table2[1W Return vs Nifty])</f>
        <v>-0.74844781093674362</v>
      </c>
      <c r="O385">
        <v>1204.1400000000001</v>
      </c>
      <c r="P385">
        <v>1230.5290328183</v>
      </c>
      <c r="Q385">
        <v>1204.6962302670299</v>
      </c>
      <c r="R385">
        <v>55.341408116201002</v>
      </c>
      <c r="S385" s="1">
        <f>(Table2[[#This Row],[Close Price]]-Table2[[#This Row],[20D EMA]])/Table2[[#This Row],[20D EMA]]</f>
        <v>4.2436925938843482E-3</v>
      </c>
      <c r="T385" s="1">
        <f>(Table2[[#This Row],[Close Price]]-Table2[[#This Row],[50D EMA]])/Table2[[#This Row],[50D EMA]]</f>
        <v>-1.7292589000979793E-2</v>
      </c>
      <c r="U385" s="1">
        <f>(Table2[[#This Row],[Close Price]]-Table2[[#This Row],[200D EMA]])/Table2[[#This Row],[200D EMA]]</f>
        <v>3.7800149270498591E-3</v>
      </c>
      <c r="V385">
        <v>0.74110471765947605</v>
      </c>
      <c r="W385">
        <v>1159.25</v>
      </c>
      <c r="X385">
        <v>1220</v>
      </c>
      <c r="Y385">
        <v>1159.25</v>
      </c>
      <c r="Z385">
        <v>1220</v>
      </c>
      <c r="AA385">
        <v>1159.25</v>
      </c>
      <c r="AB385">
        <v>1229</v>
      </c>
      <c r="AC385" s="1">
        <f>(Table2[[#This Row],[Close Price]]/Table2[[#This Row],[Day Low]])-1</f>
        <v>4.3131334914815689E-2</v>
      </c>
      <c r="AD385" s="1">
        <f>(Table2[[#This Row],[Day High]]/Table2[[#This Row],[Close Price]])-1</f>
        <v>8.8898077320653801E-3</v>
      </c>
      <c r="AE385" s="1">
        <f>(Table2[[#This Row],[Close Price]]/Table2[[#This Row],[Current Week Low]])-1</f>
        <v>4.3131334914815689E-2</v>
      </c>
      <c r="AF385" s="1">
        <f>(Table2[[#This Row],[Current Week High]]/Table2[[#This Row],[Close Price]])-1</f>
        <v>8.8898077320653801E-3</v>
      </c>
      <c r="AG385" s="1">
        <f>(Table2[[#This Row],[Close Price]]/Table2[[#This Row],[Current Month Low]])-1</f>
        <v>4.3131334914815689E-2</v>
      </c>
      <c r="AH385" s="1">
        <f>(Table2[[#This Row],[Current Month High]]/Table2[[#This Row],[Close Price]])-1</f>
        <v>1.633243746123636E-2</v>
      </c>
      <c r="AI385">
        <v>19.1813107297911</v>
      </c>
      <c r="AJ385">
        <v>22.1402959446492</v>
      </c>
      <c r="AK385" t="str">
        <f>IF(AND(Table2[[#This Row],[20D EMA]]&gt;Table2[[#This Row],[50D EMA]],Table2[[#This Row],[50D EMA]]&gt;Table2[[#This Row],[200D EMA]]),"Uptrend","Downtrend/NoTrend")</f>
        <v>Downtrend/NoTrend</v>
      </c>
      <c r="AL385">
        <v>-0.06</v>
      </c>
      <c r="AM385" t="s">
        <v>3168</v>
      </c>
      <c r="AN385">
        <v>-4.66</v>
      </c>
      <c r="AO385" t="s">
        <v>3168</v>
      </c>
      <c r="AP385">
        <v>0.10471714352285499</v>
      </c>
      <c r="AQ385">
        <f>(Table2[[#This Row],[Sharpe Ratio]]-AVERAGE(Table2[Sharpe Ratio]))/_xlfn.STDEV.P(Table2[Sharpe Ratio])</f>
        <v>0.50763193291082631</v>
      </c>
      <c r="AR3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5">
        <f>_xlfn.RANK.AVG(Table2[[#This Row],[1Y Return vs Nifty Z-Score]],Table2[1Y Return vs Nifty Z-Score])</f>
        <v>626</v>
      </c>
      <c r="AT385">
        <f>_xlfn.RANK.AVG(Table2[[#This Row],[6M Return vs Nifty Z-Score]],Table2[6M Return vs Nifty Z-Score])</f>
        <v>301</v>
      </c>
      <c r="AU385">
        <f>_xlfn.RANK.AVG(Table2[[#This Row],[Sharpe Ratio Z-Score]],Table2[Sharpe Ratio Z-Score])</f>
        <v>216</v>
      </c>
      <c r="AV385">
        <f>(Table2[[#This Row],[Rank 1Y]]+Table2[[#This Row],[Rank 6M]]+Table2[[#This Row],[Rank Sharpe]])/3</f>
        <v>381</v>
      </c>
    </row>
    <row r="386" spans="1:48" x14ac:dyDescent="0.3">
      <c r="A386" t="s">
        <v>1004</v>
      </c>
      <c r="B386" t="s">
        <v>1005</v>
      </c>
      <c r="C386" t="s">
        <v>3134</v>
      </c>
      <c r="D386" t="s">
        <v>263</v>
      </c>
      <c r="E386">
        <v>13798.6995577</v>
      </c>
      <c r="F386">
        <v>792.85</v>
      </c>
      <c r="G386">
        <v>4.7229512954092598</v>
      </c>
      <c r="H386">
        <f>(Table2[[#This Row],[1Y Return vs Nifty]]-AVERAGE(Table2[1Y Return vs Nifty]))/_xlfn.STDEV.P(Table2[1Y Return vs Nifty])</f>
        <v>-0.28960660410556638</v>
      </c>
      <c r="I386">
        <v>-4.6473385942518304</v>
      </c>
      <c r="J386">
        <f>(Table2[[#This Row],[1M Return vs Nifty]]-AVERAGE(Table2[1M Return vs Nifty]))/_xlfn.STDEV.P(Table2[1M Return vs Nifty])</f>
        <v>-0.63454340557563682</v>
      </c>
      <c r="K386">
        <v>-19.285276085965201</v>
      </c>
      <c r="L386">
        <f>(Table2[[#This Row],[6M Return vs Nifty]]-AVERAGE(Table2[6M Return vs Nifty]))/_xlfn.STDEV.P(Table2[6M Return vs Nifty])</f>
        <v>-0.88614912045472216</v>
      </c>
      <c r="M386">
        <v>-2.7985547487134101</v>
      </c>
      <c r="N386">
        <f>(Table2[[#This Row],[1W Return vs Nifty]]-AVERAGE(Table2[1W Return vs Nifty]))/_xlfn.STDEV.P(Table2[1W Return vs Nifty])</f>
        <v>-1.6393618609031375</v>
      </c>
      <c r="O386">
        <v>845</v>
      </c>
      <c r="P386">
        <v>875.98945568630302</v>
      </c>
      <c r="Q386">
        <v>844.01162063816503</v>
      </c>
      <c r="R386">
        <v>23.207446007593798</v>
      </c>
      <c r="S386" s="1">
        <f>(Table2[[#This Row],[Close Price]]-Table2[[#This Row],[20D EMA]])/Table2[[#This Row],[20D EMA]]</f>
        <v>-6.1715976331360917E-2</v>
      </c>
      <c r="T386" s="1">
        <f>(Table2[[#This Row],[Close Price]]-Table2[[#This Row],[50D EMA]])/Table2[[#This Row],[50D EMA]]</f>
        <v>-9.4909196847770869E-2</v>
      </c>
      <c r="U386" s="1">
        <f>(Table2[[#This Row],[Close Price]]-Table2[[#This Row],[200D EMA]])/Table2[[#This Row],[200D EMA]]</f>
        <v>-6.0617199321830698E-2</v>
      </c>
      <c r="V386">
        <v>1.3423538218361399</v>
      </c>
      <c r="W386">
        <v>777.05</v>
      </c>
      <c r="X386">
        <v>803.4</v>
      </c>
      <c r="Y386">
        <v>777.05</v>
      </c>
      <c r="Z386">
        <v>803.4</v>
      </c>
      <c r="AA386">
        <v>777.05</v>
      </c>
      <c r="AB386">
        <v>810</v>
      </c>
      <c r="AC386" s="1">
        <f>(Table2[[#This Row],[Close Price]]/Table2[[#This Row],[Day Low]])-1</f>
        <v>2.0333311884692229E-2</v>
      </c>
      <c r="AD386" s="1">
        <f>(Table2[[#This Row],[Day High]]/Table2[[#This Row],[Close Price]])-1</f>
        <v>1.3306426184019671E-2</v>
      </c>
      <c r="AE386" s="1">
        <f>(Table2[[#This Row],[Close Price]]/Table2[[#This Row],[Current Week Low]])-1</f>
        <v>2.0333311884692229E-2</v>
      </c>
      <c r="AF386" s="1">
        <f>(Table2[[#This Row],[Current Week High]]/Table2[[#This Row],[Close Price]])-1</f>
        <v>1.3306426184019671E-2</v>
      </c>
      <c r="AG386" s="1">
        <f>(Table2[[#This Row],[Close Price]]/Table2[[#This Row],[Current Month Low]])-1</f>
        <v>2.0333311884692229E-2</v>
      </c>
      <c r="AH386" s="1">
        <f>(Table2[[#This Row],[Current Month High]]/Table2[[#This Row],[Close Price]])-1</f>
        <v>2.1630825502932494E-2</v>
      </c>
      <c r="AI386">
        <v>33.694898152235602</v>
      </c>
      <c r="AJ386">
        <v>31.6589173032215</v>
      </c>
      <c r="AK386" t="str">
        <f>IF(AND(Table2[[#This Row],[20D EMA]]&gt;Table2[[#This Row],[50D EMA]],Table2[[#This Row],[50D EMA]]&gt;Table2[[#This Row],[200D EMA]]),"Uptrend","Downtrend/NoTrend")</f>
        <v>Downtrend/NoTrend</v>
      </c>
      <c r="AL386">
        <v>-0.09</v>
      </c>
      <c r="AM386" t="s">
        <v>3168</v>
      </c>
      <c r="AN386">
        <v>-10.94</v>
      </c>
      <c r="AO386" t="s">
        <v>3168</v>
      </c>
      <c r="AP386">
        <v>0.14445660335736701</v>
      </c>
      <c r="AQ386">
        <f>(Table2[[#This Row],[Sharpe Ratio]]-AVERAGE(Table2[Sharpe Ratio]))/_xlfn.STDEV.P(Table2[Sharpe Ratio])</f>
        <v>0.97859706725114248</v>
      </c>
      <c r="AR3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6">
        <f>_xlfn.RANK.AVG(Table2[[#This Row],[1Y Return vs Nifty Z-Score]],Table2[1Y Return vs Nifty Z-Score])</f>
        <v>398</v>
      </c>
      <c r="AT386">
        <f>_xlfn.RANK.AVG(Table2[[#This Row],[6M Return vs Nifty Z-Score]],Table2[6M Return vs Nifty Z-Score])</f>
        <v>627</v>
      </c>
      <c r="AU386">
        <f>_xlfn.RANK.AVG(Table2[[#This Row],[Sharpe Ratio Z-Score]],Table2[Sharpe Ratio Z-Score])</f>
        <v>118</v>
      </c>
      <c r="AV386">
        <f>(Table2[[#This Row],[Rank 1Y]]+Table2[[#This Row],[Rank 6M]]+Table2[[#This Row],[Rank Sharpe]])/3</f>
        <v>381</v>
      </c>
    </row>
    <row r="387" spans="1:48" x14ac:dyDescent="0.3">
      <c r="A387" t="s">
        <v>44</v>
      </c>
      <c r="B387" t="s">
        <v>45</v>
      </c>
      <c r="C387" t="s">
        <v>3126</v>
      </c>
      <c r="D387" t="s">
        <v>46</v>
      </c>
      <c r="E387">
        <v>491533.569827575</v>
      </c>
      <c r="F387">
        <v>3574.45</v>
      </c>
      <c r="G387">
        <v>-4.6455093423955303</v>
      </c>
      <c r="H387">
        <f>(Table2[[#This Row],[1Y Return vs Nifty]]-AVERAGE(Table2[1Y Return vs Nifty]))/_xlfn.STDEV.P(Table2[1Y Return vs Nifty])</f>
        <v>-0.45569378823185663</v>
      </c>
      <c r="I387">
        <v>7.4380248710587802</v>
      </c>
      <c r="J387">
        <f>(Table2[[#This Row],[1M Return vs Nifty]]-AVERAGE(Table2[1M Return vs Nifty]))/_xlfn.STDEV.P(Table2[1M Return vs Nifty])</f>
        <v>0.69825602242134033</v>
      </c>
      <c r="K387">
        <v>-3.5512229107101598</v>
      </c>
      <c r="L387">
        <f>(Table2[[#This Row],[6M Return vs Nifty]]-AVERAGE(Table2[6M Return vs Nifty]))/_xlfn.STDEV.P(Table2[6M Return vs Nifty])</f>
        <v>-0.34352956128303991</v>
      </c>
      <c r="M387">
        <v>10.664629138034901</v>
      </c>
      <c r="N387">
        <f>(Table2[[#This Row],[1W Return vs Nifty]]-AVERAGE(Table2[1W Return vs Nifty]))/_xlfn.STDEV.P(Table2[1W Return vs Nifty])</f>
        <v>0.7414207884804257</v>
      </c>
      <c r="O387">
        <v>3519.8</v>
      </c>
      <c r="P387">
        <v>3562.8419408049699</v>
      </c>
      <c r="Q387">
        <v>3484.1822103842801</v>
      </c>
      <c r="R387">
        <v>58.954554209630203</v>
      </c>
      <c r="S387" s="1">
        <f>(Table2[[#This Row],[Close Price]]-Table2[[#This Row],[20D EMA]])/Table2[[#This Row],[20D EMA]]</f>
        <v>1.5526450366497992E-2</v>
      </c>
      <c r="T387" s="1">
        <f>(Table2[[#This Row],[Close Price]]-Table2[[#This Row],[50D EMA]])/Table2[[#This Row],[50D EMA]]</f>
        <v>3.2580898585715104E-3</v>
      </c>
      <c r="U387" s="1">
        <f>(Table2[[#This Row],[Close Price]]-Table2[[#This Row],[200D EMA]])/Table2[[#This Row],[200D EMA]]</f>
        <v>2.590788430831344E-2</v>
      </c>
      <c r="V387">
        <v>1.1034287536546701</v>
      </c>
      <c r="W387">
        <v>3530.9</v>
      </c>
      <c r="X387">
        <v>3624.95</v>
      </c>
      <c r="Y387">
        <v>3530.9</v>
      </c>
      <c r="Z387">
        <v>3624.95</v>
      </c>
      <c r="AA387">
        <v>3530.9</v>
      </c>
      <c r="AB387">
        <v>3641.9</v>
      </c>
      <c r="AC387" s="1">
        <f>(Table2[[#This Row],[Close Price]]/Table2[[#This Row],[Day Low]])-1</f>
        <v>1.2333965844402162E-2</v>
      </c>
      <c r="AD387" s="1">
        <f>(Table2[[#This Row],[Day High]]/Table2[[#This Row],[Close Price]])-1</f>
        <v>1.4128047671669863E-2</v>
      </c>
      <c r="AE387" s="1">
        <f>(Table2[[#This Row],[Close Price]]/Table2[[#This Row],[Current Week Low]])-1</f>
        <v>1.2333965844402162E-2</v>
      </c>
      <c r="AF387" s="1">
        <f>(Table2[[#This Row],[Current Week High]]/Table2[[#This Row],[Close Price]])-1</f>
        <v>1.4128047671669863E-2</v>
      </c>
      <c r="AG387" s="1">
        <f>(Table2[[#This Row],[Close Price]]/Table2[[#This Row],[Current Month Low]])-1</f>
        <v>1.2333965844402162E-2</v>
      </c>
      <c r="AH387" s="1">
        <f>(Table2[[#This Row],[Current Month High]]/Table2[[#This Row],[Close Price]])-1</f>
        <v>1.8870035949586805E-2</v>
      </c>
      <c r="AI387">
        <v>9.6644238973828198</v>
      </c>
      <c r="AJ387">
        <v>22.109488427705099</v>
      </c>
      <c r="AK387" t="str">
        <f>IF(AND(Table2[[#This Row],[20D EMA]]&gt;Table2[[#This Row],[50D EMA]],Table2[[#This Row],[50D EMA]]&gt;Table2[[#This Row],[200D EMA]]),"Uptrend","Downtrend/NoTrend")</f>
        <v>Downtrend/NoTrend</v>
      </c>
      <c r="AL387">
        <v>0.06</v>
      </c>
      <c r="AM387" t="s">
        <v>3169</v>
      </c>
      <c r="AN387">
        <v>0.12</v>
      </c>
      <c r="AO387" t="s">
        <v>3169</v>
      </c>
      <c r="AP387">
        <v>0.100760096931004</v>
      </c>
      <c r="AQ387">
        <f>(Table2[[#This Row],[Sharpe Ratio]]-AVERAGE(Table2[Sharpe Ratio]))/_xlfn.STDEV.P(Table2[Sharpe Ratio])</f>
        <v>0.46073569960814037</v>
      </c>
      <c r="AR3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7">
        <f>_xlfn.RANK.AVG(Table2[[#This Row],[1Y Return vs Nifty Z-Score]],Table2[1Y Return vs Nifty Z-Score])</f>
        <v>479</v>
      </c>
      <c r="AT387">
        <f>_xlfn.RANK.AVG(Table2[[#This Row],[6M Return vs Nifty Z-Score]],Table2[6M Return vs Nifty Z-Score])</f>
        <v>441</v>
      </c>
      <c r="AU387">
        <f>_xlfn.RANK.AVG(Table2[[#This Row],[Sharpe Ratio Z-Score]],Table2[Sharpe Ratio Z-Score])</f>
        <v>228</v>
      </c>
      <c r="AV387">
        <f>(Table2[[#This Row],[Rank 1Y]]+Table2[[#This Row],[Rank 6M]]+Table2[[#This Row],[Rank Sharpe]])/3</f>
        <v>382.66666666666669</v>
      </c>
    </row>
    <row r="388" spans="1:48" x14ac:dyDescent="0.3">
      <c r="A388" t="s">
        <v>378</v>
      </c>
      <c r="B388" t="s">
        <v>379</v>
      </c>
      <c r="C388" t="s">
        <v>3127</v>
      </c>
      <c r="D388" t="s">
        <v>51</v>
      </c>
      <c r="E388">
        <v>62601.39991059</v>
      </c>
      <c r="F388">
        <v>29460.45</v>
      </c>
      <c r="G388">
        <v>1.5868548034747101</v>
      </c>
      <c r="H388">
        <f>(Table2[[#This Row],[1Y Return vs Nifty]]-AVERAGE(Table2[1Y Return vs Nifty]))/_xlfn.STDEV.P(Table2[1Y Return vs Nifty])</f>
        <v>-0.34520436510718544</v>
      </c>
      <c r="I388">
        <v>6.9158257091555404</v>
      </c>
      <c r="J388">
        <f>(Table2[[#This Row],[1M Return vs Nifty]]-AVERAGE(Table2[1M Return vs Nifty]))/_xlfn.STDEV.P(Table2[1M Return vs Nifty])</f>
        <v>0.64066679506521873</v>
      </c>
      <c r="K388">
        <v>7.5466032791013404</v>
      </c>
      <c r="L388">
        <f>(Table2[[#This Row],[6M Return vs Nifty]]-AVERAGE(Table2[6M Return vs Nifty]))/_xlfn.STDEV.P(Table2[6M Return vs Nifty])</f>
        <v>3.9200653735561225E-2</v>
      </c>
      <c r="M388">
        <v>4.5667977291910198</v>
      </c>
      <c r="N388">
        <f>(Table2[[#This Row],[1W Return vs Nifty]]-AVERAGE(Table2[1W Return vs Nifty]))/_xlfn.STDEV.P(Table2[1W Return vs Nifty])</f>
        <v>-0.33689852581871221</v>
      </c>
      <c r="O388">
        <v>28820.27</v>
      </c>
      <c r="P388">
        <v>28713.092096112301</v>
      </c>
      <c r="Q388">
        <v>27362.8761569993</v>
      </c>
      <c r="R388">
        <v>68.983592747450203</v>
      </c>
      <c r="S388" s="1">
        <f>(Table2[[#This Row],[Close Price]]-Table2[[#This Row],[20D EMA]])/Table2[[#This Row],[20D EMA]]</f>
        <v>2.2212838394643778E-2</v>
      </c>
      <c r="T388" s="1">
        <f>(Table2[[#This Row],[Close Price]]-Table2[[#This Row],[50D EMA]])/Table2[[#This Row],[50D EMA]]</f>
        <v>2.6028471659758669E-2</v>
      </c>
      <c r="U388" s="1">
        <f>(Table2[[#This Row],[Close Price]]-Table2[[#This Row],[200D EMA]])/Table2[[#This Row],[200D EMA]]</f>
        <v>7.6657652176821717E-2</v>
      </c>
      <c r="V388">
        <v>0.602950697725676</v>
      </c>
      <c r="W388">
        <v>29123.25</v>
      </c>
      <c r="X388">
        <v>29680</v>
      </c>
      <c r="Y388">
        <v>29123.25</v>
      </c>
      <c r="Z388">
        <v>29680</v>
      </c>
      <c r="AA388">
        <v>29119</v>
      </c>
      <c r="AB388">
        <v>29680</v>
      </c>
      <c r="AC388" s="1">
        <f>(Table2[[#This Row],[Close Price]]/Table2[[#This Row],[Day Low]])-1</f>
        <v>1.1578378099971642E-2</v>
      </c>
      <c r="AD388" s="1">
        <f>(Table2[[#This Row],[Day High]]/Table2[[#This Row],[Close Price]])-1</f>
        <v>7.4523641017023579E-3</v>
      </c>
      <c r="AE388" s="1">
        <f>(Table2[[#This Row],[Close Price]]/Table2[[#This Row],[Current Week Low]])-1</f>
        <v>1.1578378099971642E-2</v>
      </c>
      <c r="AF388" s="1">
        <f>(Table2[[#This Row],[Current Week High]]/Table2[[#This Row],[Close Price]])-1</f>
        <v>7.4523641017023579E-3</v>
      </c>
      <c r="AG388" s="1">
        <f>(Table2[[#This Row],[Close Price]]/Table2[[#This Row],[Current Month Low]])-1</f>
        <v>1.1726020811154259E-2</v>
      </c>
      <c r="AH388" s="1">
        <f>(Table2[[#This Row],[Current Month High]]/Table2[[#This Row],[Close Price]])-1</f>
        <v>7.4523641017023579E-3</v>
      </c>
      <c r="AI388">
        <v>3.59991106721044</v>
      </c>
      <c r="AJ388">
        <v>33.911136363636302</v>
      </c>
      <c r="AK388" t="str">
        <f>IF(AND(Table2[[#This Row],[20D EMA]]&gt;Table2[[#This Row],[50D EMA]],Table2[[#This Row],[50D EMA]]&gt;Table2[[#This Row],[200D EMA]]),"Uptrend","Downtrend/NoTrend")</f>
        <v>Uptrend</v>
      </c>
      <c r="AL388">
        <v>0.03</v>
      </c>
      <c r="AM388" t="s">
        <v>3169</v>
      </c>
      <c r="AN388">
        <v>3.84</v>
      </c>
      <c r="AO388" t="s">
        <v>3169</v>
      </c>
      <c r="AP388">
        <v>3.5477806968651E-2</v>
      </c>
      <c r="AQ388">
        <f>(Table2[[#This Row],[Sharpe Ratio]]-AVERAGE(Table2[Sharpe Ratio]))/_xlfn.STDEV.P(Table2[Sharpe Ratio])</f>
        <v>-0.31294573919847751</v>
      </c>
      <c r="AR3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-0.31518118132359529</v>
      </c>
      <c r="AS388">
        <f>_xlfn.RANK.AVG(Table2[[#This Row],[1Y Return vs Nifty Z-Score]],Table2[1Y Return vs Nifty Z-Score])</f>
        <v>429</v>
      </c>
      <c r="AT388">
        <f>_xlfn.RANK.AVG(Table2[[#This Row],[6M Return vs Nifty Z-Score]],Table2[6M Return vs Nifty Z-Score])</f>
        <v>296</v>
      </c>
      <c r="AU388">
        <f>_xlfn.RANK.AVG(Table2[[#This Row],[Sharpe Ratio Z-Score]],Table2[Sharpe Ratio Z-Score])</f>
        <v>423</v>
      </c>
      <c r="AV388">
        <f>(Table2[[#This Row],[Rank 1Y]]+Table2[[#This Row],[Rank 6M]]+Table2[[#This Row],[Rank Sharpe]])/3</f>
        <v>382.66666666666669</v>
      </c>
    </row>
    <row r="389" spans="1:48" x14ac:dyDescent="0.3">
      <c r="A389" t="s">
        <v>1022</v>
      </c>
      <c r="B389" t="s">
        <v>1023</v>
      </c>
      <c r="C389" t="s">
        <v>3129</v>
      </c>
      <c r="D389" t="s">
        <v>242</v>
      </c>
      <c r="E389">
        <v>13293.796164519999</v>
      </c>
      <c r="F389">
        <v>1619.6</v>
      </c>
      <c r="G389">
        <v>11.921258870616199</v>
      </c>
      <c r="H389">
        <f>(Table2[[#This Row],[1Y Return vs Nifty]]-AVERAGE(Table2[1Y Return vs Nifty]))/_xlfn.STDEV.P(Table2[1Y Return vs Nifty])</f>
        <v>-0.16199261480014682</v>
      </c>
      <c r="I389">
        <v>1.06930829770461</v>
      </c>
      <c r="J389">
        <f>(Table2[[#This Row],[1M Return vs Nifty]]-AVERAGE(Table2[1M Return vs Nifty]))/_xlfn.STDEV.P(Table2[1M Return vs Nifty])</f>
        <v>-4.0995029549208608E-3</v>
      </c>
      <c r="K389">
        <v>-10.0882525760248</v>
      </c>
      <c r="L389">
        <f>(Table2[[#This Row],[6M Return vs Nifty]]-AVERAGE(Table2[6M Return vs Nifty]))/_xlfn.STDEV.P(Table2[6M Return vs Nifty])</f>
        <v>-0.56897179894267869</v>
      </c>
      <c r="M389">
        <v>3.4849338934442402</v>
      </c>
      <c r="N389">
        <f>(Table2[[#This Row],[1W Return vs Nifty]]-AVERAGE(Table2[1W Return vs Nifty]))/_xlfn.STDEV.P(Table2[1W Return vs Nifty])</f>
        <v>-0.52821156668690561</v>
      </c>
      <c r="O389">
        <v>1650.87</v>
      </c>
      <c r="P389">
        <v>1656.0635392569</v>
      </c>
      <c r="Q389">
        <v>1620.26916211196</v>
      </c>
      <c r="R389">
        <v>41.5788176725043</v>
      </c>
      <c r="S389" s="1">
        <f>(Table2[[#This Row],[Close Price]]-Table2[[#This Row],[20D EMA]])/Table2[[#This Row],[20D EMA]]</f>
        <v>-1.8941527800493064E-2</v>
      </c>
      <c r="T389" s="1">
        <f>(Table2[[#This Row],[Close Price]]-Table2[[#This Row],[50D EMA]])/Table2[[#This Row],[50D EMA]]</f>
        <v>-2.2018200626083329E-2</v>
      </c>
      <c r="U389" s="1">
        <f>(Table2[[#This Row],[Close Price]]-Table2[[#This Row],[200D EMA]])/Table2[[#This Row],[200D EMA]]</f>
        <v>-4.1299441327874757E-4</v>
      </c>
      <c r="V389">
        <v>0.94831376870156403</v>
      </c>
      <c r="W389">
        <v>1612.55</v>
      </c>
      <c r="X389">
        <v>1649.25</v>
      </c>
      <c r="Y389">
        <v>1612.55</v>
      </c>
      <c r="Z389">
        <v>1649.25</v>
      </c>
      <c r="AA389">
        <v>1612.55</v>
      </c>
      <c r="AB389">
        <v>1665</v>
      </c>
      <c r="AC389" s="1">
        <f>(Table2[[#This Row],[Close Price]]/Table2[[#This Row],[Day Low]])-1</f>
        <v>4.3719574586833509E-3</v>
      </c>
      <c r="AD389" s="1">
        <f>(Table2[[#This Row],[Day High]]/Table2[[#This Row],[Close Price]])-1</f>
        <v>1.8306989380094008E-2</v>
      </c>
      <c r="AE389" s="1">
        <f>(Table2[[#This Row],[Close Price]]/Table2[[#This Row],[Current Week Low]])-1</f>
        <v>4.3719574586833509E-3</v>
      </c>
      <c r="AF389" s="1">
        <f>(Table2[[#This Row],[Current Week High]]/Table2[[#This Row],[Close Price]])-1</f>
        <v>1.8306989380094008E-2</v>
      </c>
      <c r="AG389" s="1">
        <f>(Table2[[#This Row],[Close Price]]/Table2[[#This Row],[Current Month Low]])-1</f>
        <v>4.3719574586833509E-3</v>
      </c>
      <c r="AH389" s="1">
        <f>(Table2[[#This Row],[Current Month High]]/Table2[[#This Row],[Close Price]])-1</f>
        <v>2.8031612743887546E-2</v>
      </c>
      <c r="AI389">
        <v>37.191281797974703</v>
      </c>
      <c r="AJ389">
        <v>39.964568119949803</v>
      </c>
      <c r="AK389" t="str">
        <f>IF(AND(Table2[[#This Row],[20D EMA]]&gt;Table2[[#This Row],[50D EMA]],Table2[[#This Row],[50D EMA]]&gt;Table2[[#This Row],[200D EMA]]),"Uptrend","Downtrend/NoTrend")</f>
        <v>Downtrend/NoTrend</v>
      </c>
      <c r="AL389">
        <v>0.09</v>
      </c>
      <c r="AM389" t="s">
        <v>3169</v>
      </c>
      <c r="AN389">
        <v>-3.76</v>
      </c>
      <c r="AO389" t="s">
        <v>3168</v>
      </c>
      <c r="AP389">
        <v>8.1495092718260997E-2</v>
      </c>
      <c r="AQ389">
        <f>(Table2[[#This Row],[Sharpe Ratio]]-AVERAGE(Table2[Sharpe Ratio]))/_xlfn.STDEV.P(Table2[Sharpe Ratio])</f>
        <v>0.23241993147981696</v>
      </c>
      <c r="AR3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9">
        <f>_xlfn.RANK.AVG(Table2[[#This Row],[1Y Return vs Nifty Z-Score]],Table2[1Y Return vs Nifty Z-Score])</f>
        <v>346</v>
      </c>
      <c r="AT389">
        <f>_xlfn.RANK.AVG(Table2[[#This Row],[6M Return vs Nifty Z-Score]],Table2[6M Return vs Nifty Z-Score])</f>
        <v>523</v>
      </c>
      <c r="AU389">
        <f>_xlfn.RANK.AVG(Table2[[#This Row],[Sharpe Ratio Z-Score]],Table2[Sharpe Ratio Z-Score])</f>
        <v>280</v>
      </c>
      <c r="AV389">
        <f>(Table2[[#This Row],[Rank 1Y]]+Table2[[#This Row],[Rank 6M]]+Table2[[#This Row],[Rank Sharpe]])/3</f>
        <v>383</v>
      </c>
    </row>
    <row r="390" spans="1:48" x14ac:dyDescent="0.3">
      <c r="A390" t="s">
        <v>362</v>
      </c>
      <c r="B390" t="s">
        <v>363</v>
      </c>
      <c r="C390" t="s">
        <v>3137</v>
      </c>
      <c r="D390" t="s">
        <v>291</v>
      </c>
      <c r="E390">
        <v>65786.117516625003</v>
      </c>
      <c r="F390">
        <v>7713.75</v>
      </c>
      <c r="G390">
        <v>0.83373169443539297</v>
      </c>
      <c r="H390">
        <f>(Table2[[#This Row],[1Y Return vs Nifty]]-AVERAGE(Table2[1Y Return vs Nifty]))/_xlfn.STDEV.P(Table2[1Y Return vs Nifty])</f>
        <v>-0.35855598191134025</v>
      </c>
      <c r="I390">
        <v>-0.71160574132881005</v>
      </c>
      <c r="J390">
        <f>(Table2[[#This Row],[1M Return vs Nifty]]-AVERAGE(Table2[1M Return vs Nifty]))/_xlfn.STDEV.P(Table2[1M Return vs Nifty])</f>
        <v>-0.20050246752844217</v>
      </c>
      <c r="K390">
        <v>-14.849810625063499</v>
      </c>
      <c r="L390">
        <f>(Table2[[#This Row],[6M Return vs Nifty]]-AVERAGE(Table2[6M Return vs Nifty]))/_xlfn.STDEV.P(Table2[6M Return vs Nifty])</f>
        <v>-0.73318342964970862</v>
      </c>
      <c r="M390">
        <v>3.2838962462501402</v>
      </c>
      <c r="N390">
        <f>(Table2[[#This Row],[1W Return vs Nifty]]-AVERAGE(Table2[1W Return vs Nifty]))/_xlfn.STDEV.P(Table2[1W Return vs Nifty])</f>
        <v>-0.5637623655424211</v>
      </c>
      <c r="O390">
        <v>7909.87</v>
      </c>
      <c r="P390">
        <v>7971.4735404140501</v>
      </c>
      <c r="Q390">
        <v>7470.39276902241</v>
      </c>
      <c r="R390">
        <v>41.115640719123398</v>
      </c>
      <c r="S390" s="1">
        <f>(Table2[[#This Row],[Close Price]]-Table2[[#This Row],[20D EMA]])/Table2[[#This Row],[20D EMA]]</f>
        <v>-2.4794339224285596E-2</v>
      </c>
      <c r="T390" s="1">
        <f>(Table2[[#This Row],[Close Price]]-Table2[[#This Row],[50D EMA]])/Table2[[#This Row],[50D EMA]]</f>
        <v>-3.2330727701401066E-2</v>
      </c>
      <c r="U390" s="1">
        <f>(Table2[[#This Row],[Close Price]]-Table2[[#This Row],[200D EMA]])/Table2[[#This Row],[200D EMA]]</f>
        <v>3.2576229724723856E-2</v>
      </c>
      <c r="V390">
        <v>0.430987006691743</v>
      </c>
      <c r="W390">
        <v>7663.7</v>
      </c>
      <c r="X390">
        <v>7890</v>
      </c>
      <c r="Y390">
        <v>7663.7</v>
      </c>
      <c r="Z390">
        <v>7890</v>
      </c>
      <c r="AA390">
        <v>7663.7</v>
      </c>
      <c r="AB390">
        <v>7890</v>
      </c>
      <c r="AC390" s="1">
        <f>(Table2[[#This Row],[Close Price]]/Table2[[#This Row],[Day Low]])-1</f>
        <v>6.5307880005740504E-3</v>
      </c>
      <c r="AD390" s="1">
        <f>(Table2[[#This Row],[Day High]]/Table2[[#This Row],[Close Price]])-1</f>
        <v>2.284880894506558E-2</v>
      </c>
      <c r="AE390" s="1">
        <f>(Table2[[#This Row],[Close Price]]/Table2[[#This Row],[Current Week Low]])-1</f>
        <v>6.5307880005740504E-3</v>
      </c>
      <c r="AF390" s="1">
        <f>(Table2[[#This Row],[Current Week High]]/Table2[[#This Row],[Close Price]])-1</f>
        <v>2.284880894506558E-2</v>
      </c>
      <c r="AG390" s="1">
        <f>(Table2[[#This Row],[Close Price]]/Table2[[#This Row],[Current Month Low]])-1</f>
        <v>6.5307880005740504E-3</v>
      </c>
      <c r="AH390" s="1">
        <f>(Table2[[#This Row],[Current Month High]]/Table2[[#This Row],[Close Price]])-1</f>
        <v>2.284880894506558E-2</v>
      </c>
      <c r="AI390">
        <v>28.796629395559801</v>
      </c>
      <c r="AJ390">
        <v>44.8591549295774</v>
      </c>
      <c r="AK390" t="str">
        <f>IF(AND(Table2[[#This Row],[20D EMA]]&gt;Table2[[#This Row],[50D EMA]],Table2[[#This Row],[50D EMA]]&gt;Table2[[#This Row],[200D EMA]]),"Uptrend","Downtrend/NoTrend")</f>
        <v>Downtrend/NoTrend</v>
      </c>
      <c r="AL390">
        <v>0.19</v>
      </c>
      <c r="AM390" t="s">
        <v>3169</v>
      </c>
      <c r="AN390">
        <v>-8.14</v>
      </c>
      <c r="AO390" t="s">
        <v>3168</v>
      </c>
      <c r="AP390">
        <v>0.131786149851297</v>
      </c>
      <c r="AQ390">
        <f>(Table2[[#This Row],[Sharpe Ratio]]-AVERAGE(Table2[Sharpe Ratio]))/_xlfn.STDEV.P(Table2[Sharpe Ratio])</f>
        <v>0.82843544294902716</v>
      </c>
      <c r="AR3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0">
        <f>_xlfn.RANK.AVG(Table2[[#This Row],[1Y Return vs Nifty Z-Score]],Table2[1Y Return vs Nifty Z-Score])</f>
        <v>434</v>
      </c>
      <c r="AT390">
        <f>_xlfn.RANK.AVG(Table2[[#This Row],[6M Return vs Nifty Z-Score]],Table2[6M Return vs Nifty Z-Score])</f>
        <v>578</v>
      </c>
      <c r="AU390">
        <f>_xlfn.RANK.AVG(Table2[[#This Row],[Sharpe Ratio Z-Score]],Table2[Sharpe Ratio Z-Score])</f>
        <v>140</v>
      </c>
      <c r="AV390">
        <f>(Table2[[#This Row],[Rank 1Y]]+Table2[[#This Row],[Rank 6M]]+Table2[[#This Row],[Rank Sharpe]])/3</f>
        <v>384</v>
      </c>
    </row>
    <row r="391" spans="1:48" x14ac:dyDescent="0.3">
      <c r="A391" t="s">
        <v>1412</v>
      </c>
      <c r="B391" t="s">
        <v>1413</v>
      </c>
      <c r="C391" t="s">
        <v>3123</v>
      </c>
      <c r="D391" t="s">
        <v>575</v>
      </c>
      <c r="E391">
        <v>7581.5642873099996</v>
      </c>
      <c r="F391">
        <v>705.9</v>
      </c>
      <c r="G391">
        <v>4.8173540394935701</v>
      </c>
      <c r="H391">
        <f>(Table2[[#This Row],[1Y Return vs Nifty]]-AVERAGE(Table2[1Y Return vs Nifty]))/_xlfn.STDEV.P(Table2[1Y Return vs Nifty])</f>
        <v>-0.2879330008803484</v>
      </c>
      <c r="I391">
        <v>-0.42784668358941802</v>
      </c>
      <c r="J391">
        <f>(Table2[[#This Row],[1M Return vs Nifty]]-AVERAGE(Table2[1M Return vs Nifty]))/_xlfn.STDEV.P(Table2[1M Return vs Nifty])</f>
        <v>-0.16920891885449643</v>
      </c>
      <c r="K391">
        <v>15.4625944402903</v>
      </c>
      <c r="L391">
        <f>(Table2[[#This Row],[6M Return vs Nifty]]-AVERAGE(Table2[6M Return vs Nifty]))/_xlfn.STDEV.P(Table2[6M Return vs Nifty])</f>
        <v>0.31219907228969579</v>
      </c>
      <c r="M391">
        <v>1.9464110724506301</v>
      </c>
      <c r="N391">
        <f>(Table2[[#This Row],[1W Return vs Nifty]]-AVERAGE(Table2[1W Return vs Nifty]))/_xlfn.STDEV.P(Table2[1W Return vs Nifty])</f>
        <v>-0.80027859546065561</v>
      </c>
      <c r="O391">
        <v>701.36</v>
      </c>
      <c r="P391">
        <v>715.434388439234</v>
      </c>
      <c r="Q391">
        <v>657.79949954048004</v>
      </c>
      <c r="R391">
        <v>58.389274188982697</v>
      </c>
      <c r="S391" s="1">
        <f>(Table2[[#This Row],[Close Price]]-Table2[[#This Row],[20D EMA]])/Table2[[#This Row],[20D EMA]]</f>
        <v>6.4731379035017156E-3</v>
      </c>
      <c r="T391" s="1">
        <f>(Table2[[#This Row],[Close Price]]-Table2[[#This Row],[50D EMA]])/Table2[[#This Row],[50D EMA]]</f>
        <v>-1.3326712544575752E-2</v>
      </c>
      <c r="U391" s="1">
        <f>(Table2[[#This Row],[Close Price]]-Table2[[#This Row],[200D EMA]])/Table2[[#This Row],[200D EMA]]</f>
        <v>7.3123346085124066E-2</v>
      </c>
      <c r="V391">
        <v>0.38467172389839599</v>
      </c>
      <c r="W391">
        <v>682.2</v>
      </c>
      <c r="X391">
        <v>709.75</v>
      </c>
      <c r="Y391">
        <v>682.2</v>
      </c>
      <c r="Z391">
        <v>709.75</v>
      </c>
      <c r="AA391">
        <v>675.15</v>
      </c>
      <c r="AB391">
        <v>709.75</v>
      </c>
      <c r="AC391" s="1">
        <f>(Table2[[#This Row],[Close Price]]/Table2[[#This Row],[Day Low]])-1</f>
        <v>3.4740545294634995E-2</v>
      </c>
      <c r="AD391" s="1">
        <f>(Table2[[#This Row],[Day High]]/Table2[[#This Row],[Close Price]])-1</f>
        <v>5.4540303159087422E-3</v>
      </c>
      <c r="AE391" s="1">
        <f>(Table2[[#This Row],[Close Price]]/Table2[[#This Row],[Current Week Low]])-1</f>
        <v>3.4740545294634995E-2</v>
      </c>
      <c r="AF391" s="1">
        <f>(Table2[[#This Row],[Current Week High]]/Table2[[#This Row],[Close Price]])-1</f>
        <v>5.4540303159087422E-3</v>
      </c>
      <c r="AG391" s="1">
        <f>(Table2[[#This Row],[Close Price]]/Table2[[#This Row],[Current Month Low]])-1</f>
        <v>4.5545434347922686E-2</v>
      </c>
      <c r="AH391" s="1">
        <f>(Table2[[#This Row],[Current Month High]]/Table2[[#This Row],[Close Price]])-1</f>
        <v>5.4540303159087422E-3</v>
      </c>
      <c r="AI391">
        <v>13.188836945743001</v>
      </c>
      <c r="AJ391">
        <v>35.972262351921401</v>
      </c>
      <c r="AK391" t="str">
        <f>IF(AND(Table2[[#This Row],[20D EMA]]&gt;Table2[[#This Row],[50D EMA]],Table2[[#This Row],[50D EMA]]&gt;Table2[[#This Row],[200D EMA]]),"Uptrend","Downtrend/NoTrend")</f>
        <v>Downtrend/NoTrend</v>
      </c>
      <c r="AL391">
        <v>-0.09</v>
      </c>
      <c r="AM391" t="s">
        <v>3168</v>
      </c>
      <c r="AN391">
        <v>-2.74</v>
      </c>
      <c r="AO391" t="s">
        <v>3168</v>
      </c>
      <c r="AQ391">
        <f>(Table2[[#This Row],[Sharpe Ratio]]-AVERAGE(Table2[Sharpe Ratio]))/_xlfn.STDEV.P(Table2[Sharpe Ratio])</f>
        <v>-0.73340465320162251</v>
      </c>
      <c r="AR3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1">
        <f>_xlfn.RANK.AVG(Table2[[#This Row],[1Y Return vs Nifty Z-Score]],Table2[1Y Return vs Nifty Z-Score])</f>
        <v>397</v>
      </c>
      <c r="AT391">
        <f>_xlfn.RANK.AVG(Table2[[#This Row],[6M Return vs Nifty Z-Score]],Table2[6M Return vs Nifty Z-Score])</f>
        <v>217</v>
      </c>
      <c r="AU391">
        <f>_xlfn.RANK.AVG(Table2[[#This Row],[Sharpe Ratio Z-Score]],Table2[Sharpe Ratio Z-Score])</f>
        <v>539</v>
      </c>
      <c r="AV391">
        <f>(Table2[[#This Row],[Rank 1Y]]+Table2[[#This Row],[Rank 6M]]+Table2[[#This Row],[Rank Sharpe]])/3</f>
        <v>384.33333333333331</v>
      </c>
    </row>
    <row r="392" spans="1:48" x14ac:dyDescent="0.3">
      <c r="A392" t="s">
        <v>106</v>
      </c>
      <c r="B392" t="s">
        <v>107</v>
      </c>
      <c r="C392" t="s">
        <v>3128</v>
      </c>
      <c r="D392" t="s">
        <v>108</v>
      </c>
      <c r="E392">
        <v>255338.11529121001</v>
      </c>
      <c r="F392">
        <v>1611.95</v>
      </c>
      <c r="G392">
        <v>49.205812670082899</v>
      </c>
      <c r="H392">
        <f>(Table2[[#This Row],[1Y Return vs Nifty]]-AVERAGE(Table2[1Y Return vs Nifty]))/_xlfn.STDEV.P(Table2[1Y Return vs Nifty])</f>
        <v>0.49900034779713404</v>
      </c>
      <c r="I392">
        <v>-6.2218000063364602</v>
      </c>
      <c r="J392">
        <f>(Table2[[#This Row],[1M Return vs Nifty]]-AVERAGE(Table2[1M Return vs Nifty]))/_xlfn.STDEV.P(Table2[1M Return vs Nifty])</f>
        <v>-0.80817833806674455</v>
      </c>
      <c r="K392">
        <v>-15.517276083444701</v>
      </c>
      <c r="L392">
        <f>(Table2[[#This Row],[6M Return vs Nifty]]-AVERAGE(Table2[6M Return vs Nifty]))/_xlfn.STDEV.P(Table2[6M Return vs Nifty])</f>
        <v>-0.75620227983122024</v>
      </c>
      <c r="M392">
        <v>0.41802706569168002</v>
      </c>
      <c r="N392">
        <f>(Table2[[#This Row],[1W Return vs Nifty]]-AVERAGE(Table2[1W Return vs Nifty]))/_xlfn.STDEV.P(Table2[1W Return vs Nifty])</f>
        <v>-1.0705527115609808</v>
      </c>
      <c r="O392">
        <v>1700.41</v>
      </c>
      <c r="P392">
        <v>1775.2305345385801</v>
      </c>
      <c r="Q392">
        <v>1733.0416845027701</v>
      </c>
      <c r="R392">
        <v>31.366972161656498</v>
      </c>
      <c r="S392" s="1">
        <f>(Table2[[#This Row],[Close Price]]-Table2[[#This Row],[20D EMA]])/Table2[[#This Row],[20D EMA]]</f>
        <v>-5.2022747455025574E-2</v>
      </c>
      <c r="T392" s="1">
        <f>(Table2[[#This Row],[Close Price]]-Table2[[#This Row],[50D EMA]])/Table2[[#This Row],[50D EMA]]</f>
        <v>-9.197708768625934E-2</v>
      </c>
      <c r="U392" s="1">
        <f>(Table2[[#This Row],[Close Price]]-Table2[[#This Row],[200D EMA]])/Table2[[#This Row],[200D EMA]]</f>
        <v>-6.9872343859699274E-2</v>
      </c>
      <c r="V392">
        <v>0.52310669017390199</v>
      </c>
      <c r="W392">
        <v>1606.3</v>
      </c>
      <c r="X392">
        <v>1630</v>
      </c>
      <c r="Y392">
        <v>1606.3</v>
      </c>
      <c r="Z392">
        <v>1630</v>
      </c>
      <c r="AA392">
        <v>1606.3</v>
      </c>
      <c r="AB392">
        <v>1639.55</v>
      </c>
      <c r="AC392" s="1">
        <f>(Table2[[#This Row],[Close Price]]/Table2[[#This Row],[Day Low]])-1</f>
        <v>3.5174002365685464E-3</v>
      </c>
      <c r="AD392" s="1">
        <f>(Table2[[#This Row],[Day High]]/Table2[[#This Row],[Close Price]])-1</f>
        <v>1.1197617792115144E-2</v>
      </c>
      <c r="AE392" s="1">
        <f>(Table2[[#This Row],[Close Price]]/Table2[[#This Row],[Current Week Low]])-1</f>
        <v>3.5174002365685464E-3</v>
      </c>
      <c r="AF392" s="1">
        <f>(Table2[[#This Row],[Current Week High]]/Table2[[#This Row],[Close Price]])-1</f>
        <v>1.1197617792115144E-2</v>
      </c>
      <c r="AG392" s="1">
        <f>(Table2[[#This Row],[Close Price]]/Table2[[#This Row],[Current Month Low]])-1</f>
        <v>3.5174002365685464E-3</v>
      </c>
      <c r="AH392" s="1">
        <f>(Table2[[#This Row],[Current Month High]]/Table2[[#This Row],[Close Price]])-1</f>
        <v>1.7122119172430894E-2</v>
      </c>
      <c r="AI392">
        <v>34.873910481094299</v>
      </c>
      <c r="AJ392">
        <v>77.527533039647594</v>
      </c>
      <c r="AK392" t="str">
        <f>IF(AND(Table2[[#This Row],[20D EMA]]&gt;Table2[[#This Row],[50D EMA]],Table2[[#This Row],[50D EMA]]&gt;Table2[[#This Row],[200D EMA]]),"Uptrend","Downtrend/NoTrend")</f>
        <v>Downtrend/NoTrend</v>
      </c>
      <c r="AL392">
        <v>-0.02</v>
      </c>
      <c r="AM392" t="s">
        <v>3168</v>
      </c>
      <c r="AN392">
        <v>-7.01</v>
      </c>
      <c r="AO392" t="s">
        <v>3168</v>
      </c>
      <c r="AP392">
        <v>4.0349003139917003E-2</v>
      </c>
      <c r="AQ392">
        <f>(Table2[[#This Row],[Sharpe Ratio]]-AVERAGE(Table2[Sharpe Ratio]))/_xlfn.STDEV.P(Table2[Sharpe Ratio])</f>
        <v>-0.25521562488006533</v>
      </c>
      <c r="AR3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2">
        <f>_xlfn.RANK.AVG(Table2[[#This Row],[1Y Return vs Nifty Z-Score]],Table2[1Y Return vs Nifty Z-Score])</f>
        <v>163</v>
      </c>
      <c r="AT392">
        <f>_xlfn.RANK.AVG(Table2[[#This Row],[6M Return vs Nifty Z-Score]],Table2[6M Return vs Nifty Z-Score])</f>
        <v>585</v>
      </c>
      <c r="AU392">
        <f>_xlfn.RANK.AVG(Table2[[#This Row],[Sharpe Ratio Z-Score]],Table2[Sharpe Ratio Z-Score])</f>
        <v>407</v>
      </c>
      <c r="AV392">
        <f>(Table2[[#This Row],[Rank 1Y]]+Table2[[#This Row],[Rank 6M]]+Table2[[#This Row],[Rank Sharpe]])/3</f>
        <v>385</v>
      </c>
    </row>
    <row r="393" spans="1:48" x14ac:dyDescent="0.3">
      <c r="A393" t="s">
        <v>292</v>
      </c>
      <c r="B393" t="s">
        <v>293</v>
      </c>
      <c r="C393" t="s">
        <v>3124</v>
      </c>
      <c r="D393" t="s">
        <v>294</v>
      </c>
      <c r="E393">
        <v>89002.31223856</v>
      </c>
      <c r="F393">
        <v>337.4</v>
      </c>
      <c r="G393">
        <v>57.897689434696801</v>
      </c>
      <c r="H393">
        <f>(Table2[[#This Row],[1Y Return vs Nifty]]-AVERAGE(Table2[1Y Return vs Nifty]))/_xlfn.STDEV.P(Table2[1Y Return vs Nifty])</f>
        <v>0.65309282813291292</v>
      </c>
      <c r="I393">
        <v>-5.3680631493774902</v>
      </c>
      <c r="J393">
        <f>(Table2[[#This Row],[1M Return vs Nifty]]-AVERAGE(Table2[1M Return vs Nifty]))/_xlfn.STDEV.P(Table2[1M Return vs Nifty])</f>
        <v>-0.71402643292289636</v>
      </c>
      <c r="K393">
        <v>-10.6762952385543</v>
      </c>
      <c r="L393">
        <f>(Table2[[#This Row],[6M Return vs Nifty]]-AVERAGE(Table2[6M Return vs Nifty]))/_xlfn.STDEV.P(Table2[6M Return vs Nifty])</f>
        <v>-0.58925159886211209</v>
      </c>
      <c r="M393">
        <v>2.0583632171392101</v>
      </c>
      <c r="N393">
        <f>(Table2[[#This Row],[1W Return vs Nifty]]-AVERAGE(Table2[1W Return vs Nifty]))/_xlfn.STDEV.P(Table2[1W Return vs Nifty])</f>
        <v>-0.78048136726575612</v>
      </c>
      <c r="O393">
        <v>360.52</v>
      </c>
      <c r="P393">
        <v>380.32627377149601</v>
      </c>
      <c r="Q393">
        <v>344.05197589101402</v>
      </c>
      <c r="R393">
        <v>27.757412396696601</v>
      </c>
      <c r="S393" s="1">
        <f>(Table2[[#This Row],[Close Price]]-Table2[[#This Row],[20D EMA]])/Table2[[#This Row],[20D EMA]]</f>
        <v>-6.4129590591368038E-2</v>
      </c>
      <c r="T393" s="1">
        <f>(Table2[[#This Row],[Close Price]]-Table2[[#This Row],[50D EMA]])/Table2[[#This Row],[50D EMA]]</f>
        <v>-0.11286696905217382</v>
      </c>
      <c r="U393" s="1">
        <f>(Table2[[#This Row],[Close Price]]-Table2[[#This Row],[200D EMA]])/Table2[[#This Row],[200D EMA]]</f>
        <v>-1.9334217958745875E-2</v>
      </c>
      <c r="V393">
        <v>0.758493784300319</v>
      </c>
      <c r="W393">
        <v>335.35</v>
      </c>
      <c r="X393">
        <v>350</v>
      </c>
      <c r="Y393">
        <v>335.35</v>
      </c>
      <c r="Z393">
        <v>350</v>
      </c>
      <c r="AA393">
        <v>335.35</v>
      </c>
      <c r="AB393">
        <v>350</v>
      </c>
      <c r="AC393" s="1">
        <f>(Table2[[#This Row],[Close Price]]/Table2[[#This Row],[Day Low]])-1</f>
        <v>6.1130162516771502E-3</v>
      </c>
      <c r="AD393" s="1">
        <f>(Table2[[#This Row],[Day High]]/Table2[[#This Row],[Close Price]])-1</f>
        <v>3.7344398340249052E-2</v>
      </c>
      <c r="AE393" s="1">
        <f>(Table2[[#This Row],[Close Price]]/Table2[[#This Row],[Current Week Low]])-1</f>
        <v>6.1130162516771502E-3</v>
      </c>
      <c r="AF393" s="1">
        <f>(Table2[[#This Row],[Current Week High]]/Table2[[#This Row],[Close Price]])-1</f>
        <v>3.7344398340249052E-2</v>
      </c>
      <c r="AG393" s="1">
        <f>(Table2[[#This Row],[Close Price]]/Table2[[#This Row],[Current Month Low]])-1</f>
        <v>6.1130162516771502E-3</v>
      </c>
      <c r="AH393" s="1">
        <f>(Table2[[#This Row],[Current Month High]]/Table2[[#This Row],[Close Price]])-1</f>
        <v>3.7344398340249052E-2</v>
      </c>
      <c r="AI393">
        <v>36.440426793123898</v>
      </c>
      <c r="AJ393">
        <v>91.107335032568599</v>
      </c>
      <c r="AK393" t="str">
        <f>IF(AND(Table2[[#This Row],[20D EMA]]&gt;Table2[[#This Row],[50D EMA]],Table2[[#This Row],[50D EMA]]&gt;Table2[[#This Row],[200D EMA]]),"Uptrend","Downtrend/NoTrend")</f>
        <v>Downtrend/NoTrend</v>
      </c>
      <c r="AL393">
        <v>-0.18</v>
      </c>
      <c r="AM393" t="s">
        <v>3168</v>
      </c>
      <c r="AN393">
        <v>-12.31</v>
      </c>
      <c r="AO393" t="s">
        <v>3168</v>
      </c>
      <c r="AP393">
        <v>9.687226980169E-3</v>
      </c>
      <c r="AQ393">
        <f>(Table2[[#This Row],[Sharpe Ratio]]-AVERAGE(Table2[Sharpe Ratio]))/_xlfn.STDEV.P(Table2[Sharpe Ratio])</f>
        <v>-0.6185982070370416</v>
      </c>
      <c r="AR3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3">
        <f>_xlfn.RANK.AVG(Table2[[#This Row],[1Y Return vs Nifty Z-Score]],Table2[1Y Return vs Nifty Z-Score])</f>
        <v>132</v>
      </c>
      <c r="AT393">
        <f>_xlfn.RANK.AVG(Table2[[#This Row],[6M Return vs Nifty Z-Score]],Table2[6M Return vs Nifty Z-Score])</f>
        <v>531</v>
      </c>
      <c r="AU393">
        <f>_xlfn.RANK.AVG(Table2[[#This Row],[Sharpe Ratio Z-Score]],Table2[Sharpe Ratio Z-Score])</f>
        <v>493</v>
      </c>
      <c r="AV393">
        <f>(Table2[[#This Row],[Rank 1Y]]+Table2[[#This Row],[Rank 6M]]+Table2[[#This Row],[Rank Sharpe]])/3</f>
        <v>385.33333333333331</v>
      </c>
    </row>
    <row r="394" spans="1:48" x14ac:dyDescent="0.3">
      <c r="A394" t="s">
        <v>1490</v>
      </c>
      <c r="B394" t="s">
        <v>1491</v>
      </c>
      <c r="C394" t="s">
        <v>3125</v>
      </c>
      <c r="D394" t="s">
        <v>125</v>
      </c>
      <c r="E394">
        <v>6809.0943687899999</v>
      </c>
      <c r="F394">
        <v>594.29999999999995</v>
      </c>
      <c r="G394">
        <v>-11.0570558095538</v>
      </c>
      <c r="H394">
        <f>(Table2[[#This Row],[1Y Return vs Nifty]]-AVERAGE(Table2[1Y Return vs Nifty]))/_xlfn.STDEV.P(Table2[1Y Return vs Nifty])</f>
        <v>-0.56935981510590472</v>
      </c>
      <c r="I394">
        <v>-1.98677673026352E-2</v>
      </c>
      <c r="J394">
        <f>(Table2[[#This Row],[1M Return vs Nifty]]-AVERAGE(Table2[1M Return vs Nifty]))/_xlfn.STDEV.P(Table2[1M Return vs Nifty])</f>
        <v>-0.12421614161427337</v>
      </c>
      <c r="K394">
        <v>11.5433816351158</v>
      </c>
      <c r="L394">
        <f>(Table2[[#This Row],[6M Return vs Nifty]]-AVERAGE(Table2[6M Return vs Nifty]))/_xlfn.STDEV.P(Table2[6M Return vs Nifty])</f>
        <v>0.1770373627825505</v>
      </c>
      <c r="M394">
        <v>8.5931092791973906</v>
      </c>
      <c r="N394">
        <f>(Table2[[#This Row],[1W Return vs Nifty]]-AVERAGE(Table2[1W Return vs Nifty]))/_xlfn.STDEV.P(Table2[1W Return vs Nifty])</f>
        <v>0.37510041588058357</v>
      </c>
      <c r="O394">
        <v>604.83000000000004</v>
      </c>
      <c r="P394">
        <v>603.22138826965204</v>
      </c>
      <c r="Q394">
        <v>564.96219261900103</v>
      </c>
      <c r="R394">
        <v>45.450985592639498</v>
      </c>
      <c r="S394" s="1">
        <f>(Table2[[#This Row],[Close Price]]-Table2[[#This Row],[20D EMA]])/Table2[[#This Row],[20D EMA]]</f>
        <v>-1.7409850701850249E-2</v>
      </c>
      <c r="T394" s="1">
        <f>(Table2[[#This Row],[Close Price]]-Table2[[#This Row],[50D EMA]])/Table2[[#This Row],[50D EMA]]</f>
        <v>-1.4789575507664269E-2</v>
      </c>
      <c r="U394" s="1">
        <f>(Table2[[#This Row],[Close Price]]-Table2[[#This Row],[200D EMA]])/Table2[[#This Row],[200D EMA]]</f>
        <v>5.1928797651038118E-2</v>
      </c>
      <c r="V394">
        <v>0.643330380850612</v>
      </c>
      <c r="W394">
        <v>588.65</v>
      </c>
      <c r="X394">
        <v>610</v>
      </c>
      <c r="Y394">
        <v>588.65</v>
      </c>
      <c r="Z394">
        <v>610</v>
      </c>
      <c r="AA394">
        <v>588.65</v>
      </c>
      <c r="AB394">
        <v>619.29999999999995</v>
      </c>
      <c r="AC394" s="1">
        <f>(Table2[[#This Row],[Close Price]]/Table2[[#This Row],[Day Low]])-1</f>
        <v>9.5982332455617492E-3</v>
      </c>
      <c r="AD394" s="1">
        <f>(Table2[[#This Row],[Day High]]/Table2[[#This Row],[Close Price]])-1</f>
        <v>2.6417634191485906E-2</v>
      </c>
      <c r="AE394" s="1">
        <f>(Table2[[#This Row],[Close Price]]/Table2[[#This Row],[Current Week Low]])-1</f>
        <v>9.5982332455617492E-3</v>
      </c>
      <c r="AF394" s="1">
        <f>(Table2[[#This Row],[Current Week High]]/Table2[[#This Row],[Close Price]])-1</f>
        <v>2.6417634191485906E-2</v>
      </c>
      <c r="AG394" s="1">
        <f>(Table2[[#This Row],[Close Price]]/Table2[[#This Row],[Current Month Low]])-1</f>
        <v>9.5982332455617492E-3</v>
      </c>
      <c r="AH394" s="1">
        <f>(Table2[[#This Row],[Current Month High]]/Table2[[#This Row],[Close Price]])-1</f>
        <v>4.2066296483257659E-2</v>
      </c>
      <c r="AI394">
        <v>15.497223624432101</v>
      </c>
      <c r="AJ394">
        <v>27.259100642398199</v>
      </c>
      <c r="AK394" t="str">
        <f>IF(AND(Table2[[#This Row],[20D EMA]]&gt;Table2[[#This Row],[50D EMA]],Table2[[#This Row],[50D EMA]]&gt;Table2[[#This Row],[200D EMA]]),"Uptrend","Downtrend/NoTrend")</f>
        <v>Uptrend</v>
      </c>
      <c r="AL394">
        <v>0.09</v>
      </c>
      <c r="AM394" t="s">
        <v>3169</v>
      </c>
      <c r="AN394">
        <v>-6.02</v>
      </c>
      <c r="AO394" t="s">
        <v>3168</v>
      </c>
      <c r="AP394">
        <v>5.0802439114394998E-2</v>
      </c>
      <c r="AQ394">
        <f>(Table2[[#This Row],[Sharpe Ratio]]-AVERAGE(Table2[Sharpe Ratio]))/_xlfn.STDEV.P(Table2[Sharpe Ratio])</f>
        <v>-0.13132858920973317</v>
      </c>
      <c r="AR3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-0.27276676726677723</v>
      </c>
      <c r="AS394">
        <f>_xlfn.RANK.AVG(Table2[[#This Row],[1Y Return vs Nifty Z-Score]],Table2[1Y Return vs Nifty Z-Score])</f>
        <v>519</v>
      </c>
      <c r="AT394">
        <f>_xlfn.RANK.AVG(Table2[[#This Row],[6M Return vs Nifty Z-Score]],Table2[6M Return vs Nifty Z-Score])</f>
        <v>256</v>
      </c>
      <c r="AU394">
        <f>_xlfn.RANK.AVG(Table2[[#This Row],[Sharpe Ratio Z-Score]],Table2[Sharpe Ratio Z-Score])</f>
        <v>381</v>
      </c>
      <c r="AV394">
        <f>(Table2[[#This Row],[Rank 1Y]]+Table2[[#This Row],[Rank 6M]]+Table2[[#This Row],[Rank Sharpe]])/3</f>
        <v>385.33333333333331</v>
      </c>
    </row>
    <row r="395" spans="1:48" x14ac:dyDescent="0.3">
      <c r="A395" t="s">
        <v>150</v>
      </c>
      <c r="B395" t="s">
        <v>151</v>
      </c>
      <c r="C395" t="s">
        <v>3131</v>
      </c>
      <c r="D395" t="s">
        <v>75</v>
      </c>
      <c r="E395">
        <v>173793.98900728999</v>
      </c>
      <c r="F395">
        <v>2590.6</v>
      </c>
      <c r="G395">
        <v>10.7784461398966</v>
      </c>
      <c r="H395">
        <f>(Table2[[#This Row],[1Y Return vs Nifty]]-AVERAGE(Table2[1Y Return vs Nifty]))/_xlfn.STDEV.P(Table2[1Y Return vs Nifty])</f>
        <v>-0.18225277874458007</v>
      </c>
      <c r="I395">
        <v>1.5606236725316101</v>
      </c>
      <c r="J395">
        <f>(Table2[[#This Row],[1M Return vs Nifty]]-AVERAGE(Table2[1M Return vs Nifty]))/_xlfn.STDEV.P(Table2[1M Return vs Nifty])</f>
        <v>5.0083795082836266E-2</v>
      </c>
      <c r="K395">
        <v>-1.1640462683143</v>
      </c>
      <c r="L395">
        <f>(Table2[[#This Row],[6M Return vs Nifty]]-AVERAGE(Table2[6M Return vs Nifty]))/_xlfn.STDEV.P(Table2[6M Return vs Nifty])</f>
        <v>-0.26120311157973386</v>
      </c>
      <c r="M395">
        <v>5.05096234335352</v>
      </c>
      <c r="N395">
        <f>(Table2[[#This Row],[1W Return vs Nifty]]-AVERAGE(Table2[1W Return vs Nifty]))/_xlfn.STDEV.P(Table2[1W Return vs Nifty])</f>
        <v>-0.25128053808713624</v>
      </c>
      <c r="O395">
        <v>2684.36</v>
      </c>
      <c r="P395">
        <v>2692.54086043998</v>
      </c>
      <c r="Q395">
        <v>2491.07781762988</v>
      </c>
      <c r="R395">
        <v>33.049674300741003</v>
      </c>
      <c r="S395" s="1">
        <f>(Table2[[#This Row],[Close Price]]-Table2[[#This Row],[20D EMA]])/Table2[[#This Row],[20D EMA]]</f>
        <v>-3.4928251054255101E-2</v>
      </c>
      <c r="T395" s="1">
        <f>(Table2[[#This Row],[Close Price]]-Table2[[#This Row],[50D EMA]])/Table2[[#This Row],[50D EMA]]</f>
        <v>-3.7860469245886277E-2</v>
      </c>
      <c r="U395" s="1">
        <f>(Table2[[#This Row],[Close Price]]-Table2[[#This Row],[200D EMA]])/Table2[[#This Row],[200D EMA]]</f>
        <v>3.9951454613653813E-2</v>
      </c>
      <c r="V395">
        <v>0.68971978575692405</v>
      </c>
      <c r="W395">
        <v>2578.0500000000002</v>
      </c>
      <c r="X395">
        <v>2700</v>
      </c>
      <c r="Y395">
        <v>2578.0500000000002</v>
      </c>
      <c r="Z395">
        <v>2700</v>
      </c>
      <c r="AA395">
        <v>2578.0500000000002</v>
      </c>
      <c r="AB395">
        <v>2719</v>
      </c>
      <c r="AC395" s="1">
        <f>(Table2[[#This Row],[Close Price]]/Table2[[#This Row],[Day Low]])-1</f>
        <v>4.8680204030175922E-3</v>
      </c>
      <c r="AD395" s="1">
        <f>(Table2[[#This Row],[Day High]]/Table2[[#This Row],[Close Price]])-1</f>
        <v>4.2229599320620759E-2</v>
      </c>
      <c r="AE395" s="1">
        <f>(Table2[[#This Row],[Close Price]]/Table2[[#This Row],[Current Week Low]])-1</f>
        <v>4.8680204030175922E-3</v>
      </c>
      <c r="AF395" s="1">
        <f>(Table2[[#This Row],[Current Week High]]/Table2[[#This Row],[Close Price]])-1</f>
        <v>4.2229599320620759E-2</v>
      </c>
      <c r="AG395" s="1">
        <f>(Table2[[#This Row],[Close Price]]/Table2[[#This Row],[Current Month Low]])-1</f>
        <v>4.8680204030175922E-3</v>
      </c>
      <c r="AH395" s="1">
        <f>(Table2[[#This Row],[Current Month High]]/Table2[[#This Row],[Close Price]])-1</f>
        <v>4.9563807612136301E-2</v>
      </c>
      <c r="AI395">
        <v>11.0843047942561</v>
      </c>
      <c r="AJ395">
        <v>37.163842024036903</v>
      </c>
      <c r="AK395" t="str">
        <f>IF(AND(Table2[[#This Row],[20D EMA]]&gt;Table2[[#This Row],[50D EMA]],Table2[[#This Row],[50D EMA]]&gt;Table2[[#This Row],[200D EMA]]),"Uptrend","Downtrend/NoTrend")</f>
        <v>Downtrend/NoTrend</v>
      </c>
      <c r="AL395">
        <v>0.05</v>
      </c>
      <c r="AM395" t="s">
        <v>3169</v>
      </c>
      <c r="AN395">
        <v>-4.26</v>
      </c>
      <c r="AO395" t="s">
        <v>3168</v>
      </c>
      <c r="AP395">
        <v>4.3454773821685999E-2</v>
      </c>
      <c r="AQ395">
        <f>(Table2[[#This Row],[Sharpe Ratio]]-AVERAGE(Table2[Sharpe Ratio]))/_xlfn.STDEV.P(Table2[Sharpe Ratio])</f>
        <v>-0.21840813649293708</v>
      </c>
      <c r="AR3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5">
        <f>_xlfn.RANK.AVG(Table2[[#This Row],[1Y Return vs Nifty Z-Score]],Table2[1Y Return vs Nifty Z-Score])</f>
        <v>352</v>
      </c>
      <c r="AT395">
        <f>_xlfn.RANK.AVG(Table2[[#This Row],[6M Return vs Nifty Z-Score]],Table2[6M Return vs Nifty Z-Score])</f>
        <v>407</v>
      </c>
      <c r="AU395">
        <f>_xlfn.RANK.AVG(Table2[[#This Row],[Sharpe Ratio Z-Score]],Table2[Sharpe Ratio Z-Score])</f>
        <v>399</v>
      </c>
      <c r="AV395">
        <f>(Table2[[#This Row],[Rank 1Y]]+Table2[[#This Row],[Rank 6M]]+Table2[[#This Row],[Rank Sharpe]])/3</f>
        <v>386</v>
      </c>
    </row>
    <row r="396" spans="1:48" x14ac:dyDescent="0.3">
      <c r="A396" t="s">
        <v>513</v>
      </c>
      <c r="B396" t="s">
        <v>514</v>
      </c>
      <c r="C396" t="s">
        <v>3139</v>
      </c>
      <c r="D396" t="s">
        <v>515</v>
      </c>
      <c r="E396">
        <v>40650.117745700001</v>
      </c>
      <c r="F396">
        <v>36085.1</v>
      </c>
      <c r="G396">
        <v>-10.041657351521399</v>
      </c>
      <c r="H396">
        <f>(Table2[[#This Row],[1Y Return vs Nifty]]-AVERAGE(Table2[1Y Return vs Nifty]))/_xlfn.STDEV.P(Table2[1Y Return vs Nifty])</f>
        <v>-0.55135849373831081</v>
      </c>
      <c r="I396">
        <v>8.6860890745047499</v>
      </c>
      <c r="J396">
        <f>(Table2[[#This Row],[1M Return vs Nifty]]-AVERAGE(Table2[1M Return vs Nifty]))/_xlfn.STDEV.P(Table2[1M Return vs Nifty])</f>
        <v>0.8358951808323315</v>
      </c>
      <c r="K396">
        <v>15.167892187715699</v>
      </c>
      <c r="L396">
        <f>(Table2[[#This Row],[6M Return vs Nifty]]-AVERAGE(Table2[6M Return vs Nifty]))/_xlfn.STDEV.P(Table2[6M Return vs Nifty])</f>
        <v>0.30203568942847453</v>
      </c>
      <c r="M396">
        <v>8.9756342459716691</v>
      </c>
      <c r="N396">
        <f>(Table2[[#This Row],[1W Return vs Nifty]]-AVERAGE(Table2[1W Return vs Nifty]))/_xlfn.STDEV.P(Table2[1W Return vs Nifty])</f>
        <v>0.44274480160041529</v>
      </c>
      <c r="O396">
        <v>34629.120000000003</v>
      </c>
      <c r="P396">
        <v>34898.822227519202</v>
      </c>
      <c r="Q396">
        <v>33906.1618208539</v>
      </c>
      <c r="R396">
        <v>75.701306210646194</v>
      </c>
      <c r="S396" s="1">
        <f>(Table2[[#This Row],[Close Price]]-Table2[[#This Row],[20D EMA]])/Table2[[#This Row],[20D EMA]]</f>
        <v>4.2044961003917969E-2</v>
      </c>
      <c r="T396" s="1">
        <f>(Table2[[#This Row],[Close Price]]-Table2[[#This Row],[50D EMA]])/Table2[[#This Row],[50D EMA]]</f>
        <v>3.3991914247047748E-2</v>
      </c>
      <c r="U396" s="1">
        <f>(Table2[[#This Row],[Close Price]]-Table2[[#This Row],[200D EMA]])/Table2[[#This Row],[200D EMA]]</f>
        <v>6.4263781629389491E-2</v>
      </c>
      <c r="V396">
        <v>0.76090286239272398</v>
      </c>
      <c r="W396">
        <v>35303</v>
      </c>
      <c r="X396">
        <v>36366.1</v>
      </c>
      <c r="Y396">
        <v>35303</v>
      </c>
      <c r="Z396">
        <v>36366.1</v>
      </c>
      <c r="AA396">
        <v>35303</v>
      </c>
      <c r="AB396">
        <v>36366.1</v>
      </c>
      <c r="AC396" s="1">
        <f>(Table2[[#This Row],[Close Price]]/Table2[[#This Row],[Day Low]])-1</f>
        <v>2.215392459564347E-2</v>
      </c>
      <c r="AD396" s="1">
        <f>(Table2[[#This Row],[Day High]]/Table2[[#This Row],[Close Price]])-1</f>
        <v>7.7871476038586795E-3</v>
      </c>
      <c r="AE396" s="1">
        <f>(Table2[[#This Row],[Close Price]]/Table2[[#This Row],[Current Week Low]])-1</f>
        <v>2.215392459564347E-2</v>
      </c>
      <c r="AF396" s="1">
        <f>(Table2[[#This Row],[Current Week High]]/Table2[[#This Row],[Close Price]])-1</f>
        <v>7.7871476038586795E-3</v>
      </c>
      <c r="AG396" s="1">
        <f>(Table2[[#This Row],[Close Price]]/Table2[[#This Row],[Current Month Low]])-1</f>
        <v>2.215392459564347E-2</v>
      </c>
      <c r="AH396" s="1">
        <f>(Table2[[#This Row],[Current Month High]]/Table2[[#This Row],[Close Price]])-1</f>
        <v>7.7871476038586795E-3</v>
      </c>
      <c r="AI396">
        <v>13.2226320558901</v>
      </c>
      <c r="AJ396">
        <v>26.619050877313001</v>
      </c>
      <c r="AK396" t="str">
        <f>IF(AND(Table2[[#This Row],[20D EMA]]&gt;Table2[[#This Row],[50D EMA]],Table2[[#This Row],[50D EMA]]&gt;Table2[[#This Row],[200D EMA]]),"Uptrend","Downtrend/NoTrend")</f>
        <v>Downtrend/NoTrend</v>
      </c>
      <c r="AL396">
        <v>0</v>
      </c>
      <c r="AM396">
        <v>0</v>
      </c>
      <c r="AN396">
        <v>7.02</v>
      </c>
      <c r="AO396" t="s">
        <v>3169</v>
      </c>
      <c r="AP396">
        <v>2.8434089292302001E-2</v>
      </c>
      <c r="AQ396">
        <f>(Table2[[#This Row],[Sharpe Ratio]]-AVERAGE(Table2[Sharpe Ratio]))/_xlfn.STDEV.P(Table2[Sharpe Ratio])</f>
        <v>-0.39642310541108999</v>
      </c>
      <c r="AR3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6">
        <f>_xlfn.RANK.AVG(Table2[[#This Row],[1Y Return vs Nifty Z-Score]],Table2[1Y Return vs Nifty Z-Score])</f>
        <v>509</v>
      </c>
      <c r="AT396">
        <f>_xlfn.RANK.AVG(Table2[[#This Row],[6M Return vs Nifty Z-Score]],Table2[6M Return vs Nifty Z-Score])</f>
        <v>219</v>
      </c>
      <c r="AU396">
        <f>_xlfn.RANK.AVG(Table2[[#This Row],[Sharpe Ratio Z-Score]],Table2[Sharpe Ratio Z-Score])</f>
        <v>440</v>
      </c>
      <c r="AV396">
        <f>(Table2[[#This Row],[Rank 1Y]]+Table2[[#This Row],[Rank 6M]]+Table2[[#This Row],[Rank Sharpe]])/3</f>
        <v>389.33333333333331</v>
      </c>
    </row>
    <row r="397" spans="1:48" x14ac:dyDescent="0.3">
      <c r="A397" t="s">
        <v>608</v>
      </c>
      <c r="B397" t="s">
        <v>609</v>
      </c>
      <c r="C397" t="s">
        <v>3135</v>
      </c>
      <c r="D397" t="s">
        <v>111</v>
      </c>
      <c r="E397">
        <v>32016.789284445</v>
      </c>
      <c r="F397">
        <v>300.14999999999998</v>
      </c>
      <c r="G397">
        <v>13.2548133956344</v>
      </c>
      <c r="H397">
        <f>(Table2[[#This Row],[1Y Return vs Nifty]]-AVERAGE(Table2[1Y Return vs Nifty]))/_xlfn.STDEV.P(Table2[1Y Return vs Nifty])</f>
        <v>-0.13835091692660548</v>
      </c>
      <c r="I397">
        <v>-4.8435930354028196</v>
      </c>
      <c r="J397">
        <f>(Table2[[#This Row],[1M Return vs Nifty]]-AVERAGE(Table2[1M Return vs Nifty]))/_xlfn.STDEV.P(Table2[1M Return vs Nifty])</f>
        <v>-0.65618676017218658</v>
      </c>
      <c r="K397">
        <v>13.059769581826201</v>
      </c>
      <c r="L397">
        <f>(Table2[[#This Row],[6M Return vs Nifty]]-AVERAGE(Table2[6M Return vs Nifty]))/_xlfn.STDEV.P(Table2[6M Return vs Nifty])</f>
        <v>0.22933296328753053</v>
      </c>
      <c r="M397">
        <v>6.3407047774578604</v>
      </c>
      <c r="N397">
        <f>(Table2[[#This Row],[1W Return vs Nifty]]-AVERAGE(Table2[1W Return vs Nifty]))/_xlfn.STDEV.P(Table2[1W Return vs Nifty])</f>
        <v>-2.3206968334315944E-2</v>
      </c>
      <c r="O397">
        <v>317.61</v>
      </c>
      <c r="P397">
        <v>322.68457283223</v>
      </c>
      <c r="Q397">
        <v>294.768891855883</v>
      </c>
      <c r="R397">
        <v>33.009805386918302</v>
      </c>
      <c r="S397" s="1">
        <f>(Table2[[#This Row],[Close Price]]-Table2[[#This Row],[20D EMA]])/Table2[[#This Row],[20D EMA]]</f>
        <v>-5.4973080192689261E-2</v>
      </c>
      <c r="T397" s="1">
        <f>(Table2[[#This Row],[Close Price]]-Table2[[#This Row],[50D EMA]])/Table2[[#This Row],[50D EMA]]</f>
        <v>-6.9834676738469895E-2</v>
      </c>
      <c r="U397" s="1">
        <f>(Table2[[#This Row],[Close Price]]-Table2[[#This Row],[200D EMA]])/Table2[[#This Row],[200D EMA]]</f>
        <v>1.8255346112804483E-2</v>
      </c>
      <c r="V397">
        <v>0.58701991475735704</v>
      </c>
      <c r="W397">
        <v>297.14999999999998</v>
      </c>
      <c r="X397">
        <v>316.2</v>
      </c>
      <c r="Y397">
        <v>297.14999999999998</v>
      </c>
      <c r="Z397">
        <v>316.2</v>
      </c>
      <c r="AA397">
        <v>297.14999999999998</v>
      </c>
      <c r="AB397">
        <v>317.89999999999998</v>
      </c>
      <c r="AC397" s="1">
        <f>(Table2[[#This Row],[Close Price]]/Table2[[#This Row],[Day Low]])-1</f>
        <v>1.009591115598174E-2</v>
      </c>
      <c r="AD397" s="1">
        <f>(Table2[[#This Row],[Day High]]/Table2[[#This Row],[Close Price]])-1</f>
        <v>5.3473263368315926E-2</v>
      </c>
      <c r="AE397" s="1">
        <f>(Table2[[#This Row],[Close Price]]/Table2[[#This Row],[Current Week Low]])-1</f>
        <v>1.009591115598174E-2</v>
      </c>
      <c r="AF397" s="1">
        <f>(Table2[[#This Row],[Current Week High]]/Table2[[#This Row],[Close Price]])-1</f>
        <v>5.3473263368315926E-2</v>
      </c>
      <c r="AG397" s="1">
        <f>(Table2[[#This Row],[Close Price]]/Table2[[#This Row],[Current Month Low]])-1</f>
        <v>1.009591115598174E-2</v>
      </c>
      <c r="AH397" s="1">
        <f>(Table2[[#This Row],[Current Month High]]/Table2[[#This Row],[Close Price]])-1</f>
        <v>5.9137098117607811E-2</v>
      </c>
      <c r="AI397">
        <v>21.405963684824201</v>
      </c>
      <c r="AJ397">
        <v>51.018867924528301</v>
      </c>
      <c r="AK397" t="str">
        <f>IF(AND(Table2[[#This Row],[20D EMA]]&gt;Table2[[#This Row],[50D EMA]],Table2[[#This Row],[50D EMA]]&gt;Table2[[#This Row],[200D EMA]]),"Uptrend","Downtrend/NoTrend")</f>
        <v>Downtrend/NoTrend</v>
      </c>
      <c r="AL397">
        <v>-0.03</v>
      </c>
      <c r="AM397" t="s">
        <v>3168</v>
      </c>
      <c r="AN397">
        <v>-9.24</v>
      </c>
      <c r="AO397" t="s">
        <v>3168</v>
      </c>
      <c r="AP397">
        <v>-1.5925390029792E-2</v>
      </c>
      <c r="AQ397">
        <f>(Table2[[#This Row],[Sharpe Ratio]]-AVERAGE(Table2[Sharpe Ratio]))/_xlfn.STDEV.P(Table2[Sharpe Ratio])</f>
        <v>-0.92214157831425903</v>
      </c>
      <c r="AR3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7">
        <f>_xlfn.RANK.AVG(Table2[[#This Row],[1Y Return vs Nifty Z-Score]],Table2[1Y Return vs Nifty Z-Score])</f>
        <v>335</v>
      </c>
      <c r="AT397">
        <f>_xlfn.RANK.AVG(Table2[[#This Row],[6M Return vs Nifty Z-Score]],Table2[6M Return vs Nifty Z-Score])</f>
        <v>234</v>
      </c>
      <c r="AU397">
        <f>_xlfn.RANK.AVG(Table2[[#This Row],[Sharpe Ratio Z-Score]],Table2[Sharpe Ratio Z-Score])</f>
        <v>604</v>
      </c>
      <c r="AV397">
        <f>(Table2[[#This Row],[Rank 1Y]]+Table2[[#This Row],[Rank 6M]]+Table2[[#This Row],[Rank Sharpe]])/3</f>
        <v>391</v>
      </c>
    </row>
    <row r="398" spans="1:48" x14ac:dyDescent="0.3">
      <c r="A398" t="s">
        <v>656</v>
      </c>
      <c r="B398" t="s">
        <v>657</v>
      </c>
      <c r="C398" t="s">
        <v>3129</v>
      </c>
      <c r="D398" t="s">
        <v>196</v>
      </c>
      <c r="E398">
        <v>28592.167305899999</v>
      </c>
      <c r="F398">
        <v>1360.7</v>
      </c>
      <c r="G398">
        <v>-18.509590144340901</v>
      </c>
      <c r="H398">
        <f>(Table2[[#This Row],[1Y Return vs Nifty]]-AVERAGE(Table2[1Y Return vs Nifty]))/_xlfn.STDEV.P(Table2[1Y Return vs Nifty])</f>
        <v>-0.70148082090641772</v>
      </c>
      <c r="I398">
        <v>0.73252368814114099</v>
      </c>
      <c r="J398">
        <f>(Table2[[#This Row],[1M Return vs Nifty]]-AVERAGE(Table2[1M Return vs Nifty]))/_xlfn.STDEV.P(Table2[1M Return vs Nifty])</f>
        <v>-4.1240821565055048E-2</v>
      </c>
      <c r="K398">
        <v>11.535432904170801</v>
      </c>
      <c r="L398">
        <f>(Table2[[#This Row],[6M Return vs Nifty]]-AVERAGE(Table2[6M Return vs Nifty]))/_xlfn.STDEV.P(Table2[6M Return vs Nifty])</f>
        <v>0.17676323526859666</v>
      </c>
      <c r="M398">
        <v>-0.87028334115740102</v>
      </c>
      <c r="N398">
        <f>(Table2[[#This Row],[1W Return vs Nifty]]-AVERAGE(Table2[1W Return vs Nifty]))/_xlfn.STDEV.P(Table2[1W Return vs Nifty])</f>
        <v>-1.2983730465907632</v>
      </c>
      <c r="O398">
        <v>1373.95</v>
      </c>
      <c r="P398">
        <v>1378.9371173518</v>
      </c>
      <c r="Q398">
        <v>1296.96766748607</v>
      </c>
      <c r="R398">
        <v>47.799725851056102</v>
      </c>
      <c r="S398" s="1">
        <f>(Table2[[#This Row],[Close Price]]-Table2[[#This Row],[20D EMA]])/Table2[[#This Row],[20D EMA]]</f>
        <v>-9.6437279376978789E-3</v>
      </c>
      <c r="T398" s="1">
        <f>(Table2[[#This Row],[Close Price]]-Table2[[#This Row],[50D EMA]])/Table2[[#This Row],[50D EMA]]</f>
        <v>-1.3225488764000849E-2</v>
      </c>
      <c r="U398" s="1">
        <f>(Table2[[#This Row],[Close Price]]-Table2[[#This Row],[200D EMA]])/Table2[[#This Row],[200D EMA]]</f>
        <v>4.9139492148993408E-2</v>
      </c>
      <c r="V398">
        <v>0.63953745898993197</v>
      </c>
      <c r="W398">
        <v>1330</v>
      </c>
      <c r="X398">
        <v>1368</v>
      </c>
      <c r="Y398">
        <v>1330</v>
      </c>
      <c r="Z398">
        <v>1368</v>
      </c>
      <c r="AA398">
        <v>1321.75</v>
      </c>
      <c r="AB398">
        <v>1368</v>
      </c>
      <c r="AC398" s="1">
        <f>(Table2[[#This Row],[Close Price]]/Table2[[#This Row],[Day Low]])-1</f>
        <v>2.308270676691726E-2</v>
      </c>
      <c r="AD398" s="1">
        <f>(Table2[[#This Row],[Day High]]/Table2[[#This Row],[Close Price]])-1</f>
        <v>5.364885720585022E-3</v>
      </c>
      <c r="AE398" s="1">
        <f>(Table2[[#This Row],[Close Price]]/Table2[[#This Row],[Current Week Low]])-1</f>
        <v>2.308270676691726E-2</v>
      </c>
      <c r="AF398" s="1">
        <f>(Table2[[#This Row],[Current Week High]]/Table2[[#This Row],[Close Price]])-1</f>
        <v>5.364885720585022E-3</v>
      </c>
      <c r="AG398" s="1">
        <f>(Table2[[#This Row],[Close Price]]/Table2[[#This Row],[Current Month Low]])-1</f>
        <v>2.9468507660298959E-2</v>
      </c>
      <c r="AH398" s="1">
        <f>(Table2[[#This Row],[Current Month High]]/Table2[[#This Row],[Close Price]])-1</f>
        <v>5.364885720585022E-3</v>
      </c>
      <c r="AI398">
        <v>10.674652752259799</v>
      </c>
      <c r="AJ398">
        <v>35.656248442251098</v>
      </c>
      <c r="AK398" t="str">
        <f>IF(AND(Table2[[#This Row],[20D EMA]]&gt;Table2[[#This Row],[50D EMA]],Table2[[#This Row],[50D EMA]]&gt;Table2[[#This Row],[200D EMA]]),"Uptrend","Downtrend/NoTrend")</f>
        <v>Downtrend/NoTrend</v>
      </c>
      <c r="AL398">
        <v>0.1</v>
      </c>
      <c r="AM398" t="s">
        <v>3169</v>
      </c>
      <c r="AN398">
        <v>-4.05</v>
      </c>
      <c r="AO398" t="s">
        <v>3168</v>
      </c>
      <c r="AP398">
        <v>5.9976186959351002E-2</v>
      </c>
      <c r="AQ398">
        <f>(Table2[[#This Row],[Sharpe Ratio]]-AVERAGE(Table2[Sharpe Ratio]))/_xlfn.STDEV.P(Table2[Sharpe Ratio])</f>
        <v>-2.2607549613424701E-2</v>
      </c>
      <c r="AR3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8">
        <f>_xlfn.RANK.AVG(Table2[[#This Row],[1Y Return vs Nifty Z-Score]],Table2[1Y Return vs Nifty Z-Score])</f>
        <v>568</v>
      </c>
      <c r="AT398">
        <f>_xlfn.RANK.AVG(Table2[[#This Row],[6M Return vs Nifty Z-Score]],Table2[6M Return vs Nifty Z-Score])</f>
        <v>257</v>
      </c>
      <c r="AU398">
        <f>_xlfn.RANK.AVG(Table2[[#This Row],[Sharpe Ratio Z-Score]],Table2[Sharpe Ratio Z-Score])</f>
        <v>353</v>
      </c>
      <c r="AV398">
        <f>(Table2[[#This Row],[Rank 1Y]]+Table2[[#This Row],[Rank 6M]]+Table2[[#This Row],[Rank Sharpe]])/3</f>
        <v>392.66666666666669</v>
      </c>
    </row>
    <row r="399" spans="1:48" x14ac:dyDescent="0.3">
      <c r="A399" t="s">
        <v>1014</v>
      </c>
      <c r="B399" t="s">
        <v>1015</v>
      </c>
      <c r="C399" t="s">
        <v>3126</v>
      </c>
      <c r="D399" t="s">
        <v>286</v>
      </c>
      <c r="E399">
        <v>13640.329000719999</v>
      </c>
      <c r="F399">
        <v>584.20000000000005</v>
      </c>
      <c r="G399">
        <v>84.2765799055081</v>
      </c>
      <c r="H399">
        <f>(Table2[[#This Row],[1Y Return vs Nifty]]-AVERAGE(Table2[1Y Return vs Nifty]))/_xlfn.STDEV.P(Table2[1Y Return vs Nifty])</f>
        <v>1.1207465663568137</v>
      </c>
      <c r="I399">
        <v>9.2435541645434292</v>
      </c>
      <c r="J399">
        <f>(Table2[[#This Row],[1M Return vs Nifty]]-AVERAGE(Table2[1M Return vs Nifty]))/_xlfn.STDEV.P(Table2[1M Return vs Nifty])</f>
        <v>0.89737360928543375</v>
      </c>
      <c r="K399">
        <v>-25.037151216012902</v>
      </c>
      <c r="L399">
        <f>(Table2[[#This Row],[6M Return vs Nifty]]-AVERAGE(Table2[6M Return vs Nifty]))/_xlfn.STDEV.P(Table2[6M Return vs Nifty])</f>
        <v>-1.0845137702186858</v>
      </c>
      <c r="M399">
        <v>7.0542879996165704</v>
      </c>
      <c r="N399">
        <f>(Table2[[#This Row],[1W Return vs Nifty]]-AVERAGE(Table2[1W Return vs Nifty]))/_xlfn.STDEV.P(Table2[1W Return vs Nifty])</f>
        <v>0.10298060872751649</v>
      </c>
      <c r="O399">
        <v>591.16999999999996</v>
      </c>
      <c r="P399">
        <v>620.085767757702</v>
      </c>
      <c r="Q399">
        <v>605.397204767066</v>
      </c>
      <c r="R399">
        <v>48.913638669071901</v>
      </c>
      <c r="S399" s="1">
        <f>(Table2[[#This Row],[Close Price]]-Table2[[#This Row],[20D EMA]])/Table2[[#This Row],[20D EMA]]</f>
        <v>-1.1790178797976747E-2</v>
      </c>
      <c r="T399" s="1">
        <f>(Table2[[#This Row],[Close Price]]-Table2[[#This Row],[50D EMA]])/Table2[[#This Row],[50D EMA]]</f>
        <v>-5.7872264811799856E-2</v>
      </c>
      <c r="U399" s="1">
        <f>(Table2[[#This Row],[Close Price]]-Table2[[#This Row],[200D EMA]])/Table2[[#This Row],[200D EMA]]</f>
        <v>-3.5013714302202369E-2</v>
      </c>
      <c r="V399">
        <v>0.61624824987035298</v>
      </c>
      <c r="W399">
        <v>573.4</v>
      </c>
      <c r="X399">
        <v>603.1</v>
      </c>
      <c r="Y399">
        <v>573.4</v>
      </c>
      <c r="Z399">
        <v>603.1</v>
      </c>
      <c r="AA399">
        <v>573.4</v>
      </c>
      <c r="AB399">
        <v>603.35</v>
      </c>
      <c r="AC399" s="1">
        <f>(Table2[[#This Row],[Close Price]]/Table2[[#This Row],[Day Low]])-1</f>
        <v>1.8835019183816026E-2</v>
      </c>
      <c r="AD399" s="1">
        <f>(Table2[[#This Row],[Day High]]/Table2[[#This Row],[Close Price]])-1</f>
        <v>3.2351934269085891E-2</v>
      </c>
      <c r="AE399" s="1">
        <f>(Table2[[#This Row],[Close Price]]/Table2[[#This Row],[Current Week Low]])-1</f>
        <v>1.8835019183816026E-2</v>
      </c>
      <c r="AF399" s="1">
        <f>(Table2[[#This Row],[Current Week High]]/Table2[[#This Row],[Close Price]])-1</f>
        <v>3.2351934269085891E-2</v>
      </c>
      <c r="AG399" s="1">
        <f>(Table2[[#This Row],[Close Price]]/Table2[[#This Row],[Current Month Low]])-1</f>
        <v>1.8835019183816026E-2</v>
      </c>
      <c r="AH399" s="1">
        <f>(Table2[[#This Row],[Current Month High]]/Table2[[#This Row],[Close Price]])-1</f>
        <v>3.2779869907565873E-2</v>
      </c>
      <c r="AI399">
        <v>41.732283464566898</v>
      </c>
      <c r="AJ399">
        <v>114.385321100917</v>
      </c>
      <c r="AK399" t="str">
        <f>IF(AND(Table2[[#This Row],[20D EMA]]&gt;Table2[[#This Row],[50D EMA]],Table2[[#This Row],[50D EMA]]&gt;Table2[[#This Row],[200D EMA]]),"Uptrend","Downtrend/NoTrend")</f>
        <v>Downtrend/NoTrend</v>
      </c>
      <c r="AL399">
        <v>-7.0000000000000007E-2</v>
      </c>
      <c r="AM399" t="s">
        <v>3168</v>
      </c>
      <c r="AN399">
        <v>-6.01</v>
      </c>
      <c r="AO399" t="s">
        <v>3168</v>
      </c>
      <c r="AP399">
        <v>3.4466746307723999E-2</v>
      </c>
      <c r="AQ399">
        <f>(Table2[[#This Row],[Sharpe Ratio]]-AVERAGE(Table2[Sharpe Ratio]))/_xlfn.STDEV.P(Table2[Sharpe Ratio])</f>
        <v>-0.3249281446459254</v>
      </c>
      <c r="AR3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9">
        <f>_xlfn.RANK.AVG(Table2[[#This Row],[1Y Return vs Nifty Z-Score]],Table2[1Y Return vs Nifty Z-Score])</f>
        <v>79</v>
      </c>
      <c r="AT399">
        <f>_xlfn.RANK.AVG(Table2[[#This Row],[6M Return vs Nifty Z-Score]],Table2[6M Return vs Nifty Z-Score])</f>
        <v>674</v>
      </c>
      <c r="AU399">
        <f>_xlfn.RANK.AVG(Table2[[#This Row],[Sharpe Ratio Z-Score]],Table2[Sharpe Ratio Z-Score])</f>
        <v>426</v>
      </c>
      <c r="AV399">
        <f>(Table2[[#This Row],[Rank 1Y]]+Table2[[#This Row],[Rank 6M]]+Table2[[#This Row],[Rank Sharpe]])/3</f>
        <v>393</v>
      </c>
    </row>
    <row r="400" spans="1:48" x14ac:dyDescent="0.3">
      <c r="A400" t="s">
        <v>1154</v>
      </c>
      <c r="B400" t="s">
        <v>1155</v>
      </c>
      <c r="C400" t="s">
        <v>3132</v>
      </c>
      <c r="D400" t="s">
        <v>1156</v>
      </c>
      <c r="E400">
        <v>10530.8724146899</v>
      </c>
      <c r="F400">
        <v>708.55</v>
      </c>
      <c r="G400">
        <v>41.159850113004097</v>
      </c>
      <c r="H400">
        <f>(Table2[[#This Row],[1Y Return vs Nifty]]-AVERAGE(Table2[1Y Return vs Nifty]))/_xlfn.STDEV.P(Table2[1Y Return vs Nifty])</f>
        <v>0.35635884922497246</v>
      </c>
      <c r="I400">
        <v>1.26920856333709</v>
      </c>
      <c r="J400">
        <f>(Table2[[#This Row],[1M Return vs Nifty]]-AVERAGE(Table2[1M Return vs Nifty]))/_xlfn.STDEV.P(Table2[1M Return vs Nifty])</f>
        <v>1.7945920871690179E-2</v>
      </c>
      <c r="K400">
        <v>6.1377531939518502</v>
      </c>
      <c r="L400">
        <f>(Table2[[#This Row],[6M Return vs Nifty]]-AVERAGE(Table2[6M Return vs Nifty]))/_xlfn.STDEV.P(Table2[6M Return vs Nifty])</f>
        <v>-9.3862935454537798E-3</v>
      </c>
      <c r="M400">
        <v>7.4545072195284297</v>
      </c>
      <c r="N400">
        <f>(Table2[[#This Row],[1W Return vs Nifty]]-AVERAGE(Table2[1W Return vs Nifty]))/_xlfn.STDEV.P(Table2[1W Return vs Nifty])</f>
        <v>0.17375398467864245</v>
      </c>
      <c r="O400">
        <v>722.59</v>
      </c>
      <c r="P400">
        <v>734.87282763653297</v>
      </c>
      <c r="Q400">
        <v>651.45364827356002</v>
      </c>
      <c r="R400">
        <v>47.279981063849398</v>
      </c>
      <c r="S400" s="1">
        <f>(Table2[[#This Row],[Close Price]]-Table2[[#This Row],[20D EMA]])/Table2[[#This Row],[20D EMA]]</f>
        <v>-1.9430105592383062E-2</v>
      </c>
      <c r="T400" s="1">
        <f>(Table2[[#This Row],[Close Price]]-Table2[[#This Row],[50D EMA]])/Table2[[#This Row],[50D EMA]]</f>
        <v>-3.5819568565613441E-2</v>
      </c>
      <c r="U400" s="1">
        <f>(Table2[[#This Row],[Close Price]]-Table2[[#This Row],[200D EMA]])/Table2[[#This Row],[200D EMA]]</f>
        <v>8.7644534461896045E-2</v>
      </c>
      <c r="V400">
        <v>0.51559459476086</v>
      </c>
      <c r="W400">
        <v>703.6</v>
      </c>
      <c r="X400">
        <v>732.5</v>
      </c>
      <c r="Y400">
        <v>703.6</v>
      </c>
      <c r="Z400">
        <v>732.5</v>
      </c>
      <c r="AA400">
        <v>703.6</v>
      </c>
      <c r="AB400">
        <v>739</v>
      </c>
      <c r="AC400" s="1">
        <f>(Table2[[#This Row],[Close Price]]/Table2[[#This Row],[Day Low]])-1</f>
        <v>7.0352472996020321E-3</v>
      </c>
      <c r="AD400" s="1">
        <f>(Table2[[#This Row],[Day High]]/Table2[[#This Row],[Close Price]])-1</f>
        <v>3.3801425446334132E-2</v>
      </c>
      <c r="AE400" s="1">
        <f>(Table2[[#This Row],[Close Price]]/Table2[[#This Row],[Current Week Low]])-1</f>
        <v>7.0352472996020321E-3</v>
      </c>
      <c r="AF400" s="1">
        <f>(Table2[[#This Row],[Current Week High]]/Table2[[#This Row],[Close Price]])-1</f>
        <v>3.3801425446334132E-2</v>
      </c>
      <c r="AG400" s="1">
        <f>(Table2[[#This Row],[Close Price]]/Table2[[#This Row],[Current Month Low]])-1</f>
        <v>7.0352472996020321E-3</v>
      </c>
      <c r="AH400" s="1">
        <f>(Table2[[#This Row],[Current Month High]]/Table2[[#This Row],[Close Price]])-1</f>
        <v>4.2975089972479008E-2</v>
      </c>
      <c r="AI400">
        <v>23.491637851951101</v>
      </c>
      <c r="AJ400">
        <v>68.662223280171304</v>
      </c>
      <c r="AK400" t="str">
        <f>IF(AND(Table2[[#This Row],[20D EMA]]&gt;Table2[[#This Row],[50D EMA]],Table2[[#This Row],[50D EMA]]&gt;Table2[[#This Row],[200D EMA]]),"Uptrend","Downtrend/NoTrend")</f>
        <v>Downtrend/NoTrend</v>
      </c>
      <c r="AL400">
        <v>0.03</v>
      </c>
      <c r="AM400" t="s">
        <v>3169</v>
      </c>
      <c r="AN400">
        <v>-3.05</v>
      </c>
      <c r="AO400" t="s">
        <v>3168</v>
      </c>
      <c r="AP400">
        <v>-5.4705324257541002E-2</v>
      </c>
      <c r="AQ400">
        <f>(Table2[[#This Row],[Sharpe Ratio]]-AVERAGE(Table2[Sharpe Ratio]))/_xlfn.STDEV.P(Table2[Sharpe Ratio])</f>
        <v>-1.381735065727969</v>
      </c>
      <c r="AR4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0">
        <f>_xlfn.RANK.AVG(Table2[[#This Row],[1Y Return vs Nifty Z-Score]],Table2[1Y Return vs Nifty Z-Score])</f>
        <v>193</v>
      </c>
      <c r="AT400">
        <f>_xlfn.RANK.AVG(Table2[[#This Row],[6M Return vs Nifty Z-Score]],Table2[6M Return vs Nifty Z-Score])</f>
        <v>314</v>
      </c>
      <c r="AU400">
        <f>_xlfn.RANK.AVG(Table2[[#This Row],[Sharpe Ratio Z-Score]],Table2[Sharpe Ratio Z-Score])</f>
        <v>676</v>
      </c>
      <c r="AV400">
        <f>(Table2[[#This Row],[Rank 1Y]]+Table2[[#This Row],[Rank 6M]]+Table2[[#This Row],[Rank Sharpe]])/3</f>
        <v>394.33333333333331</v>
      </c>
    </row>
    <row r="401" spans="1:48" x14ac:dyDescent="0.3">
      <c r="A401" t="s">
        <v>1348</v>
      </c>
      <c r="B401" t="s">
        <v>1349</v>
      </c>
      <c r="C401" t="s">
        <v>3127</v>
      </c>
      <c r="D401" t="s">
        <v>51</v>
      </c>
      <c r="E401">
        <v>8197.9759854999993</v>
      </c>
      <c r="F401">
        <v>472.6</v>
      </c>
      <c r="G401">
        <v>-1.2213624813231601</v>
      </c>
      <c r="H401">
        <f>(Table2[[#This Row],[1Y Return vs Nifty]]-AVERAGE(Table2[1Y Return vs Nifty]))/_xlfn.STDEV.P(Table2[1Y Return vs Nifty])</f>
        <v>-0.39498937454243283</v>
      </c>
      <c r="I401">
        <v>-0.65698991629842596</v>
      </c>
      <c r="J401">
        <f>(Table2[[#This Row],[1M Return vs Nifty]]-AVERAGE(Table2[1M Return vs Nifty]))/_xlfn.STDEV.P(Table2[1M Return vs Nifty])</f>
        <v>-0.19447931890167408</v>
      </c>
      <c r="K401">
        <v>17.2651287100466</v>
      </c>
      <c r="L401">
        <f>(Table2[[#This Row],[6M Return vs Nifty]]-AVERAGE(Table2[6M Return vs Nifty]))/_xlfn.STDEV.P(Table2[6M Return vs Nifty])</f>
        <v>0.37436298771266241</v>
      </c>
      <c r="M401">
        <v>2.5522604588796902</v>
      </c>
      <c r="N401">
        <f>(Table2[[#This Row],[1W Return vs Nifty]]-AVERAGE(Table2[1W Return vs Nifty]))/_xlfn.STDEV.P(Table2[1W Return vs Nifty])</f>
        <v>-0.69314229549748563</v>
      </c>
      <c r="O401">
        <v>490.07</v>
      </c>
      <c r="P401">
        <v>489.98717181623601</v>
      </c>
      <c r="Q401">
        <v>432.09038113815802</v>
      </c>
      <c r="R401">
        <v>38.9522985906721</v>
      </c>
      <c r="S401" s="1">
        <f>(Table2[[#This Row],[Close Price]]-Table2[[#This Row],[20D EMA]])/Table2[[#This Row],[20D EMA]]</f>
        <v>-3.5647968657538658E-2</v>
      </c>
      <c r="T401" s="1">
        <f>(Table2[[#This Row],[Close Price]]-Table2[[#This Row],[50D EMA]])/Table2[[#This Row],[50D EMA]]</f>
        <v>-3.5484953109663958E-2</v>
      </c>
      <c r="U401" s="1">
        <f>(Table2[[#This Row],[Close Price]]-Table2[[#This Row],[200D EMA]])/Table2[[#This Row],[200D EMA]]</f>
        <v>9.3752651366912326E-2</v>
      </c>
      <c r="V401">
        <v>0.39394434079823798</v>
      </c>
      <c r="W401">
        <v>468.5</v>
      </c>
      <c r="X401">
        <v>484</v>
      </c>
      <c r="Y401">
        <v>468.5</v>
      </c>
      <c r="Z401">
        <v>484</v>
      </c>
      <c r="AA401">
        <v>468.5</v>
      </c>
      <c r="AB401">
        <v>492.8</v>
      </c>
      <c r="AC401" s="1">
        <f>(Table2[[#This Row],[Close Price]]/Table2[[#This Row],[Day Low]])-1</f>
        <v>8.7513340448239774E-3</v>
      </c>
      <c r="AD401" s="1">
        <f>(Table2[[#This Row],[Day High]]/Table2[[#This Row],[Close Price]])-1</f>
        <v>2.4121878967414245E-2</v>
      </c>
      <c r="AE401" s="1">
        <f>(Table2[[#This Row],[Close Price]]/Table2[[#This Row],[Current Week Low]])-1</f>
        <v>8.7513340448239774E-3</v>
      </c>
      <c r="AF401" s="1">
        <f>(Table2[[#This Row],[Current Week High]]/Table2[[#This Row],[Close Price]])-1</f>
        <v>2.4121878967414245E-2</v>
      </c>
      <c r="AG401" s="1">
        <f>(Table2[[#This Row],[Close Price]]/Table2[[#This Row],[Current Month Low]])-1</f>
        <v>8.7513340448239774E-3</v>
      </c>
      <c r="AH401" s="1">
        <f>(Table2[[#This Row],[Current Month High]]/Table2[[#This Row],[Close Price]])-1</f>
        <v>4.2742276766821741E-2</v>
      </c>
      <c r="AI401">
        <v>17.086330935251802</v>
      </c>
      <c r="AJ401">
        <v>47.9186228482003</v>
      </c>
      <c r="AK401" t="str">
        <f>IF(AND(Table2[[#This Row],[20D EMA]]&gt;Table2[[#This Row],[50D EMA]],Table2[[#This Row],[50D EMA]]&gt;Table2[[#This Row],[200D EMA]]),"Uptrend","Downtrend/NoTrend")</f>
        <v>Uptrend</v>
      </c>
      <c r="AL401">
        <v>0</v>
      </c>
      <c r="AM401" t="s">
        <v>3170</v>
      </c>
      <c r="AN401">
        <v>-7.85</v>
      </c>
      <c r="AO401" t="s">
        <v>3168</v>
      </c>
      <c r="AQ401">
        <f>(Table2[[#This Row],[Sharpe Ratio]]-AVERAGE(Table2[Sharpe Ratio]))/_xlfn.STDEV.P(Table2[Sharpe Ratio])</f>
        <v>-0.73340465320162251</v>
      </c>
      <c r="AR4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-1.6416526544305525</v>
      </c>
      <c r="AS401">
        <f>_xlfn.RANK.AVG(Table2[[#This Row],[1Y Return vs Nifty Z-Score]],Table2[1Y Return vs Nifty Z-Score])</f>
        <v>446</v>
      </c>
      <c r="AT401">
        <f>_xlfn.RANK.AVG(Table2[[#This Row],[6M Return vs Nifty Z-Score]],Table2[6M Return vs Nifty Z-Score])</f>
        <v>199</v>
      </c>
      <c r="AU401">
        <f>_xlfn.RANK.AVG(Table2[[#This Row],[Sharpe Ratio Z-Score]],Table2[Sharpe Ratio Z-Score])</f>
        <v>539</v>
      </c>
      <c r="AV401">
        <f>(Table2[[#This Row],[Rank 1Y]]+Table2[[#This Row],[Rank 6M]]+Table2[[#This Row],[Rank Sharpe]])/3</f>
        <v>394.66666666666669</v>
      </c>
    </row>
    <row r="402" spans="1:48" x14ac:dyDescent="0.3">
      <c r="A402" t="s">
        <v>1755</v>
      </c>
      <c r="B402" t="s">
        <v>1756</v>
      </c>
      <c r="C402" t="s">
        <v>3127</v>
      </c>
      <c r="D402" t="s">
        <v>51</v>
      </c>
      <c r="E402">
        <v>4565.8267724999996</v>
      </c>
      <c r="F402">
        <v>370.3</v>
      </c>
      <c r="G402">
        <v>7.5203309806275396</v>
      </c>
      <c r="H402">
        <f>(Table2[[#This Row],[1Y Return vs Nifty]]-AVERAGE(Table2[1Y Return vs Nifty]))/_xlfn.STDEV.P(Table2[1Y Return vs Nifty])</f>
        <v>-0.24001372723792563</v>
      </c>
      <c r="I402">
        <v>8.5860010949734402</v>
      </c>
      <c r="J402">
        <f>(Table2[[#This Row],[1M Return vs Nifty]]-AVERAGE(Table2[1M Return vs Nifty]))/_xlfn.STDEV.P(Table2[1M Return vs Nifty])</f>
        <v>0.82485726689191907</v>
      </c>
      <c r="K402">
        <v>18.849993746793398</v>
      </c>
      <c r="L402">
        <f>(Table2[[#This Row],[6M Return vs Nifty]]-AVERAGE(Table2[6M Return vs Nifty]))/_xlfn.STDEV.P(Table2[6M Return vs Nifty])</f>
        <v>0.42902015443297381</v>
      </c>
      <c r="M402">
        <v>13.8300731433556</v>
      </c>
      <c r="N402">
        <f>(Table2[[#This Row],[1W Return vs Nifty]]-AVERAGE(Table2[1W Return vs Nifty]))/_xlfn.STDEV.P(Table2[1W Return vs Nifty])</f>
        <v>1.3011869053854008</v>
      </c>
      <c r="O402">
        <v>364.05</v>
      </c>
      <c r="P402">
        <v>358.59448238197598</v>
      </c>
      <c r="Q402">
        <v>330.39779538953599</v>
      </c>
      <c r="R402">
        <v>54.412022340782897</v>
      </c>
      <c r="S402" s="1">
        <f>(Table2[[#This Row],[Close Price]]-Table2[[#This Row],[20D EMA]])/Table2[[#This Row],[20D EMA]]</f>
        <v>1.7167971432495537E-2</v>
      </c>
      <c r="T402" s="1">
        <f>(Table2[[#This Row],[Close Price]]-Table2[[#This Row],[50D EMA]])/Table2[[#This Row],[50D EMA]]</f>
        <v>3.2642771133202429E-2</v>
      </c>
      <c r="U402" s="1">
        <f>(Table2[[#This Row],[Close Price]]-Table2[[#This Row],[200D EMA]])/Table2[[#This Row],[200D EMA]]</f>
        <v>0.12077019025934992</v>
      </c>
      <c r="V402">
        <v>0.55293679083335601</v>
      </c>
      <c r="W402">
        <v>367.1</v>
      </c>
      <c r="X402">
        <v>384</v>
      </c>
      <c r="Y402">
        <v>367.1</v>
      </c>
      <c r="Z402">
        <v>384</v>
      </c>
      <c r="AA402">
        <v>367.1</v>
      </c>
      <c r="AB402">
        <v>386.45</v>
      </c>
      <c r="AC402" s="1">
        <f>(Table2[[#This Row],[Close Price]]/Table2[[#This Row],[Day Low]])-1</f>
        <v>8.7169708526286804E-3</v>
      </c>
      <c r="AD402" s="1">
        <f>(Table2[[#This Row],[Day High]]/Table2[[#This Row],[Close Price]])-1</f>
        <v>3.6997029435592799E-2</v>
      </c>
      <c r="AE402" s="1">
        <f>(Table2[[#This Row],[Close Price]]/Table2[[#This Row],[Current Week Low]])-1</f>
        <v>8.7169708526286804E-3</v>
      </c>
      <c r="AF402" s="1">
        <f>(Table2[[#This Row],[Current Week High]]/Table2[[#This Row],[Close Price]])-1</f>
        <v>3.6997029435592799E-2</v>
      </c>
      <c r="AG402" s="1">
        <f>(Table2[[#This Row],[Close Price]]/Table2[[#This Row],[Current Month Low]])-1</f>
        <v>8.7169708526286804E-3</v>
      </c>
      <c r="AH402" s="1">
        <f>(Table2[[#This Row],[Current Month High]]/Table2[[#This Row],[Close Price]])-1</f>
        <v>4.3613286524439632E-2</v>
      </c>
      <c r="AI402">
        <v>10.964083175803299</v>
      </c>
      <c r="AJ402">
        <v>42.258932001536699</v>
      </c>
      <c r="AK402" t="str">
        <f>IF(AND(Table2[[#This Row],[20D EMA]]&gt;Table2[[#This Row],[50D EMA]],Table2[[#This Row],[50D EMA]]&gt;Table2[[#This Row],[200D EMA]]),"Uptrend","Downtrend/NoTrend")</f>
        <v>Uptrend</v>
      </c>
      <c r="AL402">
        <v>0.13</v>
      </c>
      <c r="AM402" t="s">
        <v>3169</v>
      </c>
      <c r="AN402">
        <v>0.5</v>
      </c>
      <c r="AO402" t="s">
        <v>3169</v>
      </c>
      <c r="AP402">
        <v>-3.2984098944226999E-2</v>
      </c>
      <c r="AQ402">
        <f>(Table2[[#This Row],[Sharpe Ratio]]-AVERAGE(Table2[Sharpe Ratio]))/_xlfn.STDEV.P(Table2[Sharpe Ratio])</f>
        <v>-1.1243098304499359</v>
      </c>
      <c r="AR4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1.1907407690224321</v>
      </c>
      <c r="AS402">
        <f>_xlfn.RANK.AVG(Table2[[#This Row],[1Y Return vs Nifty Z-Score]],Table2[1Y Return vs Nifty Z-Score])</f>
        <v>373</v>
      </c>
      <c r="AT402">
        <f>_xlfn.RANK.AVG(Table2[[#This Row],[6M Return vs Nifty Z-Score]],Table2[6M Return vs Nifty Z-Score])</f>
        <v>178</v>
      </c>
      <c r="AU402">
        <f>_xlfn.RANK.AVG(Table2[[#This Row],[Sharpe Ratio Z-Score]],Table2[Sharpe Ratio Z-Score])</f>
        <v>633</v>
      </c>
      <c r="AV402">
        <f>(Table2[[#This Row],[Rank 1Y]]+Table2[[#This Row],[Rank 6M]]+Table2[[#This Row],[Rank Sharpe]])/3</f>
        <v>394.66666666666669</v>
      </c>
    </row>
    <row r="403" spans="1:48" x14ac:dyDescent="0.3">
      <c r="A403" t="s">
        <v>73</v>
      </c>
      <c r="B403" t="s">
        <v>74</v>
      </c>
      <c r="C403" t="s">
        <v>3131</v>
      </c>
      <c r="D403" t="s">
        <v>75</v>
      </c>
      <c r="E403">
        <v>317078.27553379501</v>
      </c>
      <c r="F403">
        <v>11001.85</v>
      </c>
      <c r="G403">
        <v>2.5453092645175199</v>
      </c>
      <c r="H403">
        <f>(Table2[[#This Row],[1Y Return vs Nifty]]-AVERAGE(Table2[1Y Return vs Nifty]))/_xlfn.STDEV.P(Table2[1Y Return vs Nifty])</f>
        <v>-0.32821256584557462</v>
      </c>
      <c r="I403">
        <v>-0.74673495474380402</v>
      </c>
      <c r="J403">
        <f>(Table2[[#This Row],[1M Return vs Nifty]]-AVERAGE(Table2[1M Return vs Nifty]))/_xlfn.STDEV.P(Table2[1M Return vs Nifty])</f>
        <v>-0.20437659143707584</v>
      </c>
      <c r="K403">
        <v>5.7684327921809597</v>
      </c>
      <c r="L403">
        <f>(Table2[[#This Row],[6M Return vs Nifty]]-AVERAGE(Table2[6M Return vs Nifty]))/_xlfn.STDEV.P(Table2[6M Return vs Nifty])</f>
        <v>-2.2123029043284632E-2</v>
      </c>
      <c r="M403">
        <v>2.7053036652301601</v>
      </c>
      <c r="N403">
        <f>(Table2[[#This Row],[1W Return vs Nifty]]-AVERAGE(Table2[1W Return vs Nifty]))/_xlfn.STDEV.P(Table2[1W Return vs Nifty])</f>
        <v>-0.66607866676373073</v>
      </c>
      <c r="O403">
        <v>11166.46</v>
      </c>
      <c r="P403">
        <v>11294.2951332995</v>
      </c>
      <c r="Q403">
        <v>10651.3951140643</v>
      </c>
      <c r="R403">
        <v>42.339947130067898</v>
      </c>
      <c r="S403" s="1">
        <f>(Table2[[#This Row],[Close Price]]-Table2[[#This Row],[20D EMA]])/Table2[[#This Row],[20D EMA]]</f>
        <v>-1.4741466856998437E-2</v>
      </c>
      <c r="T403" s="1">
        <f>(Table2[[#This Row],[Close Price]]-Table2[[#This Row],[50D EMA]])/Table2[[#This Row],[50D EMA]]</f>
        <v>-2.5893172601561456E-2</v>
      </c>
      <c r="U403" s="1">
        <f>(Table2[[#This Row],[Close Price]]-Table2[[#This Row],[200D EMA]])/Table2[[#This Row],[200D EMA]]</f>
        <v>3.2902251975701562E-2</v>
      </c>
      <c r="V403">
        <v>1.2080425024845201</v>
      </c>
      <c r="W403">
        <v>10930.05</v>
      </c>
      <c r="X403">
        <v>11156.75</v>
      </c>
      <c r="Y403">
        <v>10930.05</v>
      </c>
      <c r="Z403">
        <v>11156.75</v>
      </c>
      <c r="AA403">
        <v>10930.05</v>
      </c>
      <c r="AB403">
        <v>11171.3</v>
      </c>
      <c r="AC403" s="1">
        <f>(Table2[[#This Row],[Close Price]]/Table2[[#This Row],[Day Low]])-1</f>
        <v>6.5690458872558199E-3</v>
      </c>
      <c r="AD403" s="1">
        <f>(Table2[[#This Row],[Day High]]/Table2[[#This Row],[Close Price]])-1</f>
        <v>1.4079450274272043E-2</v>
      </c>
      <c r="AE403" s="1">
        <f>(Table2[[#This Row],[Close Price]]/Table2[[#This Row],[Current Week Low]])-1</f>
        <v>6.5690458872558199E-3</v>
      </c>
      <c r="AF403" s="1">
        <f>(Table2[[#This Row],[Current Week High]]/Table2[[#This Row],[Close Price]])-1</f>
        <v>1.4079450274272043E-2</v>
      </c>
      <c r="AG403" s="1">
        <f>(Table2[[#This Row],[Close Price]]/Table2[[#This Row],[Current Month Low]])-1</f>
        <v>6.5690458872558199E-3</v>
      </c>
      <c r="AH403" s="1">
        <f>(Table2[[#This Row],[Current Month High]]/Table2[[#This Row],[Close Price]])-1</f>
        <v>1.5401955125728728E-2</v>
      </c>
      <c r="AI403">
        <v>10.326899566891001</v>
      </c>
      <c r="AJ403">
        <v>29.1115101159461</v>
      </c>
      <c r="AK403" t="str">
        <f>IF(AND(Table2[[#This Row],[20D EMA]]&gt;Table2[[#This Row],[50D EMA]],Table2[[#This Row],[50D EMA]]&gt;Table2[[#This Row],[200D EMA]]),"Uptrend","Downtrend/NoTrend")</f>
        <v>Downtrend/NoTrend</v>
      </c>
      <c r="AL403">
        <v>0.03</v>
      </c>
      <c r="AM403" t="s">
        <v>3169</v>
      </c>
      <c r="AN403">
        <v>-0.14000000000000001</v>
      </c>
      <c r="AO403" t="s">
        <v>3168</v>
      </c>
      <c r="AP403">
        <v>2.76221157785E-2</v>
      </c>
      <c r="AQ403">
        <f>(Table2[[#This Row],[Sharpe Ratio]]-AVERAGE(Table2[Sharpe Ratio]))/_xlfn.STDEV.P(Table2[Sharpe Ratio])</f>
        <v>-0.4060460649732236</v>
      </c>
      <c r="AR4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3">
        <f>_xlfn.RANK.AVG(Table2[[#This Row],[1Y Return vs Nifty Z-Score]],Table2[1Y Return vs Nifty Z-Score])</f>
        <v>421</v>
      </c>
      <c r="AT403">
        <f>_xlfn.RANK.AVG(Table2[[#This Row],[6M Return vs Nifty Z-Score]],Table2[6M Return vs Nifty Z-Score])</f>
        <v>320</v>
      </c>
      <c r="AU403">
        <f>_xlfn.RANK.AVG(Table2[[#This Row],[Sharpe Ratio Z-Score]],Table2[Sharpe Ratio Z-Score])</f>
        <v>444</v>
      </c>
      <c r="AV403">
        <f>(Table2[[#This Row],[Rank 1Y]]+Table2[[#This Row],[Rank 6M]]+Table2[[#This Row],[Rank Sharpe]])/3</f>
        <v>395</v>
      </c>
    </row>
    <row r="404" spans="1:48" x14ac:dyDescent="0.3">
      <c r="A404" t="s">
        <v>610</v>
      </c>
      <c r="B404" t="s">
        <v>611</v>
      </c>
      <c r="C404" t="s">
        <v>599</v>
      </c>
      <c r="D404" t="s">
        <v>599</v>
      </c>
      <c r="E404">
        <v>31896.37341</v>
      </c>
      <c r="F404">
        <v>933.15</v>
      </c>
      <c r="G404">
        <v>-7.5028197586331604</v>
      </c>
      <c r="H404">
        <f>(Table2[[#This Row],[1Y Return vs Nifty]]-AVERAGE(Table2[1Y Return vs Nifty]))/_xlfn.STDEV.P(Table2[1Y Return vs Nifty])</f>
        <v>-0.50634913701910678</v>
      </c>
      <c r="I404">
        <v>2.4965958746252399</v>
      </c>
      <c r="J404">
        <f>(Table2[[#This Row],[1M Return vs Nifty]]-AVERAGE(Table2[1M Return vs Nifty]))/_xlfn.STDEV.P(Table2[1M Return vs Nifty])</f>
        <v>0.15330478791041105</v>
      </c>
      <c r="K404">
        <v>4.3882400306017004</v>
      </c>
      <c r="L404">
        <f>(Table2[[#This Row],[6M Return vs Nifty]]-AVERAGE(Table2[6M Return vs Nifty]))/_xlfn.STDEV.P(Table2[6M Return vs Nifty])</f>
        <v>-6.9721672540810811E-2</v>
      </c>
      <c r="M404">
        <v>6.3584344741347802</v>
      </c>
      <c r="N404">
        <f>(Table2[[#This Row],[1W Return vs Nifty]]-AVERAGE(Table2[1W Return vs Nifty]))/_xlfn.STDEV.P(Table2[1W Return vs Nifty])</f>
        <v>-2.0071710390703393E-2</v>
      </c>
      <c r="O404">
        <v>921.04</v>
      </c>
      <c r="P404">
        <v>911.18097161354297</v>
      </c>
      <c r="Q404">
        <v>852.116461873292</v>
      </c>
      <c r="R404">
        <v>57.720870557117799</v>
      </c>
      <c r="S404" s="1">
        <f>(Table2[[#This Row],[Close Price]]-Table2[[#This Row],[20D EMA]])/Table2[[#This Row],[20D EMA]]</f>
        <v>1.3148180317901518E-2</v>
      </c>
      <c r="T404" s="1">
        <f>(Table2[[#This Row],[Close Price]]-Table2[[#This Row],[50D EMA]])/Table2[[#This Row],[50D EMA]]</f>
        <v>2.4110499528489586E-2</v>
      </c>
      <c r="U404" s="1">
        <f>(Table2[[#This Row],[Close Price]]-Table2[[#This Row],[200D EMA]])/Table2[[#This Row],[200D EMA]]</f>
        <v>9.5096787531323987E-2</v>
      </c>
      <c r="V404">
        <v>0.462421444136909</v>
      </c>
      <c r="W404">
        <v>922.4</v>
      </c>
      <c r="X404">
        <v>984.4</v>
      </c>
      <c r="Y404">
        <v>922.4</v>
      </c>
      <c r="Z404">
        <v>984.4</v>
      </c>
      <c r="AA404">
        <v>920.05</v>
      </c>
      <c r="AB404">
        <v>984.4</v>
      </c>
      <c r="AC404" s="1">
        <f>(Table2[[#This Row],[Close Price]]/Table2[[#This Row],[Day Low]])-1</f>
        <v>1.1654379878577537E-2</v>
      </c>
      <c r="AD404" s="1">
        <f>(Table2[[#This Row],[Day High]]/Table2[[#This Row],[Close Price]])-1</f>
        <v>5.4921502437978997E-2</v>
      </c>
      <c r="AE404" s="1">
        <f>(Table2[[#This Row],[Close Price]]/Table2[[#This Row],[Current Week Low]])-1</f>
        <v>1.1654379878577537E-2</v>
      </c>
      <c r="AF404" s="1">
        <f>(Table2[[#This Row],[Current Week High]]/Table2[[#This Row],[Close Price]])-1</f>
        <v>5.4921502437978997E-2</v>
      </c>
      <c r="AG404" s="1">
        <f>(Table2[[#This Row],[Close Price]]/Table2[[#This Row],[Current Month Low]])-1</f>
        <v>1.4238356611053771E-2</v>
      </c>
      <c r="AH404" s="1">
        <f>(Table2[[#This Row],[Current Month High]]/Table2[[#This Row],[Close Price]])-1</f>
        <v>5.4921502437978997E-2</v>
      </c>
      <c r="AI404">
        <v>12.8435942774473</v>
      </c>
      <c r="AJ404">
        <v>31.4295774647887</v>
      </c>
      <c r="AK404" t="str">
        <f>IF(AND(Table2[[#This Row],[20D EMA]]&gt;Table2[[#This Row],[50D EMA]],Table2[[#This Row],[50D EMA]]&gt;Table2[[#This Row],[200D EMA]]),"Uptrend","Downtrend/NoTrend")</f>
        <v>Uptrend</v>
      </c>
      <c r="AL404">
        <v>0.12</v>
      </c>
      <c r="AM404" t="s">
        <v>3169</v>
      </c>
      <c r="AN404">
        <v>-0.38</v>
      </c>
      <c r="AO404" t="s">
        <v>3168</v>
      </c>
      <c r="AP404">
        <v>5.9976670534682003E-2</v>
      </c>
      <c r="AQ404">
        <f>(Table2[[#This Row],[Sharpe Ratio]]-AVERAGE(Table2[Sharpe Ratio]))/_xlfn.STDEV.P(Table2[Sharpe Ratio])</f>
        <v>-2.2601818606468975E-2</v>
      </c>
      <c r="AR4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-0.46543955064667886</v>
      </c>
      <c r="AS404">
        <f>_xlfn.RANK.AVG(Table2[[#This Row],[1Y Return vs Nifty Z-Score]],Table2[1Y Return vs Nifty Z-Score])</f>
        <v>493</v>
      </c>
      <c r="AT404">
        <f>_xlfn.RANK.AVG(Table2[[#This Row],[6M Return vs Nifty Z-Score]],Table2[6M Return vs Nifty Z-Score])</f>
        <v>341</v>
      </c>
      <c r="AU404">
        <f>_xlfn.RANK.AVG(Table2[[#This Row],[Sharpe Ratio Z-Score]],Table2[Sharpe Ratio Z-Score])</f>
        <v>352</v>
      </c>
      <c r="AV404">
        <f>(Table2[[#This Row],[Rank 1Y]]+Table2[[#This Row],[Rank 6M]]+Table2[[#This Row],[Rank Sharpe]])/3</f>
        <v>395.33333333333331</v>
      </c>
    </row>
    <row r="405" spans="1:48" x14ac:dyDescent="0.3">
      <c r="A405" t="s">
        <v>1975</v>
      </c>
      <c r="B405" t="s">
        <v>1976</v>
      </c>
      <c r="C405" t="s">
        <v>3123</v>
      </c>
      <c r="D405" t="s">
        <v>518</v>
      </c>
      <c r="E405">
        <v>3437.0251169099902</v>
      </c>
      <c r="F405">
        <v>59.01</v>
      </c>
      <c r="G405">
        <v>18.974604496617001</v>
      </c>
      <c r="H405">
        <f>(Table2[[#This Row],[1Y Return vs Nifty]]-AVERAGE(Table2[1Y Return vs Nifty]))/_xlfn.STDEV.P(Table2[1Y Return vs Nifty])</f>
        <v>-3.6948559113485276E-2</v>
      </c>
      <c r="I405">
        <v>19.9535266716737</v>
      </c>
      <c r="J405">
        <f>(Table2[[#This Row],[1M Return vs Nifty]]-AVERAGE(Table2[1M Return vs Nifty]))/_xlfn.STDEV.P(Table2[1M Return vs Nifty])</f>
        <v>2.0784920152265416</v>
      </c>
      <c r="K405">
        <v>12.211184493937401</v>
      </c>
      <c r="L405">
        <f>(Table2[[#This Row],[6M Return vs Nifty]]-AVERAGE(Table2[6M Return vs Nifty]))/_xlfn.STDEV.P(Table2[6M Return vs Nifty])</f>
        <v>0.2000678488773385</v>
      </c>
      <c r="M405">
        <v>5.7932568618076097</v>
      </c>
      <c r="N405">
        <f>(Table2[[#This Row],[1W Return vs Nifty]]-AVERAGE(Table2[1W Return vs Nifty]))/_xlfn.STDEV.P(Table2[1W Return vs Nifty])</f>
        <v>-0.12001575516996137</v>
      </c>
      <c r="O405">
        <v>58.69</v>
      </c>
      <c r="P405">
        <v>56.972991289139401</v>
      </c>
      <c r="Q405">
        <v>50.869570226646999</v>
      </c>
      <c r="R405">
        <v>50.633712503089598</v>
      </c>
      <c r="S405" s="1">
        <f>(Table2[[#This Row],[Close Price]]-Table2[[#This Row],[20D EMA]])/Table2[[#This Row],[20D EMA]]</f>
        <v>5.4523768955529106E-3</v>
      </c>
      <c r="T405" s="1">
        <f>(Table2[[#This Row],[Close Price]]-Table2[[#This Row],[50D EMA]])/Table2[[#This Row],[50D EMA]]</f>
        <v>3.5753936466539481E-2</v>
      </c>
      <c r="U405" s="1">
        <f>(Table2[[#This Row],[Close Price]]-Table2[[#This Row],[200D EMA]])/Table2[[#This Row],[200D EMA]]</f>
        <v>0.16002552679497178</v>
      </c>
      <c r="V405">
        <v>0.64353161968299299</v>
      </c>
      <c r="W405">
        <v>57.71</v>
      </c>
      <c r="X405">
        <v>61.5</v>
      </c>
      <c r="Y405">
        <v>57.71</v>
      </c>
      <c r="Z405">
        <v>61.5</v>
      </c>
      <c r="AA405">
        <v>57.5</v>
      </c>
      <c r="AB405">
        <v>61.5</v>
      </c>
      <c r="AC405" s="1">
        <f>(Table2[[#This Row],[Close Price]]/Table2[[#This Row],[Day Low]])-1</f>
        <v>2.2526425229596247E-2</v>
      </c>
      <c r="AD405" s="1">
        <f>(Table2[[#This Row],[Day High]]/Table2[[#This Row],[Close Price]])-1</f>
        <v>4.2196237925775426E-2</v>
      </c>
      <c r="AE405" s="1">
        <f>(Table2[[#This Row],[Close Price]]/Table2[[#This Row],[Current Week Low]])-1</f>
        <v>2.2526425229596247E-2</v>
      </c>
      <c r="AF405" s="1">
        <f>(Table2[[#This Row],[Current Week High]]/Table2[[#This Row],[Close Price]])-1</f>
        <v>4.2196237925775426E-2</v>
      </c>
      <c r="AG405" s="1">
        <f>(Table2[[#This Row],[Close Price]]/Table2[[#This Row],[Current Month Low]])-1</f>
        <v>2.6260869565217337E-2</v>
      </c>
      <c r="AH405" s="1">
        <f>(Table2[[#This Row],[Current Month High]]/Table2[[#This Row],[Close Price]])-1</f>
        <v>4.2196237925775426E-2</v>
      </c>
      <c r="AI405">
        <v>16.929334011184501</v>
      </c>
      <c r="AJ405">
        <v>77.473684210526301</v>
      </c>
      <c r="AK405" t="str">
        <f>IF(AND(Table2[[#This Row],[20D EMA]]&gt;Table2[[#This Row],[50D EMA]],Table2[[#This Row],[50D EMA]]&gt;Table2[[#This Row],[200D EMA]]),"Uptrend","Downtrend/NoTrend")</f>
        <v>Uptrend</v>
      </c>
      <c r="AL405">
        <v>0.14000000000000001</v>
      </c>
      <c r="AM405" t="s">
        <v>3169</v>
      </c>
      <c r="AN405">
        <v>-10.06</v>
      </c>
      <c r="AO405" t="s">
        <v>3168</v>
      </c>
      <c r="AP405">
        <v>-3.6102745694790002E-2</v>
      </c>
      <c r="AQ405">
        <f>(Table2[[#This Row],[Sharpe Ratio]]-AVERAGE(Table2[Sharpe Ratio]))/_xlfn.STDEV.P(Table2[Sharpe Ratio])</f>
        <v>-1.1612699172743504</v>
      </c>
      <c r="AR4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0.96032563254608305</v>
      </c>
      <c r="AS405">
        <f>_xlfn.RANK.AVG(Table2[[#This Row],[1Y Return vs Nifty Z-Score]],Table2[1Y Return vs Nifty Z-Score])</f>
        <v>304</v>
      </c>
      <c r="AT405">
        <f>_xlfn.RANK.AVG(Table2[[#This Row],[6M Return vs Nifty Z-Score]],Table2[6M Return vs Nifty Z-Score])</f>
        <v>248</v>
      </c>
      <c r="AU405">
        <f>_xlfn.RANK.AVG(Table2[[#This Row],[Sharpe Ratio Z-Score]],Table2[Sharpe Ratio Z-Score])</f>
        <v>638</v>
      </c>
      <c r="AV405">
        <f>(Table2[[#This Row],[Rank 1Y]]+Table2[[#This Row],[Rank 6M]]+Table2[[#This Row],[Rank Sharpe]])/3</f>
        <v>396.66666666666669</v>
      </c>
    </row>
    <row r="406" spans="1:48" x14ac:dyDescent="0.3">
      <c r="A406" t="s">
        <v>185</v>
      </c>
      <c r="B406" t="s">
        <v>186</v>
      </c>
      <c r="C406" t="s">
        <v>3125</v>
      </c>
      <c r="D406" t="s">
        <v>125</v>
      </c>
      <c r="E406">
        <v>135493.23386591999</v>
      </c>
      <c r="F406">
        <v>5625.2</v>
      </c>
      <c r="G406">
        <v>-3.1141444405468701</v>
      </c>
      <c r="H406">
        <f>(Table2[[#This Row],[1Y Return vs Nifty]]-AVERAGE(Table2[1Y Return vs Nifty]))/_xlfn.STDEV.P(Table2[1Y Return vs Nifty])</f>
        <v>-0.42854524224858892</v>
      </c>
      <c r="I406">
        <v>-5.6497821598716902</v>
      </c>
      <c r="J406">
        <f>(Table2[[#This Row],[1M Return vs Nifty]]-AVERAGE(Table2[1M Return vs Nifty]))/_xlfn.STDEV.P(Table2[1M Return vs Nifty])</f>
        <v>-0.74509500087455904</v>
      </c>
      <c r="K406">
        <v>4.3742293299449404</v>
      </c>
      <c r="L406">
        <f>(Table2[[#This Row],[6M Return vs Nifty]]-AVERAGE(Table2[6M Return vs Nifty]))/_xlfn.STDEV.P(Table2[6M Return vs Nifty])</f>
        <v>-7.0204858921928029E-2</v>
      </c>
      <c r="M406">
        <v>1.3651352914786501</v>
      </c>
      <c r="N406">
        <f>(Table2[[#This Row],[1W Return vs Nifty]]-AVERAGE(Table2[1W Return vs Nifty]))/_xlfn.STDEV.P(Table2[1W Return vs Nifty])</f>
        <v>-0.90306938443644325</v>
      </c>
      <c r="O406">
        <v>5824.69</v>
      </c>
      <c r="P406">
        <v>5887.4723211468499</v>
      </c>
      <c r="Q406">
        <v>5506.4674579029397</v>
      </c>
      <c r="R406">
        <v>32.939807496094197</v>
      </c>
      <c r="S406" s="1">
        <f>(Table2[[#This Row],[Close Price]]-Table2[[#This Row],[20D EMA]])/Table2[[#This Row],[20D EMA]]</f>
        <v>-3.4249032995747379E-2</v>
      </c>
      <c r="T406" s="1">
        <f>(Table2[[#This Row],[Close Price]]-Table2[[#This Row],[50D EMA]])/Table2[[#This Row],[50D EMA]]</f>
        <v>-4.4547525124629513E-2</v>
      </c>
      <c r="U406" s="1">
        <f>(Table2[[#This Row],[Close Price]]-Table2[[#This Row],[200D EMA]])/Table2[[#This Row],[200D EMA]]</f>
        <v>2.1562379693473702E-2</v>
      </c>
      <c r="V406">
        <v>0.63514972572946204</v>
      </c>
      <c r="W406">
        <v>5541.85</v>
      </c>
      <c r="X406">
        <v>5698.95</v>
      </c>
      <c r="Y406">
        <v>5541.85</v>
      </c>
      <c r="Z406">
        <v>5698.95</v>
      </c>
      <c r="AA406">
        <v>5541.85</v>
      </c>
      <c r="AB406">
        <v>5768.55</v>
      </c>
      <c r="AC406" s="1">
        <f>(Table2[[#This Row],[Close Price]]/Table2[[#This Row],[Day Low]])-1</f>
        <v>1.5040103936410976E-2</v>
      </c>
      <c r="AD406" s="1">
        <f>(Table2[[#This Row],[Day High]]/Table2[[#This Row],[Close Price]])-1</f>
        <v>1.3110644954846151E-2</v>
      </c>
      <c r="AE406" s="1">
        <f>(Table2[[#This Row],[Close Price]]/Table2[[#This Row],[Current Week Low]])-1</f>
        <v>1.5040103936410976E-2</v>
      </c>
      <c r="AF406" s="1">
        <f>(Table2[[#This Row],[Current Week High]]/Table2[[#This Row],[Close Price]])-1</f>
        <v>1.3110644954846151E-2</v>
      </c>
      <c r="AG406" s="1">
        <f>(Table2[[#This Row],[Close Price]]/Table2[[#This Row],[Current Month Low]])-1</f>
        <v>1.5040103936410976E-2</v>
      </c>
      <c r="AH406" s="1">
        <f>(Table2[[#This Row],[Current Month High]]/Table2[[#This Row],[Close Price]])-1</f>
        <v>2.5483538363080482E-2</v>
      </c>
      <c r="AI406">
        <v>15.016354974045299</v>
      </c>
      <c r="AJ406">
        <v>23.738190297071</v>
      </c>
      <c r="AK406" t="str">
        <f>IF(AND(Table2[[#This Row],[20D EMA]]&gt;Table2[[#This Row],[50D EMA]],Table2[[#This Row],[50D EMA]]&gt;Table2[[#This Row],[200D EMA]]),"Uptrend","Downtrend/NoTrend")</f>
        <v>Downtrend/NoTrend</v>
      </c>
      <c r="AL406">
        <v>0.04</v>
      </c>
      <c r="AM406" t="s">
        <v>3169</v>
      </c>
      <c r="AN406">
        <v>-6.07</v>
      </c>
      <c r="AO406" t="s">
        <v>3168</v>
      </c>
      <c r="AP406">
        <v>4.8249636254535003E-2</v>
      </c>
      <c r="AQ406">
        <f>(Table2[[#This Row],[Sharpe Ratio]]-AVERAGE(Table2[Sharpe Ratio]))/_xlfn.STDEV.P(Table2[Sharpe Ratio])</f>
        <v>-0.16158267788746039</v>
      </c>
      <c r="AR4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6">
        <f>_xlfn.RANK.AVG(Table2[[#This Row],[1Y Return vs Nifty Z-Score]],Table2[1Y Return vs Nifty Z-Score])</f>
        <v>466</v>
      </c>
      <c r="AT406">
        <f>_xlfn.RANK.AVG(Table2[[#This Row],[6M Return vs Nifty Z-Score]],Table2[6M Return vs Nifty Z-Score])</f>
        <v>342</v>
      </c>
      <c r="AU406">
        <f>_xlfn.RANK.AVG(Table2[[#This Row],[Sharpe Ratio Z-Score]],Table2[Sharpe Ratio Z-Score])</f>
        <v>386</v>
      </c>
      <c r="AV406">
        <f>(Table2[[#This Row],[Rank 1Y]]+Table2[[#This Row],[Rank 6M]]+Table2[[#This Row],[Rank Sharpe]])/3</f>
        <v>398</v>
      </c>
    </row>
    <row r="407" spans="1:48" x14ac:dyDescent="0.3">
      <c r="A407" t="s">
        <v>276</v>
      </c>
      <c r="B407" t="s">
        <v>277</v>
      </c>
      <c r="C407" t="s">
        <v>3123</v>
      </c>
      <c r="D407" t="s">
        <v>43</v>
      </c>
      <c r="E407">
        <v>92568.283112335004</v>
      </c>
      <c r="F407">
        <v>1870.85</v>
      </c>
      <c r="G407">
        <v>11.2008411665228</v>
      </c>
      <c r="H407">
        <f>(Table2[[#This Row],[1Y Return vs Nifty]]-AVERAGE(Table2[1Y Return vs Nifty]))/_xlfn.STDEV.P(Table2[1Y Return vs Nifty])</f>
        <v>-0.17476441931462217</v>
      </c>
      <c r="I407">
        <v>-6.6352554024764796</v>
      </c>
      <c r="J407">
        <f>(Table2[[#This Row],[1M Return vs Nifty]]-AVERAGE(Table2[1M Return vs Nifty]))/_xlfn.STDEV.P(Table2[1M Return vs Nifty])</f>
        <v>-0.85377507308091305</v>
      </c>
      <c r="K407">
        <v>4.5101153885622702</v>
      </c>
      <c r="L407">
        <f>(Table2[[#This Row],[6M Return vs Nifty]]-AVERAGE(Table2[6M Return vs Nifty]))/_xlfn.STDEV.P(Table2[6M Return vs Nifty])</f>
        <v>-6.5518562746160997E-2</v>
      </c>
      <c r="M407">
        <v>1.0822657367673001</v>
      </c>
      <c r="N407">
        <f>(Table2[[#This Row],[1W Return vs Nifty]]-AVERAGE(Table2[1W Return vs Nifty]))/_xlfn.STDEV.P(Table2[1W Return vs Nifty])</f>
        <v>-0.95309105342356215</v>
      </c>
      <c r="O407">
        <v>1986.17</v>
      </c>
      <c r="P407">
        <v>2032.51136606871</v>
      </c>
      <c r="Q407">
        <v>1841.10737183984</v>
      </c>
      <c r="R407">
        <v>18.030909343538301</v>
      </c>
      <c r="S407" s="1">
        <f>(Table2[[#This Row],[Close Price]]-Table2[[#This Row],[20D EMA]])/Table2[[#This Row],[20D EMA]]</f>
        <v>-5.806149523958179E-2</v>
      </c>
      <c r="T407" s="1">
        <f>(Table2[[#This Row],[Close Price]]-Table2[[#This Row],[50D EMA]])/Table2[[#This Row],[50D EMA]]</f>
        <v>-7.9537742699759675E-2</v>
      </c>
      <c r="U407" s="1">
        <f>(Table2[[#This Row],[Close Price]]-Table2[[#This Row],[200D EMA]])/Table2[[#This Row],[200D EMA]]</f>
        <v>1.6154749372622297E-2</v>
      </c>
      <c r="V407">
        <v>1.01753765408313</v>
      </c>
      <c r="W407">
        <v>1858.05</v>
      </c>
      <c r="X407">
        <v>1912</v>
      </c>
      <c r="Y407">
        <v>1858.05</v>
      </c>
      <c r="Z407">
        <v>1912</v>
      </c>
      <c r="AA407">
        <v>1858.05</v>
      </c>
      <c r="AB407">
        <v>1946</v>
      </c>
      <c r="AC407" s="1">
        <f>(Table2[[#This Row],[Close Price]]/Table2[[#This Row],[Day Low]])-1</f>
        <v>6.8889427087537314E-3</v>
      </c>
      <c r="AD407" s="1">
        <f>(Table2[[#This Row],[Day High]]/Table2[[#This Row],[Close Price]])-1</f>
        <v>2.1995349707352396E-2</v>
      </c>
      <c r="AE407" s="1">
        <f>(Table2[[#This Row],[Close Price]]/Table2[[#This Row],[Current Week Low]])-1</f>
        <v>6.8889427087537314E-3</v>
      </c>
      <c r="AF407" s="1">
        <f>(Table2[[#This Row],[Current Week High]]/Table2[[#This Row],[Close Price]])-1</f>
        <v>2.1995349707352396E-2</v>
      </c>
      <c r="AG407" s="1">
        <f>(Table2[[#This Row],[Close Price]]/Table2[[#This Row],[Current Month Low]])-1</f>
        <v>6.8889427087537314E-3</v>
      </c>
      <c r="AH407" s="1">
        <f>(Table2[[#This Row],[Current Month High]]/Table2[[#This Row],[Close Price]])-1</f>
        <v>4.0168907181227897E-2</v>
      </c>
      <c r="AI407">
        <v>23.040329262100101</v>
      </c>
      <c r="AJ407">
        <v>40.033682634730503</v>
      </c>
      <c r="AK407" t="str">
        <f>IF(AND(Table2[[#This Row],[20D EMA]]&gt;Table2[[#This Row],[50D EMA]],Table2[[#This Row],[50D EMA]]&gt;Table2[[#This Row],[200D EMA]]),"Uptrend","Downtrend/NoTrend")</f>
        <v>Downtrend/NoTrend</v>
      </c>
      <c r="AL407">
        <v>-0.11</v>
      </c>
      <c r="AM407" t="s">
        <v>3168</v>
      </c>
      <c r="AN407">
        <v>-8.31</v>
      </c>
      <c r="AO407" t="s">
        <v>3168</v>
      </c>
      <c r="AP407">
        <v>2.8589363865370002E-3</v>
      </c>
      <c r="AQ407">
        <f>(Table2[[#This Row],[Sharpe Ratio]]-AVERAGE(Table2[Sharpe Ratio]))/_xlfn.STDEV.P(Table2[Sharpe Ratio])</f>
        <v>-0.69952247752628849</v>
      </c>
      <c r="AR4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7">
        <f>_xlfn.RANK.AVG(Table2[[#This Row],[1Y Return vs Nifty Z-Score]],Table2[1Y Return vs Nifty Z-Score])</f>
        <v>348</v>
      </c>
      <c r="AT407">
        <f>_xlfn.RANK.AVG(Table2[[#This Row],[6M Return vs Nifty Z-Score]],Table2[6M Return vs Nifty Z-Score])</f>
        <v>340</v>
      </c>
      <c r="AU407">
        <f>_xlfn.RANK.AVG(Table2[[#This Row],[Sharpe Ratio Z-Score]],Table2[Sharpe Ratio Z-Score])</f>
        <v>507</v>
      </c>
      <c r="AV407">
        <f>(Table2[[#This Row],[Rank 1Y]]+Table2[[#This Row],[Rank 6M]]+Table2[[#This Row],[Rank Sharpe]])/3</f>
        <v>398.33333333333331</v>
      </c>
    </row>
    <row r="408" spans="1:48" x14ac:dyDescent="0.3">
      <c r="A408" t="s">
        <v>1279</v>
      </c>
      <c r="B408" t="s">
        <v>1280</v>
      </c>
      <c r="C408" t="s">
        <v>3125</v>
      </c>
      <c r="D408" t="s">
        <v>258</v>
      </c>
      <c r="E408">
        <v>8941.6971627999992</v>
      </c>
      <c r="F408">
        <v>669.65</v>
      </c>
      <c r="G408">
        <v>-19.486037533733999</v>
      </c>
      <c r="H408">
        <f>(Table2[[#This Row],[1Y Return vs Nifty]]-AVERAGE(Table2[1Y Return vs Nifty]))/_xlfn.STDEV.P(Table2[1Y Return vs Nifty])</f>
        <v>-0.71879160478240878</v>
      </c>
      <c r="I408">
        <v>4.1407968922619798</v>
      </c>
      <c r="J408">
        <f>(Table2[[#This Row],[1M Return vs Nifty]]-AVERAGE(Table2[1M Return vs Nifty]))/_xlfn.STDEV.P(Table2[1M Return vs Nifty])</f>
        <v>0.33463075151162025</v>
      </c>
      <c r="K408">
        <v>7.8074171438450204</v>
      </c>
      <c r="L408">
        <f>(Table2[[#This Row],[6M Return vs Nifty]]-AVERAGE(Table2[6M Return vs Nifty]))/_xlfn.STDEV.P(Table2[6M Return vs Nifty])</f>
        <v>4.8195329343728811E-2</v>
      </c>
      <c r="M408">
        <v>9.3861982132680399</v>
      </c>
      <c r="N408">
        <f>(Table2[[#This Row],[1W Return vs Nifty]]-AVERAGE(Table2[1W Return vs Nifty]))/_xlfn.STDEV.P(Table2[1W Return vs Nifty])</f>
        <v>0.51534750672749807</v>
      </c>
      <c r="O408">
        <v>662.05</v>
      </c>
      <c r="P408">
        <v>673.20406792628501</v>
      </c>
      <c r="Q408">
        <v>645.29755147419098</v>
      </c>
      <c r="R408">
        <v>57.667967081271499</v>
      </c>
      <c r="S408" s="1">
        <f>(Table2[[#This Row],[Close Price]]-Table2[[#This Row],[20D EMA]])/Table2[[#This Row],[20D EMA]]</f>
        <v>1.1479495506381727E-2</v>
      </c>
      <c r="T408" s="1">
        <f>(Table2[[#This Row],[Close Price]]-Table2[[#This Row],[50D EMA]])/Table2[[#This Row],[50D EMA]]</f>
        <v>-5.2793322197723187E-3</v>
      </c>
      <c r="U408" s="1">
        <f>(Table2[[#This Row],[Close Price]]-Table2[[#This Row],[200D EMA]])/Table2[[#This Row],[200D EMA]]</f>
        <v>3.7738324700249515E-2</v>
      </c>
      <c r="V408">
        <v>0.29592497510621402</v>
      </c>
      <c r="W408">
        <v>659.65</v>
      </c>
      <c r="X408">
        <v>680.25</v>
      </c>
      <c r="Y408">
        <v>659.65</v>
      </c>
      <c r="Z408">
        <v>680.25</v>
      </c>
      <c r="AA408">
        <v>659.65</v>
      </c>
      <c r="AB408">
        <v>684</v>
      </c>
      <c r="AC408" s="1">
        <f>(Table2[[#This Row],[Close Price]]/Table2[[#This Row],[Day Low]])-1</f>
        <v>1.5159554309103207E-2</v>
      </c>
      <c r="AD408" s="1">
        <f>(Table2[[#This Row],[Day High]]/Table2[[#This Row],[Close Price]])-1</f>
        <v>1.582916448891214E-2</v>
      </c>
      <c r="AE408" s="1">
        <f>(Table2[[#This Row],[Close Price]]/Table2[[#This Row],[Current Week Low]])-1</f>
        <v>1.5159554309103207E-2</v>
      </c>
      <c r="AF408" s="1">
        <f>(Table2[[#This Row],[Current Week High]]/Table2[[#This Row],[Close Price]])-1</f>
        <v>1.582916448891214E-2</v>
      </c>
      <c r="AG408" s="1">
        <f>(Table2[[#This Row],[Close Price]]/Table2[[#This Row],[Current Month Low]])-1</f>
        <v>1.5159554309103207E-2</v>
      </c>
      <c r="AH408" s="1">
        <f>(Table2[[#This Row],[Current Month High]]/Table2[[#This Row],[Close Price]])-1</f>
        <v>2.1429104756216066E-2</v>
      </c>
      <c r="AI408">
        <v>27.678638094526899</v>
      </c>
      <c r="AJ408">
        <v>21.401377810007201</v>
      </c>
      <c r="AK408" t="str">
        <f>IF(AND(Table2[[#This Row],[20D EMA]]&gt;Table2[[#This Row],[50D EMA]],Table2[[#This Row],[50D EMA]]&gt;Table2[[#This Row],[200D EMA]]),"Uptrend","Downtrend/NoTrend")</f>
        <v>Downtrend/NoTrend</v>
      </c>
      <c r="AL408">
        <v>0.04</v>
      </c>
      <c r="AM408" t="s">
        <v>3169</v>
      </c>
      <c r="AN408">
        <v>1.42</v>
      </c>
      <c r="AO408" t="s">
        <v>3169</v>
      </c>
      <c r="AP408">
        <v>6.5643597846757995E-2</v>
      </c>
      <c r="AQ408">
        <f>(Table2[[#This Row],[Sharpe Ratio]]-AVERAGE(Table2[Sharpe Ratio]))/_xlfn.STDEV.P(Table2[Sharpe Ratio])</f>
        <v>4.4558761681812387E-2</v>
      </c>
      <c r="AR4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8">
        <f>_xlfn.RANK.AVG(Table2[[#This Row],[1Y Return vs Nifty Z-Score]],Table2[1Y Return vs Nifty Z-Score])</f>
        <v>574</v>
      </c>
      <c r="AT408">
        <f>_xlfn.RANK.AVG(Table2[[#This Row],[6M Return vs Nifty Z-Score]],Table2[6M Return vs Nifty Z-Score])</f>
        <v>291</v>
      </c>
      <c r="AU408">
        <f>_xlfn.RANK.AVG(Table2[[#This Row],[Sharpe Ratio Z-Score]],Table2[Sharpe Ratio Z-Score])</f>
        <v>331</v>
      </c>
      <c r="AV408">
        <f>(Table2[[#This Row],[Rank 1Y]]+Table2[[#This Row],[Rank 6M]]+Table2[[#This Row],[Rank Sharpe]])/3</f>
        <v>398.66666666666669</v>
      </c>
    </row>
    <row r="409" spans="1:48" x14ac:dyDescent="0.3">
      <c r="A409" t="s">
        <v>1633</v>
      </c>
      <c r="B409" t="s">
        <v>1634</v>
      </c>
      <c r="C409" t="s">
        <v>3134</v>
      </c>
      <c r="D409" t="s">
        <v>599</v>
      </c>
      <c r="E409">
        <v>5654.7709389000001</v>
      </c>
      <c r="F409">
        <v>322.2</v>
      </c>
      <c r="G409">
        <v>-18.282123787994198</v>
      </c>
      <c r="H409">
        <f>(Table2[[#This Row],[1Y Return vs Nifty]]-AVERAGE(Table2[1Y Return vs Nifty]))/_xlfn.STDEV.P(Table2[1Y Return vs Nifty])</f>
        <v>-0.69744822173461374</v>
      </c>
      <c r="I409">
        <v>-1.22433112267309</v>
      </c>
      <c r="J409">
        <f>(Table2[[#This Row],[1M Return vs Nifty]]-AVERAGE(Table2[1M Return vs Nifty]))/_xlfn.STDEV.P(Table2[1M Return vs Nifty])</f>
        <v>-0.25704690633962729</v>
      </c>
      <c r="K409">
        <v>-2.5561912520041798</v>
      </c>
      <c r="L409">
        <f>(Table2[[#This Row],[6M Return vs Nifty]]-AVERAGE(Table2[6M Return vs Nifty]))/_xlfn.STDEV.P(Table2[6M Return vs Nifty])</f>
        <v>-0.30921395080461311</v>
      </c>
      <c r="M409">
        <v>3.6456378644191099</v>
      </c>
      <c r="N409">
        <f>(Table2[[#This Row],[1W Return vs Nifty]]-AVERAGE(Table2[1W Return vs Nifty]))/_xlfn.STDEV.P(Table2[1W Return vs Nifty])</f>
        <v>-0.49979323496073785</v>
      </c>
      <c r="O409">
        <v>340.22</v>
      </c>
      <c r="P409">
        <v>350.48710950466699</v>
      </c>
      <c r="Q409">
        <v>335.79888883940203</v>
      </c>
      <c r="R409">
        <v>33.533614660081597</v>
      </c>
      <c r="S409" s="1">
        <f>(Table2[[#This Row],[Close Price]]-Table2[[#This Row],[20D EMA]])/Table2[[#This Row],[20D EMA]]</f>
        <v>-5.2965728058315314E-2</v>
      </c>
      <c r="T409" s="1">
        <f>(Table2[[#This Row],[Close Price]]-Table2[[#This Row],[50D EMA]])/Table2[[#This Row],[50D EMA]]</f>
        <v>-8.0707988218580509E-2</v>
      </c>
      <c r="U409" s="1">
        <f>(Table2[[#This Row],[Close Price]]-Table2[[#This Row],[200D EMA]])/Table2[[#This Row],[200D EMA]]</f>
        <v>-4.0497122805864295E-2</v>
      </c>
      <c r="V409">
        <v>0.47225095714105902</v>
      </c>
      <c r="W409">
        <v>319.5</v>
      </c>
      <c r="X409">
        <v>333.9</v>
      </c>
      <c r="Y409">
        <v>319.5</v>
      </c>
      <c r="Z409">
        <v>333.9</v>
      </c>
      <c r="AA409">
        <v>319.5</v>
      </c>
      <c r="AB409">
        <v>335</v>
      </c>
      <c r="AC409" s="1">
        <f>(Table2[[#This Row],[Close Price]]/Table2[[#This Row],[Day Low]])-1</f>
        <v>8.4507042253521014E-3</v>
      </c>
      <c r="AD409" s="1">
        <f>(Table2[[#This Row],[Day High]]/Table2[[#This Row],[Close Price]])-1</f>
        <v>3.6312849162011052E-2</v>
      </c>
      <c r="AE409" s="1">
        <f>(Table2[[#This Row],[Close Price]]/Table2[[#This Row],[Current Week Low]])-1</f>
        <v>8.4507042253521014E-3</v>
      </c>
      <c r="AF409" s="1">
        <f>(Table2[[#This Row],[Current Week High]]/Table2[[#This Row],[Close Price]])-1</f>
        <v>3.6312849162011052E-2</v>
      </c>
      <c r="AG409" s="1">
        <f>(Table2[[#This Row],[Close Price]]/Table2[[#This Row],[Current Month Low]])-1</f>
        <v>8.4507042253521014E-3</v>
      </c>
      <c r="AH409" s="1">
        <f>(Table2[[#This Row],[Current Month High]]/Table2[[#This Row],[Close Price]])-1</f>
        <v>3.9726877715704489E-2</v>
      </c>
      <c r="AI409">
        <v>36.033519553072601</v>
      </c>
      <c r="AJ409">
        <v>29.371612126079</v>
      </c>
      <c r="AK409" t="str">
        <f>IF(AND(Table2[[#This Row],[20D EMA]]&gt;Table2[[#This Row],[50D EMA]],Table2[[#This Row],[50D EMA]]&gt;Table2[[#This Row],[200D EMA]]),"Uptrend","Downtrend/NoTrend")</f>
        <v>Downtrend/NoTrend</v>
      </c>
      <c r="AL409">
        <v>-0.04</v>
      </c>
      <c r="AM409" t="s">
        <v>3168</v>
      </c>
      <c r="AN409">
        <v>-11.85</v>
      </c>
      <c r="AO409" t="s">
        <v>3168</v>
      </c>
      <c r="AP409">
        <v>0.107157614026523</v>
      </c>
      <c r="AQ409">
        <f>(Table2[[#This Row],[Sharpe Ratio]]-AVERAGE(Table2[Sharpe Ratio]))/_xlfn.STDEV.P(Table2[Sharpe Ratio])</f>
        <v>0.53655473466505144</v>
      </c>
      <c r="AR4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9">
        <f>_xlfn.RANK.AVG(Table2[[#This Row],[1Y Return vs Nifty Z-Score]],Table2[1Y Return vs Nifty Z-Score])</f>
        <v>565</v>
      </c>
      <c r="AT409">
        <f>_xlfn.RANK.AVG(Table2[[#This Row],[6M Return vs Nifty Z-Score]],Table2[6M Return vs Nifty Z-Score])</f>
        <v>422</v>
      </c>
      <c r="AU409">
        <f>_xlfn.RANK.AVG(Table2[[#This Row],[Sharpe Ratio Z-Score]],Table2[Sharpe Ratio Z-Score])</f>
        <v>209</v>
      </c>
      <c r="AV409">
        <f>(Table2[[#This Row],[Rank 1Y]]+Table2[[#This Row],[Rank 6M]]+Table2[[#This Row],[Rank Sharpe]])/3</f>
        <v>398.66666666666669</v>
      </c>
    </row>
    <row r="410" spans="1:48" x14ac:dyDescent="0.3">
      <c r="A410" t="s">
        <v>699</v>
      </c>
      <c r="B410" t="s">
        <v>700</v>
      </c>
      <c r="C410" t="s">
        <v>3133</v>
      </c>
      <c r="D410" t="s">
        <v>304</v>
      </c>
      <c r="E410">
        <v>25295.071106250001</v>
      </c>
      <c r="F410">
        <v>1993.75</v>
      </c>
      <c r="G410">
        <v>2.4972600671748899</v>
      </c>
      <c r="H410">
        <f>(Table2[[#This Row],[1Y Return vs Nifty]]-AVERAGE(Table2[1Y Return vs Nifty]))/_xlfn.STDEV.P(Table2[1Y Return vs Nifty])</f>
        <v>-0.32906439798691522</v>
      </c>
      <c r="I410">
        <v>-8.0310950918629995</v>
      </c>
      <c r="J410">
        <f>(Table2[[#This Row],[1M Return vs Nifty]]-AVERAGE(Table2[1M Return vs Nifty]))/_xlfn.STDEV.P(Table2[1M Return vs Nifty])</f>
        <v>-1.0077112244370376</v>
      </c>
      <c r="K410">
        <v>33.063381125832599</v>
      </c>
      <c r="L410">
        <f>(Table2[[#This Row],[6M Return vs Nifty]]-AVERAGE(Table2[6M Return vs Nifty]))/_xlfn.STDEV.P(Table2[6M Return vs Nifty])</f>
        <v>0.91919658310298735</v>
      </c>
      <c r="M410">
        <v>-3.55005561752413</v>
      </c>
      <c r="N410">
        <f>(Table2[[#This Row],[1W Return vs Nifty]]-AVERAGE(Table2[1W Return vs Nifty]))/_xlfn.STDEV.P(Table2[1W Return vs Nifty])</f>
        <v>-1.7722546628221763</v>
      </c>
      <c r="O410">
        <v>2176.48</v>
      </c>
      <c r="P410">
        <v>2169.1252465945199</v>
      </c>
      <c r="Q410">
        <v>1873.0831558044099</v>
      </c>
      <c r="R410">
        <v>22.404743526986898</v>
      </c>
      <c r="S410" s="1">
        <f>(Table2[[#This Row],[Close Price]]-Table2[[#This Row],[20D EMA]])/Table2[[#This Row],[20D EMA]]</f>
        <v>-8.3956663971182829E-2</v>
      </c>
      <c r="T410" s="1">
        <f>(Table2[[#This Row],[Close Price]]-Table2[[#This Row],[50D EMA]])/Table2[[#This Row],[50D EMA]]</f>
        <v>-8.0850677880336924E-2</v>
      </c>
      <c r="U410" s="1">
        <f>(Table2[[#This Row],[Close Price]]-Table2[[#This Row],[200D EMA]])/Table2[[#This Row],[200D EMA]]</f>
        <v>6.4421509435745691E-2</v>
      </c>
      <c r="V410">
        <v>0.90087305639636495</v>
      </c>
      <c r="W410">
        <v>1983.5</v>
      </c>
      <c r="X410">
        <v>2048</v>
      </c>
      <c r="Y410">
        <v>1983.5</v>
      </c>
      <c r="Z410">
        <v>2048</v>
      </c>
      <c r="AA410">
        <v>1983.5</v>
      </c>
      <c r="AB410">
        <v>2095</v>
      </c>
      <c r="AC410" s="1">
        <f>(Table2[[#This Row],[Close Price]]/Table2[[#This Row],[Day Low]])-1</f>
        <v>5.1676329720191649E-3</v>
      </c>
      <c r="AD410" s="1">
        <f>(Table2[[#This Row],[Day High]]/Table2[[#This Row],[Close Price]])-1</f>
        <v>2.7210031347962405E-2</v>
      </c>
      <c r="AE410" s="1">
        <f>(Table2[[#This Row],[Close Price]]/Table2[[#This Row],[Current Week Low]])-1</f>
        <v>5.1676329720191649E-3</v>
      </c>
      <c r="AF410" s="1">
        <f>(Table2[[#This Row],[Current Week High]]/Table2[[#This Row],[Close Price]])-1</f>
        <v>2.7210031347962405E-2</v>
      </c>
      <c r="AG410" s="1">
        <f>(Table2[[#This Row],[Close Price]]/Table2[[#This Row],[Current Month Low]])-1</f>
        <v>5.1676329720191649E-3</v>
      </c>
      <c r="AH410" s="1">
        <f>(Table2[[#This Row],[Current Month High]]/Table2[[#This Row],[Close Price]])-1</f>
        <v>5.0783699059561149E-2</v>
      </c>
      <c r="AI410">
        <v>22.8689655172413</v>
      </c>
      <c r="AJ410">
        <v>68.092909535452307</v>
      </c>
      <c r="AK410" t="str">
        <f>IF(AND(Table2[[#This Row],[20D EMA]]&gt;Table2[[#This Row],[50D EMA]],Table2[[#This Row],[50D EMA]]&gt;Table2[[#This Row],[200D EMA]]),"Uptrend","Downtrend/NoTrend")</f>
        <v>Uptrend</v>
      </c>
      <c r="AL410">
        <v>-0.02</v>
      </c>
      <c r="AM410" t="s">
        <v>3168</v>
      </c>
      <c r="AN410">
        <v>-15.35</v>
      </c>
      <c r="AO410" t="s">
        <v>3168</v>
      </c>
      <c r="AP410">
        <v>-5.6669771783818997E-2</v>
      </c>
      <c r="AQ410">
        <f>(Table2[[#This Row],[Sharpe Ratio]]-AVERAGE(Table2[Sharpe Ratio]))/_xlfn.STDEV.P(Table2[Sharpe Ratio])</f>
        <v>-1.4050163659009154</v>
      </c>
      <c r="AR4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-3.5948500680440572</v>
      </c>
      <c r="AS410">
        <f>_xlfn.RANK.AVG(Table2[[#This Row],[1Y Return vs Nifty Z-Score]],Table2[1Y Return vs Nifty Z-Score])</f>
        <v>422</v>
      </c>
      <c r="AT410">
        <f>_xlfn.RANK.AVG(Table2[[#This Row],[6M Return vs Nifty Z-Score]],Table2[6M Return vs Nifty Z-Score])</f>
        <v>98</v>
      </c>
      <c r="AU410">
        <f>_xlfn.RANK.AVG(Table2[[#This Row],[Sharpe Ratio Z-Score]],Table2[Sharpe Ratio Z-Score])</f>
        <v>678</v>
      </c>
      <c r="AV410">
        <f>(Table2[[#This Row],[Rank 1Y]]+Table2[[#This Row],[Rank 6M]]+Table2[[#This Row],[Rank Sharpe]])/3</f>
        <v>399.33333333333331</v>
      </c>
    </row>
    <row r="411" spans="1:48" x14ac:dyDescent="0.3">
      <c r="A411" t="s">
        <v>205</v>
      </c>
      <c r="B411" t="s">
        <v>206</v>
      </c>
      <c r="C411" t="s">
        <v>3123</v>
      </c>
      <c r="D411" t="s">
        <v>32</v>
      </c>
      <c r="E411">
        <v>119124.35697281999</v>
      </c>
      <c r="F411">
        <v>103.65</v>
      </c>
      <c r="G411">
        <v>13.607594646699299</v>
      </c>
      <c r="H411">
        <f>(Table2[[#This Row],[1Y Return vs Nifty]]-AVERAGE(Table2[1Y Return vs Nifty]))/_xlfn.STDEV.P(Table2[1Y Return vs Nifty])</f>
        <v>-0.1320966936483991</v>
      </c>
      <c r="I411">
        <v>0.47557507561169299</v>
      </c>
      <c r="J411">
        <f>(Table2[[#This Row],[1M Return vs Nifty]]-AVERAGE(Table2[1M Return vs Nifty]))/_xlfn.STDEV.P(Table2[1M Return vs Nifty])</f>
        <v>-6.9577657671544751E-2</v>
      </c>
      <c r="K411">
        <v>-25.2106290387139</v>
      </c>
      <c r="L411">
        <f>(Table2[[#This Row],[6M Return vs Nifty]]-AVERAGE(Table2[6M Return vs Nifty]))/_xlfn.STDEV.P(Table2[6M Return vs Nifty])</f>
        <v>-1.0904964918118809</v>
      </c>
      <c r="M411">
        <v>5.8385990367619698</v>
      </c>
      <c r="N411">
        <f>(Table2[[#This Row],[1W Return vs Nifty]]-AVERAGE(Table2[1W Return vs Nifty]))/_xlfn.STDEV.P(Table2[1W Return vs Nifty])</f>
        <v>-0.11199760253053195</v>
      </c>
      <c r="O411">
        <v>101.6</v>
      </c>
      <c r="P411">
        <v>105.98636539088901</v>
      </c>
      <c r="Q411">
        <v>108.97907273789799</v>
      </c>
      <c r="R411">
        <v>59.367324215364803</v>
      </c>
      <c r="S411" s="1">
        <f>(Table2[[#This Row],[Close Price]]-Table2[[#This Row],[20D EMA]])/Table2[[#This Row],[20D EMA]]</f>
        <v>2.0177165354330822E-2</v>
      </c>
      <c r="T411" s="1">
        <f>(Table2[[#This Row],[Close Price]]-Table2[[#This Row],[50D EMA]])/Table2[[#This Row],[50D EMA]]</f>
        <v>-2.2044018419465898E-2</v>
      </c>
      <c r="U411" s="1">
        <f>(Table2[[#This Row],[Close Price]]-Table2[[#This Row],[200D EMA]])/Table2[[#This Row],[200D EMA]]</f>
        <v>-4.8899964039102871E-2</v>
      </c>
      <c r="V411">
        <v>1.71807648419842</v>
      </c>
      <c r="W411">
        <v>99.15</v>
      </c>
      <c r="X411">
        <v>103.98</v>
      </c>
      <c r="Y411">
        <v>99.15</v>
      </c>
      <c r="Z411">
        <v>103.98</v>
      </c>
      <c r="AA411">
        <v>98.61</v>
      </c>
      <c r="AB411">
        <v>103.98</v>
      </c>
      <c r="AC411" s="1">
        <f>(Table2[[#This Row],[Close Price]]/Table2[[#This Row],[Day Low]])-1</f>
        <v>4.5385779122541603E-2</v>
      </c>
      <c r="AD411" s="1">
        <f>(Table2[[#This Row],[Day High]]/Table2[[#This Row],[Close Price]])-1</f>
        <v>3.1837916063675031E-3</v>
      </c>
      <c r="AE411" s="1">
        <f>(Table2[[#This Row],[Close Price]]/Table2[[#This Row],[Current Week Low]])-1</f>
        <v>4.5385779122541603E-2</v>
      </c>
      <c r="AF411" s="1">
        <f>(Table2[[#This Row],[Current Week High]]/Table2[[#This Row],[Close Price]])-1</f>
        <v>3.1837916063675031E-3</v>
      </c>
      <c r="AG411" s="1">
        <f>(Table2[[#This Row],[Close Price]]/Table2[[#This Row],[Current Month Low]])-1</f>
        <v>5.1110435047155622E-2</v>
      </c>
      <c r="AH411" s="1">
        <f>(Table2[[#This Row],[Current Month High]]/Table2[[#This Row],[Close Price]])-1</f>
        <v>3.1837916063675031E-3</v>
      </c>
      <c r="AI411">
        <v>37.867824409068902</v>
      </c>
      <c r="AJ411">
        <v>39.034205231388299</v>
      </c>
      <c r="AK411" t="str">
        <f>IF(AND(Table2[[#This Row],[20D EMA]]&gt;Table2[[#This Row],[50D EMA]],Table2[[#This Row],[50D EMA]]&gt;Table2[[#This Row],[200D EMA]]),"Uptrend","Downtrend/NoTrend")</f>
        <v>Downtrend/NoTrend</v>
      </c>
      <c r="AL411">
        <v>-0.1</v>
      </c>
      <c r="AM411" t="s">
        <v>3168</v>
      </c>
      <c r="AN411">
        <v>1.1599999999999999</v>
      </c>
      <c r="AO411" t="s">
        <v>3169</v>
      </c>
      <c r="AP411">
        <v>0.11244930256355699</v>
      </c>
      <c r="AQ411">
        <f>(Table2[[#This Row],[Sharpe Ratio]]-AVERAGE(Table2[Sharpe Ratio]))/_xlfn.STDEV.P(Table2[Sharpe Ratio])</f>
        <v>0.59926823940592244</v>
      </c>
      <c r="AR4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1">
        <f>_xlfn.RANK.AVG(Table2[[#This Row],[1Y Return vs Nifty Z-Score]],Table2[1Y Return vs Nifty Z-Score])</f>
        <v>331</v>
      </c>
      <c r="AT411">
        <f>_xlfn.RANK.AVG(Table2[[#This Row],[6M Return vs Nifty Z-Score]],Table2[6M Return vs Nifty Z-Score])</f>
        <v>675</v>
      </c>
      <c r="AU411">
        <f>_xlfn.RANK.AVG(Table2[[#This Row],[Sharpe Ratio Z-Score]],Table2[Sharpe Ratio Z-Score])</f>
        <v>193</v>
      </c>
      <c r="AV411">
        <f>(Table2[[#This Row],[Rank 1Y]]+Table2[[#This Row],[Rank 6M]]+Table2[[#This Row],[Rank Sharpe]])/3</f>
        <v>399.66666666666669</v>
      </c>
    </row>
    <row r="412" spans="1:48" x14ac:dyDescent="0.3">
      <c r="A412" t="s">
        <v>357</v>
      </c>
      <c r="B412" t="s">
        <v>358</v>
      </c>
      <c r="C412" t="s">
        <v>3130</v>
      </c>
      <c r="D412" t="s">
        <v>359</v>
      </c>
      <c r="E412">
        <v>66378.222502499993</v>
      </c>
      <c r="F412">
        <v>226.5</v>
      </c>
      <c r="G412">
        <v>16.4765899144776</v>
      </c>
      <c r="H412">
        <f>(Table2[[#This Row],[1Y Return vs Nifty]]-AVERAGE(Table2[1Y Return vs Nifty]))/_xlfn.STDEV.P(Table2[1Y Return vs Nifty])</f>
        <v>-8.123419192916212E-2</v>
      </c>
      <c r="I412">
        <v>-3.2761196415226599</v>
      </c>
      <c r="J412">
        <f>(Table2[[#This Row],[1M Return vs Nifty]]-AVERAGE(Table2[1M Return vs Nifty]))/_xlfn.STDEV.P(Table2[1M Return vs Nifty])</f>
        <v>-0.48332248109936321</v>
      </c>
      <c r="K412">
        <v>-22.6848658688759</v>
      </c>
      <c r="L412">
        <f>(Table2[[#This Row],[6M Return vs Nifty]]-AVERAGE(Table2[6M Return vs Nifty]))/_xlfn.STDEV.P(Table2[6M Return vs Nifty])</f>
        <v>-1.0033906149901985</v>
      </c>
      <c r="M412">
        <v>4.55533007804158</v>
      </c>
      <c r="N412">
        <f>(Table2[[#This Row],[1W Return vs Nifty]]-AVERAGE(Table2[1W Return vs Nifty]))/_xlfn.STDEV.P(Table2[1W Return vs Nifty])</f>
        <v>-0.33892642539398599</v>
      </c>
      <c r="O412">
        <v>224.67</v>
      </c>
      <c r="P412">
        <v>226.04425209248001</v>
      </c>
      <c r="Q412">
        <v>221.96901478028499</v>
      </c>
      <c r="R412">
        <v>54.426518453409699</v>
      </c>
      <c r="S412" s="1">
        <f>(Table2[[#This Row],[Close Price]]-Table2[[#This Row],[20D EMA]])/Table2[[#This Row],[20D EMA]]</f>
        <v>8.1452797436240374E-3</v>
      </c>
      <c r="T412" s="1">
        <f>(Table2[[#This Row],[Close Price]]-Table2[[#This Row],[50D EMA]])/Table2[[#This Row],[50D EMA]]</f>
        <v>2.0161888802796677E-3</v>
      </c>
      <c r="U412" s="1">
        <f>(Table2[[#This Row],[Close Price]]-Table2[[#This Row],[200D EMA]])/Table2[[#This Row],[200D EMA]]</f>
        <v>2.0412692394026172E-2</v>
      </c>
      <c r="V412">
        <v>0.86038830321730997</v>
      </c>
      <c r="W412">
        <v>222.15</v>
      </c>
      <c r="X412">
        <v>227.5</v>
      </c>
      <c r="Y412">
        <v>222.15</v>
      </c>
      <c r="Z412">
        <v>227.5</v>
      </c>
      <c r="AA412">
        <v>221.7</v>
      </c>
      <c r="AB412">
        <v>227.5</v>
      </c>
      <c r="AC412" s="1">
        <f>(Table2[[#This Row],[Close Price]]/Table2[[#This Row],[Day Low]])-1</f>
        <v>1.9581363943281582E-2</v>
      </c>
      <c r="AD412" s="1">
        <f>(Table2[[#This Row],[Day High]]/Table2[[#This Row],[Close Price]])-1</f>
        <v>4.4150110375276164E-3</v>
      </c>
      <c r="AE412" s="1">
        <f>(Table2[[#This Row],[Close Price]]/Table2[[#This Row],[Current Week Low]])-1</f>
        <v>1.9581363943281582E-2</v>
      </c>
      <c r="AF412" s="1">
        <f>(Table2[[#This Row],[Current Week High]]/Table2[[#This Row],[Close Price]])-1</f>
        <v>4.4150110375276164E-3</v>
      </c>
      <c r="AG412" s="1">
        <f>(Table2[[#This Row],[Close Price]]/Table2[[#This Row],[Current Month Low]])-1</f>
        <v>2.1650879566982528E-2</v>
      </c>
      <c r="AH412" s="1">
        <f>(Table2[[#This Row],[Current Month High]]/Table2[[#This Row],[Close Price]])-1</f>
        <v>4.4150110375276164E-3</v>
      </c>
      <c r="AI412">
        <v>26.423841059602601</v>
      </c>
      <c r="AJ412">
        <v>42.050799623706503</v>
      </c>
      <c r="AK412" t="str">
        <f>IF(AND(Table2[[#This Row],[20D EMA]]&gt;Table2[[#This Row],[50D EMA]],Table2[[#This Row],[50D EMA]]&gt;Table2[[#This Row],[200D EMA]]),"Uptrend","Downtrend/NoTrend")</f>
        <v>Downtrend/NoTrend</v>
      </c>
      <c r="AL412">
        <v>0.01</v>
      </c>
      <c r="AM412" t="s">
        <v>3169</v>
      </c>
      <c r="AN412">
        <v>1.1100000000000001</v>
      </c>
      <c r="AO412" t="s">
        <v>3169</v>
      </c>
      <c r="AP412">
        <v>9.8692009744077006E-2</v>
      </c>
      <c r="AQ412">
        <f>(Table2[[#This Row],[Sharpe Ratio]]-AVERAGE(Table2[Sharpe Ratio]))/_xlfn.STDEV.P(Table2[Sharpe Ratio])</f>
        <v>0.43622613244556196</v>
      </c>
      <c r="AR4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2">
        <f>_xlfn.RANK.AVG(Table2[[#This Row],[1Y Return vs Nifty Z-Score]],Table2[1Y Return vs Nifty Z-Score])</f>
        <v>317</v>
      </c>
      <c r="AT412">
        <f>_xlfn.RANK.AVG(Table2[[#This Row],[6M Return vs Nifty Z-Score]],Table2[6M Return vs Nifty Z-Score])</f>
        <v>653</v>
      </c>
      <c r="AU412">
        <f>_xlfn.RANK.AVG(Table2[[#This Row],[Sharpe Ratio Z-Score]],Table2[Sharpe Ratio Z-Score])</f>
        <v>232</v>
      </c>
      <c r="AV412">
        <f>(Table2[[#This Row],[Rank 1Y]]+Table2[[#This Row],[Rank 6M]]+Table2[[#This Row],[Rank Sharpe]])/3</f>
        <v>400.66666666666669</v>
      </c>
    </row>
    <row r="413" spans="1:48" x14ac:dyDescent="0.3">
      <c r="A413" t="s">
        <v>139</v>
      </c>
      <c r="B413" t="s">
        <v>140</v>
      </c>
      <c r="C413" t="s">
        <v>3136</v>
      </c>
      <c r="D413" t="s">
        <v>141</v>
      </c>
      <c r="E413">
        <v>195524.87165694</v>
      </c>
      <c r="F413">
        <v>789.9</v>
      </c>
      <c r="G413">
        <v>8.6521360171753194</v>
      </c>
      <c r="H413">
        <f>(Table2[[#This Row],[1Y Return vs Nifty]]-AVERAGE(Table2[1Y Return vs Nifty]))/_xlfn.STDEV.P(Table2[1Y Return vs Nifty])</f>
        <v>-0.21994871135456695</v>
      </c>
      <c r="I413">
        <v>-0.39044191523550698</v>
      </c>
      <c r="J413">
        <f>(Table2[[#This Row],[1M Return vs Nifty]]-AVERAGE(Table2[1M Return vs Nifty]))/_xlfn.STDEV.P(Table2[1M Return vs Nifty])</f>
        <v>-0.16508384193731904</v>
      </c>
      <c r="K413">
        <v>-17.7176407648797</v>
      </c>
      <c r="L413">
        <f>(Table2[[#This Row],[6M Return vs Nifty]]-AVERAGE(Table2[6M Return vs Nifty]))/_xlfn.STDEV.P(Table2[6M Return vs Nifty])</f>
        <v>-0.83208615413609055</v>
      </c>
      <c r="M413">
        <v>5.15939044283492</v>
      </c>
      <c r="N413">
        <f>(Table2[[#This Row],[1W Return vs Nifty]]-AVERAGE(Table2[1W Return vs Nifty]))/_xlfn.STDEV.P(Table2[1W Return vs Nifty])</f>
        <v>-0.23210648979941728</v>
      </c>
      <c r="O413">
        <v>832.12</v>
      </c>
      <c r="P413">
        <v>844.64118731327801</v>
      </c>
      <c r="Q413">
        <v>809.78443521648103</v>
      </c>
      <c r="R413">
        <v>34.2091140401226</v>
      </c>
      <c r="S413" s="1">
        <f>(Table2[[#This Row],[Close Price]]-Table2[[#This Row],[20D EMA]])/Table2[[#This Row],[20D EMA]]</f>
        <v>-5.0737874345046417E-2</v>
      </c>
      <c r="T413" s="1">
        <f>(Table2[[#This Row],[Close Price]]-Table2[[#This Row],[50D EMA]])/Table2[[#This Row],[50D EMA]]</f>
        <v>-6.4809990485314189E-2</v>
      </c>
      <c r="U413" s="1">
        <f>(Table2[[#This Row],[Close Price]]-Table2[[#This Row],[200D EMA]])/Table2[[#This Row],[200D EMA]]</f>
        <v>-2.455522031757169E-2</v>
      </c>
      <c r="V413">
        <v>1.2188069838197899</v>
      </c>
      <c r="W413">
        <v>788.05</v>
      </c>
      <c r="X413">
        <v>825</v>
      </c>
      <c r="Y413">
        <v>788.05</v>
      </c>
      <c r="Z413">
        <v>825</v>
      </c>
      <c r="AA413">
        <v>788.05</v>
      </c>
      <c r="AB413">
        <v>828.4</v>
      </c>
      <c r="AC413" s="1">
        <f>(Table2[[#This Row],[Close Price]]/Table2[[#This Row],[Day Low]])-1</f>
        <v>2.3475667787578036E-3</v>
      </c>
      <c r="AD413" s="1">
        <f>(Table2[[#This Row],[Day High]]/Table2[[#This Row],[Close Price]])-1</f>
        <v>4.4436004557538933E-2</v>
      </c>
      <c r="AE413" s="1">
        <f>(Table2[[#This Row],[Close Price]]/Table2[[#This Row],[Current Week Low]])-1</f>
        <v>2.3475667787578036E-3</v>
      </c>
      <c r="AF413" s="1">
        <f>(Table2[[#This Row],[Current Week High]]/Table2[[#This Row],[Close Price]])-1</f>
        <v>4.4436004557538933E-2</v>
      </c>
      <c r="AG413" s="1">
        <f>(Table2[[#This Row],[Close Price]]/Table2[[#This Row],[Current Month Low]])-1</f>
        <v>2.3475667787578036E-3</v>
      </c>
      <c r="AH413" s="1">
        <f>(Table2[[#This Row],[Current Month High]]/Table2[[#This Row],[Close Price]])-1</f>
        <v>4.8740346879351915E-2</v>
      </c>
      <c r="AI413">
        <v>22.496518546651401</v>
      </c>
      <c r="AJ413">
        <v>34.680306905370799</v>
      </c>
      <c r="AK413" t="str">
        <f>IF(AND(Table2[[#This Row],[20D EMA]]&gt;Table2[[#This Row],[50D EMA]],Table2[[#This Row],[50D EMA]]&gt;Table2[[#This Row],[200D EMA]]),"Uptrend","Downtrend/NoTrend")</f>
        <v>Downtrend/NoTrend</v>
      </c>
      <c r="AL413">
        <v>-0.02</v>
      </c>
      <c r="AM413" t="s">
        <v>3168</v>
      </c>
      <c r="AN413">
        <v>-8.26</v>
      </c>
      <c r="AO413" t="s">
        <v>3168</v>
      </c>
      <c r="AP413">
        <v>9.6146363139628002E-2</v>
      </c>
      <c r="AQ413">
        <f>(Table2[[#This Row],[Sharpe Ratio]]-AVERAGE(Table2[Sharpe Ratio]))/_xlfn.STDEV.P(Table2[Sharpe Ratio])</f>
        <v>0.406056854854977</v>
      </c>
      <c r="AR4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3">
        <f>_xlfn.RANK.AVG(Table2[[#This Row],[1Y Return vs Nifty Z-Score]],Table2[1Y Return vs Nifty Z-Score])</f>
        <v>368</v>
      </c>
      <c r="AT413">
        <f>_xlfn.RANK.AVG(Table2[[#This Row],[6M Return vs Nifty Z-Score]],Table2[6M Return vs Nifty Z-Score])</f>
        <v>600</v>
      </c>
      <c r="AU413">
        <f>_xlfn.RANK.AVG(Table2[[#This Row],[Sharpe Ratio Z-Score]],Table2[Sharpe Ratio Z-Score])</f>
        <v>237</v>
      </c>
      <c r="AV413">
        <f>(Table2[[#This Row],[Rank 1Y]]+Table2[[#This Row],[Rank 6M]]+Table2[[#This Row],[Rank Sharpe]])/3</f>
        <v>401.66666666666669</v>
      </c>
    </row>
    <row r="414" spans="1:48" x14ac:dyDescent="0.3">
      <c r="A414" t="s">
        <v>67</v>
      </c>
      <c r="B414" t="s">
        <v>68</v>
      </c>
      <c r="C414" t="s">
        <v>3130</v>
      </c>
      <c r="D414" t="s">
        <v>69</v>
      </c>
      <c r="E414">
        <v>334412.32442045998</v>
      </c>
      <c r="F414">
        <v>2897.4</v>
      </c>
      <c r="G414">
        <v>4.2257533789716701</v>
      </c>
      <c r="H414">
        <f>(Table2[[#This Row],[1Y Return vs Nifty]]-AVERAGE(Table2[1Y Return vs Nifty]))/_xlfn.STDEV.P(Table2[1Y Return vs Nifty])</f>
        <v>-0.29842109402948708</v>
      </c>
      <c r="I414">
        <v>-1.2869915914174399</v>
      </c>
      <c r="J414">
        <f>(Table2[[#This Row],[1M Return vs Nifty]]-AVERAGE(Table2[1M Return vs Nifty]))/_xlfn.STDEV.P(Table2[1M Return vs Nifty])</f>
        <v>-0.26395723527927456</v>
      </c>
      <c r="K414">
        <v>-5.9691890073527203</v>
      </c>
      <c r="L414">
        <f>(Table2[[#This Row],[6M Return vs Nifty]]-AVERAGE(Table2[6M Return vs Nifty]))/_xlfn.STDEV.P(Table2[6M Return vs Nifty])</f>
        <v>-0.42691784546118794</v>
      </c>
      <c r="M414">
        <v>10.6876812318327</v>
      </c>
      <c r="N414">
        <f>(Table2[[#This Row],[1W Return vs Nifty]]-AVERAGE(Table2[1W Return vs Nifty]))/_xlfn.STDEV.P(Table2[1W Return vs Nifty])</f>
        <v>0.745497240633752</v>
      </c>
      <c r="O414">
        <v>2945</v>
      </c>
      <c r="P414">
        <v>3003.4903572471499</v>
      </c>
      <c r="Q414">
        <v>3002.04328413538</v>
      </c>
      <c r="R414">
        <v>46.127890162222798</v>
      </c>
      <c r="S414" s="1">
        <f>(Table2[[#This Row],[Close Price]]-Table2[[#This Row],[20D EMA]])/Table2[[#This Row],[20D EMA]]</f>
        <v>-1.6162988115449885E-2</v>
      </c>
      <c r="T414" s="1">
        <f>(Table2[[#This Row],[Close Price]]-Table2[[#This Row],[50D EMA]])/Table2[[#This Row],[50D EMA]]</f>
        <v>-3.5322356534677517E-2</v>
      </c>
      <c r="U414" s="1">
        <f>(Table2[[#This Row],[Close Price]]-Table2[[#This Row],[200D EMA]])/Table2[[#This Row],[200D EMA]]</f>
        <v>-3.4857353552621491E-2</v>
      </c>
      <c r="V414">
        <v>0.87387220669313104</v>
      </c>
      <c r="W414">
        <v>2857.75</v>
      </c>
      <c r="X414">
        <v>2943</v>
      </c>
      <c r="Y414">
        <v>2857.75</v>
      </c>
      <c r="Z414">
        <v>2943</v>
      </c>
      <c r="AA414">
        <v>2857.75</v>
      </c>
      <c r="AB414">
        <v>2975.6</v>
      </c>
      <c r="AC414" s="1">
        <f>(Table2[[#This Row],[Close Price]]/Table2[[#This Row],[Day Low]])-1</f>
        <v>1.3874551657772738E-2</v>
      </c>
      <c r="AD414" s="1">
        <f>(Table2[[#This Row],[Day High]]/Table2[[#This Row],[Close Price]])-1</f>
        <v>1.5738248084489426E-2</v>
      </c>
      <c r="AE414" s="1">
        <f>(Table2[[#This Row],[Close Price]]/Table2[[#This Row],[Current Week Low]])-1</f>
        <v>1.3874551657772738E-2</v>
      </c>
      <c r="AF414" s="1">
        <f>(Table2[[#This Row],[Current Week High]]/Table2[[#This Row],[Close Price]])-1</f>
        <v>1.5738248084489426E-2</v>
      </c>
      <c r="AG414" s="1">
        <f>(Table2[[#This Row],[Close Price]]/Table2[[#This Row],[Current Month Low]])-1</f>
        <v>1.3874551657772738E-2</v>
      </c>
      <c r="AH414" s="1">
        <f>(Table2[[#This Row],[Current Month High]]/Table2[[#This Row],[Close Price]])-1</f>
        <v>2.6989714916821894E-2</v>
      </c>
      <c r="AI414">
        <v>29.215848691930699</v>
      </c>
      <c r="AJ414">
        <v>35.266106442576998</v>
      </c>
      <c r="AK414" t="str">
        <f>IF(AND(Table2[[#This Row],[20D EMA]]&gt;Table2[[#This Row],[50D EMA]],Table2[[#This Row],[50D EMA]]&gt;Table2[[#This Row],[200D EMA]]),"Uptrend","Downtrend/NoTrend")</f>
        <v>Downtrend/NoTrend</v>
      </c>
      <c r="AL414">
        <v>-7.0000000000000007E-2</v>
      </c>
      <c r="AM414" t="s">
        <v>3168</v>
      </c>
      <c r="AN414">
        <v>-3.86</v>
      </c>
      <c r="AO414" t="s">
        <v>3168</v>
      </c>
      <c r="AP414">
        <v>6.4042929990313996E-2</v>
      </c>
      <c r="AQ414">
        <f>(Table2[[#This Row],[Sharpe Ratio]]-AVERAGE(Table2[Sharpe Ratio]))/_xlfn.STDEV.P(Table2[Sharpe Ratio])</f>
        <v>2.55887315107007E-2</v>
      </c>
      <c r="AR4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4">
        <f>_xlfn.RANK.AVG(Table2[[#This Row],[1Y Return vs Nifty Z-Score]],Table2[1Y Return vs Nifty Z-Score])</f>
        <v>404</v>
      </c>
      <c r="AT414">
        <f>_xlfn.RANK.AVG(Table2[[#This Row],[6M Return vs Nifty Z-Score]],Table2[6M Return vs Nifty Z-Score])</f>
        <v>467</v>
      </c>
      <c r="AU414">
        <f>_xlfn.RANK.AVG(Table2[[#This Row],[Sharpe Ratio Z-Score]],Table2[Sharpe Ratio Z-Score])</f>
        <v>337</v>
      </c>
      <c r="AV414">
        <f>(Table2[[#This Row],[Rank 1Y]]+Table2[[#This Row],[Rank 6M]]+Table2[[#This Row],[Rank Sharpe]])/3</f>
        <v>402.66666666666669</v>
      </c>
    </row>
    <row r="415" spans="1:48" x14ac:dyDescent="0.3">
      <c r="A415" t="s">
        <v>341</v>
      </c>
      <c r="B415" t="s">
        <v>342</v>
      </c>
      <c r="C415" t="s">
        <v>3123</v>
      </c>
      <c r="D415" t="s">
        <v>54</v>
      </c>
      <c r="E415">
        <v>76320.292998555</v>
      </c>
      <c r="F415">
        <v>1901.05</v>
      </c>
      <c r="G415">
        <v>17.9552690642549</v>
      </c>
      <c r="H415">
        <f>(Table2[[#This Row],[1Y Return vs Nifty]]-AVERAGE(Table2[1Y Return vs Nifty]))/_xlfn.STDEV.P(Table2[1Y Return vs Nifty])</f>
        <v>-5.5019676470588877E-2</v>
      </c>
      <c r="I415">
        <v>1.8967987498157499</v>
      </c>
      <c r="J415">
        <f>(Table2[[#This Row],[1M Return vs Nifty]]-AVERAGE(Table2[1M Return vs Nifty]))/_xlfn.STDEV.P(Table2[1M Return vs Nifty])</f>
        <v>8.7157893184827084E-2</v>
      </c>
      <c r="K415">
        <v>6.7722121159105901</v>
      </c>
      <c r="L415">
        <f>(Table2[[#This Row],[6M Return vs Nifty]]-AVERAGE(Table2[6M Return vs Nifty]))/_xlfn.STDEV.P(Table2[6M Return vs Nifty])</f>
        <v>1.2494261751462699E-2</v>
      </c>
      <c r="M415">
        <v>1.2213394088384399</v>
      </c>
      <c r="N415">
        <f>(Table2[[#This Row],[1W Return vs Nifty]]-AVERAGE(Table2[1W Return vs Nifty]))/_xlfn.STDEV.P(Table2[1W Return vs Nifty])</f>
        <v>-0.92849774858287493</v>
      </c>
      <c r="O415">
        <v>1941.2</v>
      </c>
      <c r="P415">
        <v>1935.5274583646201</v>
      </c>
      <c r="Q415">
        <v>1744.56218572838</v>
      </c>
      <c r="R415">
        <v>34.534997570667002</v>
      </c>
      <c r="S415" s="1">
        <f>(Table2[[#This Row],[Close Price]]-Table2[[#This Row],[20D EMA]])/Table2[[#This Row],[20D EMA]]</f>
        <v>-2.0683082629301509E-2</v>
      </c>
      <c r="T415" s="1">
        <f>(Table2[[#This Row],[Close Price]]-Table2[[#This Row],[50D EMA]])/Table2[[#This Row],[50D EMA]]</f>
        <v>-1.7812952337938455E-2</v>
      </c>
      <c r="U415" s="1">
        <f>(Table2[[#This Row],[Close Price]]-Table2[[#This Row],[200D EMA]])/Table2[[#This Row],[200D EMA]]</f>
        <v>8.9700336022292063E-2</v>
      </c>
      <c r="V415">
        <v>0.69302802857064805</v>
      </c>
      <c r="W415">
        <v>1891.05</v>
      </c>
      <c r="X415">
        <v>1940</v>
      </c>
      <c r="Y415">
        <v>1891.05</v>
      </c>
      <c r="Z415">
        <v>1940</v>
      </c>
      <c r="AA415">
        <v>1891.05</v>
      </c>
      <c r="AB415">
        <v>1962</v>
      </c>
      <c r="AC415" s="1">
        <f>(Table2[[#This Row],[Close Price]]/Table2[[#This Row],[Day Low]])-1</f>
        <v>5.288067475740954E-3</v>
      </c>
      <c r="AD415" s="1">
        <f>(Table2[[#This Row],[Day High]]/Table2[[#This Row],[Close Price]])-1</f>
        <v>2.0488677309907777E-2</v>
      </c>
      <c r="AE415" s="1">
        <f>(Table2[[#This Row],[Close Price]]/Table2[[#This Row],[Current Week Low]])-1</f>
        <v>5.288067475740954E-3</v>
      </c>
      <c r="AF415" s="1">
        <f>(Table2[[#This Row],[Current Week High]]/Table2[[#This Row],[Close Price]])-1</f>
        <v>2.0488677309907777E-2</v>
      </c>
      <c r="AG415" s="1">
        <f>(Table2[[#This Row],[Close Price]]/Table2[[#This Row],[Current Month Low]])-1</f>
        <v>5.288067475740954E-3</v>
      </c>
      <c r="AH415" s="1">
        <f>(Table2[[#This Row],[Current Month High]]/Table2[[#This Row],[Close Price]])-1</f>
        <v>3.2061229320638596E-2</v>
      </c>
      <c r="AI415">
        <v>9.3474658741222001</v>
      </c>
      <c r="AJ415">
        <v>56.336348684210499</v>
      </c>
      <c r="AK415" t="str">
        <f>IF(AND(Table2[[#This Row],[20D EMA]]&gt;Table2[[#This Row],[50D EMA]],Table2[[#This Row],[50D EMA]]&gt;Table2[[#This Row],[200D EMA]]),"Uptrend","Downtrend/NoTrend")</f>
        <v>Uptrend</v>
      </c>
      <c r="AL415">
        <v>0.01</v>
      </c>
      <c r="AM415" t="s">
        <v>3169</v>
      </c>
      <c r="AN415">
        <v>-2.78</v>
      </c>
      <c r="AO415" t="s">
        <v>3168</v>
      </c>
      <c r="AP415">
        <v>-1.5655472075065999E-2</v>
      </c>
      <c r="AQ415">
        <f>(Table2[[#This Row],[Sharpe Ratio]]-AVERAGE(Table2[Sharpe Ratio]))/_xlfn.STDEV.P(Table2[Sharpe Ratio])</f>
        <v>-0.91894269372101656</v>
      </c>
      <c r="AR4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-1.8028079638381906</v>
      </c>
      <c r="AS415">
        <f>_xlfn.RANK.AVG(Table2[[#This Row],[1Y Return vs Nifty Z-Score]],Table2[1Y Return vs Nifty Z-Score])</f>
        <v>309</v>
      </c>
      <c r="AT415">
        <f>_xlfn.RANK.AVG(Table2[[#This Row],[6M Return vs Nifty Z-Score]],Table2[6M Return vs Nifty Z-Score])</f>
        <v>304</v>
      </c>
      <c r="AU415">
        <f>_xlfn.RANK.AVG(Table2[[#This Row],[Sharpe Ratio Z-Score]],Table2[Sharpe Ratio Z-Score])</f>
        <v>601</v>
      </c>
      <c r="AV415">
        <f>(Table2[[#This Row],[Rank 1Y]]+Table2[[#This Row],[Rank 6M]]+Table2[[#This Row],[Rank Sharpe]])/3</f>
        <v>404.66666666666669</v>
      </c>
    </row>
    <row r="416" spans="1:48" x14ac:dyDescent="0.3">
      <c r="A416" t="s">
        <v>1629</v>
      </c>
      <c r="B416" t="s">
        <v>1630</v>
      </c>
      <c r="C416" t="s">
        <v>599</v>
      </c>
      <c r="D416" t="s">
        <v>462</v>
      </c>
      <c r="E416">
        <v>5693.6217221349998</v>
      </c>
      <c r="F416">
        <v>1893.35</v>
      </c>
      <c r="G416">
        <v>11.3667506191937</v>
      </c>
      <c r="H416">
        <f>(Table2[[#This Row],[1Y Return vs Nifty]]-AVERAGE(Table2[1Y Return vs Nifty]))/_xlfn.STDEV.P(Table2[1Y Return vs Nifty])</f>
        <v>-0.17182312139179706</v>
      </c>
      <c r="I416">
        <v>-3.4633162916540998</v>
      </c>
      <c r="J416">
        <f>(Table2[[#This Row],[1M Return vs Nifty]]-AVERAGE(Table2[1M Return vs Nifty]))/_xlfn.STDEV.P(Table2[1M Return vs Nifty])</f>
        <v>-0.50396692335666693</v>
      </c>
      <c r="K416">
        <v>22.2757355235881</v>
      </c>
      <c r="L416">
        <f>(Table2[[#This Row],[6M Return vs Nifty]]-AVERAGE(Table2[6M Return vs Nifty]))/_xlfn.STDEV.P(Table2[6M Return vs Nifty])</f>
        <v>0.54716355156371499</v>
      </c>
      <c r="M416">
        <v>8.52016176477286</v>
      </c>
      <c r="N416">
        <f>(Table2[[#This Row],[1W Return vs Nifty]]-AVERAGE(Table2[1W Return vs Nifty]))/_xlfn.STDEV.P(Table2[1W Return vs Nifty])</f>
        <v>0.36220063094720506</v>
      </c>
      <c r="O416">
        <v>1980.65</v>
      </c>
      <c r="P416">
        <v>2042.03136520014</v>
      </c>
      <c r="Q416">
        <v>1790.5140397459299</v>
      </c>
      <c r="R416">
        <v>38.6021725425732</v>
      </c>
      <c r="S416" s="1">
        <f>(Table2[[#This Row],[Close Price]]-Table2[[#This Row],[20D EMA]])/Table2[[#This Row],[20D EMA]]</f>
        <v>-4.4076439552672195E-2</v>
      </c>
      <c r="T416" s="1">
        <f>(Table2[[#This Row],[Close Price]]-Table2[[#This Row],[50D EMA]])/Table2[[#This Row],[50D EMA]]</f>
        <v>-7.2810519825471848E-2</v>
      </c>
      <c r="U416" s="1">
        <f>(Table2[[#This Row],[Close Price]]-Table2[[#This Row],[200D EMA]])/Table2[[#This Row],[200D EMA]]</f>
        <v>5.7433763696520444E-2</v>
      </c>
      <c r="V416">
        <v>0.28991828824014299</v>
      </c>
      <c r="W416">
        <v>1882.05</v>
      </c>
      <c r="X416">
        <v>1976.95</v>
      </c>
      <c r="Y416">
        <v>1882.05</v>
      </c>
      <c r="Z416">
        <v>1976.95</v>
      </c>
      <c r="AA416">
        <v>1882.05</v>
      </c>
      <c r="AB416">
        <v>1981</v>
      </c>
      <c r="AC416" s="1">
        <f>(Table2[[#This Row],[Close Price]]/Table2[[#This Row],[Day Low]])-1</f>
        <v>6.0040912834409266E-3</v>
      </c>
      <c r="AD416" s="1">
        <f>(Table2[[#This Row],[Day High]]/Table2[[#This Row],[Close Price]])-1</f>
        <v>4.4154540893126093E-2</v>
      </c>
      <c r="AE416" s="1">
        <f>(Table2[[#This Row],[Close Price]]/Table2[[#This Row],[Current Week Low]])-1</f>
        <v>6.0040912834409266E-3</v>
      </c>
      <c r="AF416" s="1">
        <f>(Table2[[#This Row],[Current Week High]]/Table2[[#This Row],[Close Price]])-1</f>
        <v>4.4154540893126093E-2</v>
      </c>
      <c r="AG416" s="1">
        <f>(Table2[[#This Row],[Close Price]]/Table2[[#This Row],[Current Month Low]])-1</f>
        <v>6.0040912834409266E-3</v>
      </c>
      <c r="AH416" s="1">
        <f>(Table2[[#This Row],[Current Month High]]/Table2[[#This Row],[Close Price]])-1</f>
        <v>4.6293606570364743E-2</v>
      </c>
      <c r="AI416">
        <v>31.671376132252298</v>
      </c>
      <c r="AJ416">
        <v>76.659668766036802</v>
      </c>
      <c r="AK416" t="str">
        <f>IF(AND(Table2[[#This Row],[20D EMA]]&gt;Table2[[#This Row],[50D EMA]],Table2[[#This Row],[50D EMA]]&gt;Table2[[#This Row],[200D EMA]]),"Uptrend","Downtrend/NoTrend")</f>
        <v>Downtrend/NoTrend</v>
      </c>
      <c r="AL416">
        <v>-0.14000000000000001</v>
      </c>
      <c r="AM416" t="s">
        <v>3168</v>
      </c>
      <c r="AN416">
        <v>-7.28</v>
      </c>
      <c r="AO416" t="s">
        <v>3168</v>
      </c>
      <c r="AP416">
        <v>-9.8979154577178999E-2</v>
      </c>
      <c r="AQ416">
        <f>(Table2[[#This Row],[Sharpe Ratio]]-AVERAGE(Table2[Sharpe Ratio]))/_xlfn.STDEV.P(Table2[Sharpe Ratio])</f>
        <v>-1.9064384847246234</v>
      </c>
      <c r="AR4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6">
        <f>_xlfn.RANK.AVG(Table2[[#This Row],[1Y Return vs Nifty Z-Score]],Table2[1Y Return vs Nifty Z-Score])</f>
        <v>347</v>
      </c>
      <c r="AT416">
        <f>_xlfn.RANK.AVG(Table2[[#This Row],[6M Return vs Nifty Z-Score]],Table2[6M Return vs Nifty Z-Score])</f>
        <v>151</v>
      </c>
      <c r="AU416">
        <f>_xlfn.RANK.AVG(Table2[[#This Row],[Sharpe Ratio Z-Score]],Table2[Sharpe Ratio Z-Score])</f>
        <v>716</v>
      </c>
      <c r="AV416">
        <f>(Table2[[#This Row],[Rank 1Y]]+Table2[[#This Row],[Rank 6M]]+Table2[[#This Row],[Rank Sharpe]])/3</f>
        <v>404.66666666666669</v>
      </c>
    </row>
    <row r="417" spans="1:48" x14ac:dyDescent="0.3">
      <c r="A417" t="s">
        <v>278</v>
      </c>
      <c r="B417" t="s">
        <v>279</v>
      </c>
      <c r="C417" t="s">
        <v>3123</v>
      </c>
      <c r="D417" t="s">
        <v>32</v>
      </c>
      <c r="E417">
        <v>92439.006990659997</v>
      </c>
      <c r="F417">
        <v>101.91</v>
      </c>
      <c r="G417">
        <v>7.6081170371664602</v>
      </c>
      <c r="H417">
        <f>(Table2[[#This Row],[1Y Return vs Nifty]]-AVERAGE(Table2[1Y Return vs Nifty]))/_xlfn.STDEV.P(Table2[1Y Return vs Nifty])</f>
        <v>-0.23845742684880247</v>
      </c>
      <c r="I417">
        <v>4.9509638808159701E-2</v>
      </c>
      <c r="J417">
        <f>(Table2[[#This Row],[1M Return vs Nifty]]-AVERAGE(Table2[1M Return vs Nifty]))/_xlfn.STDEV.P(Table2[1M Return vs Nifty])</f>
        <v>-0.11656505462414742</v>
      </c>
      <c r="K417">
        <v>-20.658866144355699</v>
      </c>
      <c r="L417">
        <f>(Table2[[#This Row],[6M Return vs Nifty]]-AVERAGE(Table2[6M Return vs Nifty]))/_xlfn.STDEV.P(Table2[6M Return vs Nifty])</f>
        <v>-0.93352005683484385</v>
      </c>
      <c r="M417">
        <v>10.4653031401047</v>
      </c>
      <c r="N417">
        <f>(Table2[[#This Row],[1W Return vs Nifty]]-AVERAGE(Table2[1W Return vs Nifty]))/_xlfn.STDEV.P(Table2[1W Return vs Nifty])</f>
        <v>0.70617267173217391</v>
      </c>
      <c r="O417">
        <v>102.64</v>
      </c>
      <c r="P417">
        <v>105.284818666211</v>
      </c>
      <c r="Q417">
        <v>105.15444364328199</v>
      </c>
      <c r="R417">
        <v>49.143552042015898</v>
      </c>
      <c r="S417" s="1">
        <f>(Table2[[#This Row],[Close Price]]-Table2[[#This Row],[20D EMA]])/Table2[[#This Row],[20D EMA]]</f>
        <v>-7.1122369446609893E-3</v>
      </c>
      <c r="T417" s="1">
        <f>(Table2[[#This Row],[Close Price]]-Table2[[#This Row],[50D EMA]])/Table2[[#This Row],[50D EMA]]</f>
        <v>-3.2054181305192081E-2</v>
      </c>
      <c r="U417" s="1">
        <f>(Table2[[#This Row],[Close Price]]-Table2[[#This Row],[200D EMA]])/Table2[[#This Row],[200D EMA]]</f>
        <v>-3.0854080254451282E-2</v>
      </c>
      <c r="V417">
        <v>1.13935708604585</v>
      </c>
      <c r="W417">
        <v>99.5</v>
      </c>
      <c r="X417">
        <v>104.5</v>
      </c>
      <c r="Y417">
        <v>99.5</v>
      </c>
      <c r="Z417">
        <v>104.5</v>
      </c>
      <c r="AA417">
        <v>99.5</v>
      </c>
      <c r="AB417">
        <v>104.5</v>
      </c>
      <c r="AC417" s="1">
        <f>(Table2[[#This Row],[Close Price]]/Table2[[#This Row],[Day Low]])-1</f>
        <v>2.4221105527638231E-2</v>
      </c>
      <c r="AD417" s="1">
        <f>(Table2[[#This Row],[Day High]]/Table2[[#This Row],[Close Price]])-1</f>
        <v>2.5414581493474753E-2</v>
      </c>
      <c r="AE417" s="1">
        <f>(Table2[[#This Row],[Close Price]]/Table2[[#This Row],[Current Week Low]])-1</f>
        <v>2.4221105527638231E-2</v>
      </c>
      <c r="AF417" s="1">
        <f>(Table2[[#This Row],[Current Week High]]/Table2[[#This Row],[Close Price]])-1</f>
        <v>2.5414581493474753E-2</v>
      </c>
      <c r="AG417" s="1">
        <f>(Table2[[#This Row],[Close Price]]/Table2[[#This Row],[Current Month Low]])-1</f>
        <v>2.4221105527638231E-2</v>
      </c>
      <c r="AH417" s="1">
        <f>(Table2[[#This Row],[Current Month High]]/Table2[[#This Row],[Close Price]])-1</f>
        <v>2.5414581493474753E-2</v>
      </c>
      <c r="AI417">
        <v>26.484152683740501</v>
      </c>
      <c r="AJ417">
        <v>33.740157480314899</v>
      </c>
      <c r="AK417" t="str">
        <f>IF(AND(Table2[[#This Row],[20D EMA]]&gt;Table2[[#This Row],[50D EMA]],Table2[[#This Row],[50D EMA]]&gt;Table2[[#This Row],[200D EMA]]),"Uptrend","Downtrend/NoTrend")</f>
        <v>Downtrend/NoTrend</v>
      </c>
      <c r="AL417">
        <v>-7.0000000000000007E-2</v>
      </c>
      <c r="AM417" t="s">
        <v>3168</v>
      </c>
      <c r="AN417">
        <v>-0.57999999999999996</v>
      </c>
      <c r="AO417" t="s">
        <v>3168</v>
      </c>
      <c r="AP417">
        <v>0.106800860721561</v>
      </c>
      <c r="AQ417">
        <f>(Table2[[#This Row],[Sharpe Ratio]]-AVERAGE(Table2[Sharpe Ratio]))/_xlfn.STDEV.P(Table2[Sharpe Ratio])</f>
        <v>0.53232673637575756</v>
      </c>
      <c r="AR4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7">
        <f>_xlfn.RANK.AVG(Table2[[#This Row],[1Y Return vs Nifty Z-Score]],Table2[1Y Return vs Nifty Z-Score])</f>
        <v>372</v>
      </c>
      <c r="AT417">
        <f>_xlfn.RANK.AVG(Table2[[#This Row],[6M Return vs Nifty Z-Score]],Table2[6M Return vs Nifty Z-Score])</f>
        <v>639</v>
      </c>
      <c r="AU417">
        <f>_xlfn.RANK.AVG(Table2[[#This Row],[Sharpe Ratio Z-Score]],Table2[Sharpe Ratio Z-Score])</f>
        <v>210</v>
      </c>
      <c r="AV417">
        <f>(Table2[[#This Row],[Rank 1Y]]+Table2[[#This Row],[Rank 6M]]+Table2[[#This Row],[Rank Sharpe]])/3</f>
        <v>407</v>
      </c>
    </row>
    <row r="418" spans="1:48" x14ac:dyDescent="0.3">
      <c r="A418" t="s">
        <v>531</v>
      </c>
      <c r="B418" t="s">
        <v>532</v>
      </c>
      <c r="C418" t="s">
        <v>3122</v>
      </c>
      <c r="D418" t="s">
        <v>21</v>
      </c>
      <c r="E418">
        <v>38106.652069639997</v>
      </c>
      <c r="F418">
        <v>1403.6</v>
      </c>
      <c r="G418">
        <v>-12.789045535183201</v>
      </c>
      <c r="H418">
        <f>(Table2[[#This Row],[1Y Return vs Nifty]]-AVERAGE(Table2[1Y Return vs Nifty]))/_xlfn.STDEV.P(Table2[1Y Return vs Nifty])</f>
        <v>-0.60006510464991436</v>
      </c>
      <c r="I418">
        <v>-10.8065987625485</v>
      </c>
      <c r="J418">
        <f>(Table2[[#This Row],[1M Return vs Nifty]]-AVERAGE(Table2[1M Return vs Nifty]))/_xlfn.STDEV.P(Table2[1M Return vs Nifty])</f>
        <v>-1.313799635870518</v>
      </c>
      <c r="K418">
        <v>-14.028031560076</v>
      </c>
      <c r="L418">
        <f>(Table2[[#This Row],[6M Return vs Nifty]]-AVERAGE(Table2[6M Return vs Nifty]))/_xlfn.STDEV.P(Table2[6M Return vs Nifty])</f>
        <v>-0.70484277330304501</v>
      </c>
      <c r="M418">
        <v>3.8802537234396701</v>
      </c>
      <c r="N418">
        <f>(Table2[[#This Row],[1W Return vs Nifty]]-AVERAGE(Table2[1W Return vs Nifty]))/_xlfn.STDEV.P(Table2[1W Return vs Nifty])</f>
        <v>-0.45830458182155248</v>
      </c>
      <c r="O418">
        <v>1544.61</v>
      </c>
      <c r="P418">
        <v>1639.00135371544</v>
      </c>
      <c r="Q418">
        <v>1581.7326637635499</v>
      </c>
      <c r="R418">
        <v>27.617036530938499</v>
      </c>
      <c r="S418" s="1">
        <f>(Table2[[#This Row],[Close Price]]-Table2[[#This Row],[20D EMA]])/Table2[[#This Row],[20D EMA]]</f>
        <v>-9.1291652909148591E-2</v>
      </c>
      <c r="T418" s="1">
        <f>(Table2[[#This Row],[Close Price]]-Table2[[#This Row],[50D EMA]])/Table2[[#This Row],[50D EMA]]</f>
        <v>-0.14362486838818683</v>
      </c>
      <c r="U418" s="1">
        <f>(Table2[[#This Row],[Close Price]]-Table2[[#This Row],[200D EMA]])/Table2[[#This Row],[200D EMA]]</f>
        <v>-0.11261869204856903</v>
      </c>
      <c r="V418">
        <v>2.33281054927056</v>
      </c>
      <c r="W418">
        <v>1390.5</v>
      </c>
      <c r="X418">
        <v>1439.95</v>
      </c>
      <c r="Y418">
        <v>1390.5</v>
      </c>
      <c r="Z418">
        <v>1439.95</v>
      </c>
      <c r="AA418">
        <v>1390.5</v>
      </c>
      <c r="AB418">
        <v>1439.95</v>
      </c>
      <c r="AC418" s="1">
        <f>(Table2[[#This Row],[Close Price]]/Table2[[#This Row],[Day Low]])-1</f>
        <v>9.4210715569937875E-3</v>
      </c>
      <c r="AD418" s="1">
        <f>(Table2[[#This Row],[Day High]]/Table2[[#This Row],[Close Price]])-1</f>
        <v>2.5897691650042853E-2</v>
      </c>
      <c r="AE418" s="1">
        <f>(Table2[[#This Row],[Close Price]]/Table2[[#This Row],[Current Week Low]])-1</f>
        <v>9.4210715569937875E-3</v>
      </c>
      <c r="AF418" s="1">
        <f>(Table2[[#This Row],[Current Week High]]/Table2[[#This Row],[Close Price]])-1</f>
        <v>2.5897691650042853E-2</v>
      </c>
      <c r="AG418" s="1">
        <f>(Table2[[#This Row],[Close Price]]/Table2[[#This Row],[Current Month Low]])-1</f>
        <v>9.4210715569937875E-3</v>
      </c>
      <c r="AH418" s="1">
        <f>(Table2[[#This Row],[Current Month High]]/Table2[[#This Row],[Close Price]])-1</f>
        <v>2.5897691650042853E-2</v>
      </c>
      <c r="AI418">
        <v>37.410943288686198</v>
      </c>
      <c r="AJ418">
        <v>12.5130260521042</v>
      </c>
      <c r="AK418" t="str">
        <f>IF(AND(Table2[[#This Row],[20D EMA]]&gt;Table2[[#This Row],[50D EMA]],Table2[[#This Row],[50D EMA]]&gt;Table2[[#This Row],[200D EMA]]),"Uptrend","Downtrend/NoTrend")</f>
        <v>Downtrend/NoTrend</v>
      </c>
      <c r="AL418">
        <v>-0.22</v>
      </c>
      <c r="AM418" t="s">
        <v>3168</v>
      </c>
      <c r="AN418">
        <v>-21.68</v>
      </c>
      <c r="AO418" t="s">
        <v>3168</v>
      </c>
      <c r="AP418">
        <v>0.14043268844387399</v>
      </c>
      <c r="AQ418">
        <f>(Table2[[#This Row],[Sharpe Ratio]]-AVERAGE(Table2[Sharpe Ratio]))/_xlfn.STDEV.P(Table2[Sharpe Ratio])</f>
        <v>0.93090835593752241</v>
      </c>
      <c r="AR4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8">
        <f>_xlfn.RANK.AVG(Table2[[#This Row],[1Y Return vs Nifty Z-Score]],Table2[1Y Return vs Nifty Z-Score])</f>
        <v>527</v>
      </c>
      <c r="AT418">
        <f>_xlfn.RANK.AVG(Table2[[#This Row],[6M Return vs Nifty Z-Score]],Table2[6M Return vs Nifty Z-Score])</f>
        <v>569</v>
      </c>
      <c r="AU418">
        <f>_xlfn.RANK.AVG(Table2[[#This Row],[Sharpe Ratio Z-Score]],Table2[Sharpe Ratio Z-Score])</f>
        <v>126</v>
      </c>
      <c r="AV418">
        <f>(Table2[[#This Row],[Rank 1Y]]+Table2[[#This Row],[Rank 6M]]+Table2[[#This Row],[Rank Sharpe]])/3</f>
        <v>407.33333333333331</v>
      </c>
    </row>
    <row r="419" spans="1:48" x14ac:dyDescent="0.3">
      <c r="A419" t="s">
        <v>1455</v>
      </c>
      <c r="B419" t="s">
        <v>1456</v>
      </c>
      <c r="C419" t="s">
        <v>3140</v>
      </c>
      <c r="D419" t="s">
        <v>1457</v>
      </c>
      <c r="E419">
        <v>7131.0018905999996</v>
      </c>
      <c r="F419">
        <v>931.65</v>
      </c>
      <c r="G419">
        <v>-10.5271173133518</v>
      </c>
      <c r="H419">
        <f>(Table2[[#This Row],[1Y Return vs Nifty]]-AVERAGE(Table2[1Y Return vs Nifty]))/_xlfn.STDEV.P(Table2[1Y Return vs Nifty])</f>
        <v>-0.55996488930143085</v>
      </c>
      <c r="I419">
        <v>9.7923359870297697E-2</v>
      </c>
      <c r="J419">
        <f>(Table2[[#This Row],[1M Return vs Nifty]]-AVERAGE(Table2[1M Return vs Nifty]))/_xlfn.STDEV.P(Table2[1M Return vs Nifty])</f>
        <v>-0.1112258871324923</v>
      </c>
      <c r="K419">
        <v>38.571287689048297</v>
      </c>
      <c r="L419">
        <f>(Table2[[#This Row],[6M Return vs Nifty]]-AVERAGE(Table2[6M Return vs Nifty]))/_xlfn.STDEV.P(Table2[6M Return vs Nifty])</f>
        <v>1.1091475002634332</v>
      </c>
      <c r="M419">
        <v>12.2604922738187</v>
      </c>
      <c r="N419">
        <f>(Table2[[#This Row],[1W Return vs Nifty]]-AVERAGE(Table2[1W Return vs Nifty]))/_xlfn.STDEV.P(Table2[1W Return vs Nifty])</f>
        <v>1.0236276792445511</v>
      </c>
      <c r="O419">
        <v>924.8</v>
      </c>
      <c r="P419">
        <v>933.77838489946896</v>
      </c>
      <c r="Q419">
        <v>860.07635800123398</v>
      </c>
      <c r="R419">
        <v>55.031949710269103</v>
      </c>
      <c r="S419" s="1">
        <f>(Table2[[#This Row],[Close Price]]-Table2[[#This Row],[20D EMA]])/Table2[[#This Row],[20D EMA]]</f>
        <v>7.4070069204152499E-3</v>
      </c>
      <c r="T419" s="1">
        <f>(Table2[[#This Row],[Close Price]]-Table2[[#This Row],[50D EMA]])/Table2[[#This Row],[50D EMA]]</f>
        <v>-2.2793255165122787E-3</v>
      </c>
      <c r="U419" s="1">
        <f>(Table2[[#This Row],[Close Price]]-Table2[[#This Row],[200D EMA]])/Table2[[#This Row],[200D EMA]]</f>
        <v>8.3217776343833996E-2</v>
      </c>
      <c r="V419">
        <v>0.37252472644887002</v>
      </c>
      <c r="W419">
        <v>930</v>
      </c>
      <c r="X419">
        <v>948.8</v>
      </c>
      <c r="Y419">
        <v>930</v>
      </c>
      <c r="Z419">
        <v>948.8</v>
      </c>
      <c r="AA419">
        <v>930</v>
      </c>
      <c r="AB419">
        <v>951.95</v>
      </c>
      <c r="AC419" s="1">
        <f>(Table2[[#This Row],[Close Price]]/Table2[[#This Row],[Day Low]])-1</f>
        <v>1.7741935483870375E-3</v>
      </c>
      <c r="AD419" s="1">
        <f>(Table2[[#This Row],[Day High]]/Table2[[#This Row],[Close Price]])-1</f>
        <v>1.840820050448122E-2</v>
      </c>
      <c r="AE419" s="1">
        <f>(Table2[[#This Row],[Close Price]]/Table2[[#This Row],[Current Week Low]])-1</f>
        <v>1.7741935483870375E-3</v>
      </c>
      <c r="AF419" s="1">
        <f>(Table2[[#This Row],[Current Week High]]/Table2[[#This Row],[Close Price]])-1</f>
        <v>1.840820050448122E-2</v>
      </c>
      <c r="AG419" s="1">
        <f>(Table2[[#This Row],[Close Price]]/Table2[[#This Row],[Current Month Low]])-1</f>
        <v>1.7741935483870375E-3</v>
      </c>
      <c r="AH419" s="1">
        <f>(Table2[[#This Row],[Current Month High]]/Table2[[#This Row],[Close Price]])-1</f>
        <v>2.1789298556324832E-2</v>
      </c>
      <c r="AI419">
        <v>19.8948102828315</v>
      </c>
      <c r="AJ419">
        <v>57.506339814032103</v>
      </c>
      <c r="AK419" t="str">
        <f>IF(AND(Table2[[#This Row],[20D EMA]]&gt;Table2[[#This Row],[50D EMA]],Table2[[#This Row],[50D EMA]]&gt;Table2[[#This Row],[200D EMA]]),"Uptrend","Downtrend/NoTrend")</f>
        <v>Downtrend/NoTrend</v>
      </c>
      <c r="AL419">
        <v>0</v>
      </c>
      <c r="AM419" t="s">
        <v>3170</v>
      </c>
      <c r="AN419">
        <v>3.83</v>
      </c>
      <c r="AO419" t="s">
        <v>3169</v>
      </c>
      <c r="AP419">
        <v>-2.8391859515182999E-2</v>
      </c>
      <c r="AQ419">
        <f>(Table2[[#This Row],[Sharpe Ratio]]-AVERAGE(Table2[Sharpe Ratio]))/_xlfn.STDEV.P(Table2[Sharpe Ratio])</f>
        <v>-1.0698857223058107</v>
      </c>
      <c r="AR4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9">
        <f>_xlfn.RANK.AVG(Table2[[#This Row],[1Y Return vs Nifty Z-Score]],Table2[1Y Return vs Nifty Z-Score])</f>
        <v>514</v>
      </c>
      <c r="AT419">
        <f>_xlfn.RANK.AVG(Table2[[#This Row],[6M Return vs Nifty Z-Score]],Table2[6M Return vs Nifty Z-Score])</f>
        <v>81</v>
      </c>
      <c r="AU419">
        <f>_xlfn.RANK.AVG(Table2[[#This Row],[Sharpe Ratio Z-Score]],Table2[Sharpe Ratio Z-Score])</f>
        <v>627</v>
      </c>
      <c r="AV419">
        <f>(Table2[[#This Row],[Rank 1Y]]+Table2[[#This Row],[Rank 6M]]+Table2[[#This Row],[Rank Sharpe]])/3</f>
        <v>407.33333333333331</v>
      </c>
    </row>
    <row r="420" spans="1:48" x14ac:dyDescent="0.3">
      <c r="A420" t="s">
        <v>115</v>
      </c>
      <c r="B420" t="s">
        <v>116</v>
      </c>
      <c r="C420" t="s">
        <v>3130</v>
      </c>
      <c r="D420" t="s">
        <v>117</v>
      </c>
      <c r="E420">
        <v>232955.14623443899</v>
      </c>
      <c r="F420">
        <v>954.9</v>
      </c>
      <c r="G420">
        <v>1.8676442973387699</v>
      </c>
      <c r="H420">
        <f>(Table2[[#This Row],[1Y Return vs Nifty]]-AVERAGE(Table2[1Y Return vs Nifty]))/_xlfn.STDEV.P(Table2[1Y Return vs Nifty])</f>
        <v>-0.34022643562964267</v>
      </c>
      <c r="I420">
        <v>-3.0963123747983001</v>
      </c>
      <c r="J420">
        <f>(Table2[[#This Row],[1M Return vs Nifty]]-AVERAGE(Table2[1M Return vs Nifty]))/_xlfn.STDEV.P(Table2[1M Return vs Nifty])</f>
        <v>-0.46349295566326015</v>
      </c>
      <c r="K420">
        <v>1.6706826560354799</v>
      </c>
      <c r="L420">
        <f>(Table2[[#This Row],[6M Return vs Nifty]]-AVERAGE(Table2[6M Return vs Nifty]))/_xlfn.STDEV.P(Table2[6M Return vs Nifty])</f>
        <v>-0.16344194716972721</v>
      </c>
      <c r="M420">
        <v>6.00316338235268</v>
      </c>
      <c r="N420">
        <f>(Table2[[#This Row],[1W Return vs Nifty]]-AVERAGE(Table2[1W Return vs Nifty]))/_xlfn.STDEV.P(Table2[1W Return vs Nifty])</f>
        <v>-8.2896615573415475E-2</v>
      </c>
      <c r="O420">
        <v>971.81</v>
      </c>
      <c r="P420">
        <v>966.75319003164702</v>
      </c>
      <c r="Q420">
        <v>906.33116065059801</v>
      </c>
      <c r="R420">
        <v>39.501362094719497</v>
      </c>
      <c r="S420" s="1">
        <f>(Table2[[#This Row],[Close Price]]-Table2[[#This Row],[20D EMA]])/Table2[[#This Row],[20D EMA]]</f>
        <v>-1.7400520677910258E-2</v>
      </c>
      <c r="T420" s="1">
        <f>(Table2[[#This Row],[Close Price]]-Table2[[#This Row],[50D EMA]])/Table2[[#This Row],[50D EMA]]</f>
        <v>-1.2260823293749903E-2</v>
      </c>
      <c r="U420" s="1">
        <f>(Table2[[#This Row],[Close Price]]-Table2[[#This Row],[200D EMA]])/Table2[[#This Row],[200D EMA]]</f>
        <v>5.3588402846634402E-2</v>
      </c>
      <c r="V420">
        <v>0.54605897048381502</v>
      </c>
      <c r="W420">
        <v>941.1</v>
      </c>
      <c r="X420">
        <v>968.85</v>
      </c>
      <c r="Y420">
        <v>941.1</v>
      </c>
      <c r="Z420">
        <v>968.85</v>
      </c>
      <c r="AA420">
        <v>941.1</v>
      </c>
      <c r="AB420">
        <v>978</v>
      </c>
      <c r="AC420" s="1">
        <f>(Table2[[#This Row],[Close Price]]/Table2[[#This Row],[Day Low]])-1</f>
        <v>1.4663691424928293E-2</v>
      </c>
      <c r="AD420" s="1">
        <f>(Table2[[#This Row],[Day High]]/Table2[[#This Row],[Close Price]])-1</f>
        <v>1.4608859566446863E-2</v>
      </c>
      <c r="AE420" s="1">
        <f>(Table2[[#This Row],[Close Price]]/Table2[[#This Row],[Current Week Low]])-1</f>
        <v>1.4663691424928293E-2</v>
      </c>
      <c r="AF420" s="1">
        <f>(Table2[[#This Row],[Current Week High]]/Table2[[#This Row],[Close Price]])-1</f>
        <v>1.4608859566446863E-2</v>
      </c>
      <c r="AG420" s="1">
        <f>(Table2[[#This Row],[Close Price]]/Table2[[#This Row],[Current Month Low]])-1</f>
        <v>1.4663691424928293E-2</v>
      </c>
      <c r="AH420" s="1">
        <f>(Table2[[#This Row],[Current Month High]]/Table2[[#This Row],[Close Price]])-1</f>
        <v>2.4191014765944097E-2</v>
      </c>
      <c r="AI420">
        <v>11.320557126400599</v>
      </c>
      <c r="AJ420">
        <v>28.191703584373698</v>
      </c>
      <c r="AK420" t="str">
        <f>IF(AND(Table2[[#This Row],[20D EMA]]&gt;Table2[[#This Row],[50D EMA]],Table2[[#This Row],[50D EMA]]&gt;Table2[[#This Row],[200D EMA]]),"Uptrend","Downtrend/NoTrend")</f>
        <v>Uptrend</v>
      </c>
      <c r="AL420">
        <v>0.02</v>
      </c>
      <c r="AM420" t="s">
        <v>3169</v>
      </c>
      <c r="AN420">
        <v>-2.5099999999999998</v>
      </c>
      <c r="AO420" t="s">
        <v>3168</v>
      </c>
      <c r="AP420">
        <v>3.5727721729604998E-2</v>
      </c>
      <c r="AQ420">
        <f>(Table2[[#This Row],[Sharpe Ratio]]-AVERAGE(Table2[Sharpe Ratio]))/_xlfn.STDEV.P(Table2[Sharpe Ratio])</f>
        <v>-0.30998391889552235</v>
      </c>
      <c r="AR4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-1.3600418729315678</v>
      </c>
      <c r="AS420">
        <f>_xlfn.RANK.AVG(Table2[[#This Row],[1Y Return vs Nifty Z-Score]],Table2[1Y Return vs Nifty Z-Score])</f>
        <v>428</v>
      </c>
      <c r="AT420">
        <f>_xlfn.RANK.AVG(Table2[[#This Row],[6M Return vs Nifty Z-Score]],Table2[6M Return vs Nifty Z-Score])</f>
        <v>373</v>
      </c>
      <c r="AU420">
        <f>_xlfn.RANK.AVG(Table2[[#This Row],[Sharpe Ratio Z-Score]],Table2[Sharpe Ratio Z-Score])</f>
        <v>422</v>
      </c>
      <c r="AV420">
        <f>(Table2[[#This Row],[Rank 1Y]]+Table2[[#This Row],[Rank 6M]]+Table2[[#This Row],[Rank Sharpe]])/3</f>
        <v>407.66666666666669</v>
      </c>
    </row>
    <row r="421" spans="1:48" x14ac:dyDescent="0.3">
      <c r="A421" t="s">
        <v>618</v>
      </c>
      <c r="B421" t="s">
        <v>619</v>
      </c>
      <c r="C421" t="s">
        <v>3126</v>
      </c>
      <c r="D421" t="s">
        <v>46</v>
      </c>
      <c r="E421">
        <v>31028.382000000001</v>
      </c>
      <c r="F421">
        <v>51.38</v>
      </c>
      <c r="G421">
        <v>22.866760124040798</v>
      </c>
      <c r="H421">
        <f>(Table2[[#This Row],[1Y Return vs Nifty]]-AVERAGE(Table2[1Y Return vs Nifty]))/_xlfn.STDEV.P(Table2[1Y Return vs Nifty])</f>
        <v>3.2052869545085197E-2</v>
      </c>
      <c r="I421">
        <v>-6.8496093868191696</v>
      </c>
      <c r="J421">
        <f>(Table2[[#This Row],[1M Return vs Nifty]]-AVERAGE(Table2[1M Return vs Nifty]))/_xlfn.STDEV.P(Table2[1M Return vs Nifty])</f>
        <v>-0.87741448355796214</v>
      </c>
      <c r="K421">
        <v>-30.810848384015902</v>
      </c>
      <c r="L421">
        <f>(Table2[[#This Row],[6M Return vs Nifty]]-AVERAGE(Table2[6M Return vs Nifty]))/_xlfn.STDEV.P(Table2[6M Return vs Nifty])</f>
        <v>-1.2836309955894329</v>
      </c>
      <c r="M421">
        <v>5.3775536347039701</v>
      </c>
      <c r="N421">
        <f>(Table2[[#This Row],[1W Return vs Nifty]]-AVERAGE(Table2[1W Return vs Nifty]))/_xlfn.STDEV.P(Table2[1W Return vs Nifty])</f>
        <v>-0.19352726914068355</v>
      </c>
      <c r="O421">
        <v>54.92</v>
      </c>
      <c r="P421">
        <v>58.326441523799303</v>
      </c>
      <c r="Q421">
        <v>58.434299093398401</v>
      </c>
      <c r="R421">
        <v>37.030526974673201</v>
      </c>
      <c r="S421" s="1">
        <f>(Table2[[#This Row],[Close Price]]-Table2[[#This Row],[20D EMA]])/Table2[[#This Row],[20D EMA]]</f>
        <v>-6.4457392571012365E-2</v>
      </c>
      <c r="T421" s="1">
        <f>(Table2[[#This Row],[Close Price]]-Table2[[#This Row],[50D EMA]])/Table2[[#This Row],[50D EMA]]</f>
        <v>-0.11909592531827783</v>
      </c>
      <c r="U421" s="1">
        <f>(Table2[[#This Row],[Close Price]]-Table2[[#This Row],[200D EMA]])/Table2[[#This Row],[200D EMA]]</f>
        <v>-0.12072189112978265</v>
      </c>
      <c r="V421">
        <v>0.88316170145528805</v>
      </c>
      <c r="W421">
        <v>50.88</v>
      </c>
      <c r="X421">
        <v>53.49</v>
      </c>
      <c r="Y421">
        <v>50.88</v>
      </c>
      <c r="Z421">
        <v>53.49</v>
      </c>
      <c r="AA421">
        <v>50.88</v>
      </c>
      <c r="AB421">
        <v>53.59</v>
      </c>
      <c r="AC421" s="1">
        <f>(Table2[[#This Row],[Close Price]]/Table2[[#This Row],[Day Low]])-1</f>
        <v>9.8270440251573277E-3</v>
      </c>
      <c r="AD421" s="1">
        <f>(Table2[[#This Row],[Day High]]/Table2[[#This Row],[Close Price]])-1</f>
        <v>4.1066562864928047E-2</v>
      </c>
      <c r="AE421" s="1">
        <f>(Table2[[#This Row],[Close Price]]/Table2[[#This Row],[Current Week Low]])-1</f>
        <v>9.8270440251573277E-3</v>
      </c>
      <c r="AF421" s="1">
        <f>(Table2[[#This Row],[Current Week High]]/Table2[[#This Row],[Close Price]])-1</f>
        <v>4.1066562864928047E-2</v>
      </c>
      <c r="AG421" s="1">
        <f>(Table2[[#This Row],[Close Price]]/Table2[[#This Row],[Current Month Low]])-1</f>
        <v>9.8270440251573277E-3</v>
      </c>
      <c r="AH421" s="1">
        <f>(Table2[[#This Row],[Current Month High]]/Table2[[#This Row],[Close Price]])-1</f>
        <v>4.3012845465161487E-2</v>
      </c>
      <c r="AI421">
        <v>52.101985208252202</v>
      </c>
      <c r="AJ421">
        <v>49.360465116279002</v>
      </c>
      <c r="AK421" t="str">
        <f>IF(AND(Table2[[#This Row],[20D EMA]]&gt;Table2[[#This Row],[50D EMA]],Table2[[#This Row],[50D EMA]]&gt;Table2[[#This Row],[200D EMA]]),"Uptrend","Downtrend/NoTrend")</f>
        <v>Downtrend/NoTrend</v>
      </c>
      <c r="AL421">
        <v>-0.14000000000000001</v>
      </c>
      <c r="AM421" t="s">
        <v>3168</v>
      </c>
      <c r="AN421">
        <v>-11.55</v>
      </c>
      <c r="AO421" t="s">
        <v>3168</v>
      </c>
      <c r="AP421">
        <v>9.7498758011320005E-2</v>
      </c>
      <c r="AQ421">
        <f>(Table2[[#This Row],[Sharpe Ratio]]-AVERAGE(Table2[Sharpe Ratio]))/_xlfn.STDEV.P(Table2[Sharpe Ratio])</f>
        <v>0.4220845219415445</v>
      </c>
      <c r="AR4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1">
        <f>_xlfn.RANK.AVG(Table2[[#This Row],[1Y Return vs Nifty Z-Score]],Table2[1Y Return vs Nifty Z-Score])</f>
        <v>288</v>
      </c>
      <c r="AT421">
        <f>_xlfn.RANK.AVG(Table2[[#This Row],[6M Return vs Nifty Z-Score]],Table2[6M Return vs Nifty Z-Score])</f>
        <v>700</v>
      </c>
      <c r="AU421">
        <f>_xlfn.RANK.AVG(Table2[[#This Row],[Sharpe Ratio Z-Score]],Table2[Sharpe Ratio Z-Score])</f>
        <v>235</v>
      </c>
      <c r="AV421">
        <f>(Table2[[#This Row],[Rank 1Y]]+Table2[[#This Row],[Rank 6M]]+Table2[[#This Row],[Rank Sharpe]])/3</f>
        <v>407.66666666666669</v>
      </c>
    </row>
    <row r="422" spans="1:48" x14ac:dyDescent="0.3">
      <c r="A422" t="s">
        <v>70</v>
      </c>
      <c r="B422" t="s">
        <v>71</v>
      </c>
      <c r="C422" t="s">
        <v>3121</v>
      </c>
      <c r="D422" t="s">
        <v>72</v>
      </c>
      <c r="E422">
        <v>333754.80733518</v>
      </c>
      <c r="F422">
        <v>265.3</v>
      </c>
      <c r="G422">
        <v>12.470883308180699</v>
      </c>
      <c r="H422">
        <f>(Table2[[#This Row],[1Y Return vs Nifty]]-AVERAGE(Table2[1Y Return vs Nifty]))/_xlfn.STDEV.P(Table2[1Y Return vs Nifty])</f>
        <v>-0.15224869008387948</v>
      </c>
      <c r="I422">
        <v>-4.3499794098342601</v>
      </c>
      <c r="J422">
        <f>(Table2[[#This Row],[1M Return vs Nifty]]-AVERAGE(Table2[1M Return vs Nifty]))/_xlfn.STDEV.P(Table2[1M Return vs Nifty])</f>
        <v>-0.60175000618479779</v>
      </c>
      <c r="K422">
        <v>-12.732590408453699</v>
      </c>
      <c r="L422">
        <f>(Table2[[#This Row],[6M Return vs Nifty]]-AVERAGE(Table2[6M Return vs Nifty]))/_xlfn.STDEV.P(Table2[6M Return vs Nifty])</f>
        <v>-0.66016695463149955</v>
      </c>
      <c r="M422">
        <v>5.67112336590412</v>
      </c>
      <c r="N422">
        <f>(Table2[[#This Row],[1W Return vs Nifty]]-AVERAGE(Table2[1W Return vs Nifty]))/_xlfn.STDEV.P(Table2[1W Return vs Nifty])</f>
        <v>-0.14161341813004261</v>
      </c>
      <c r="O422">
        <v>274.97000000000003</v>
      </c>
      <c r="P422">
        <v>287.14556198334702</v>
      </c>
      <c r="Q422">
        <v>275.11332318542202</v>
      </c>
      <c r="R422">
        <v>37.9501737430855</v>
      </c>
      <c r="S422" s="1">
        <f>(Table2[[#This Row],[Close Price]]-Table2[[#This Row],[20D EMA]])/Table2[[#This Row],[20D EMA]]</f>
        <v>-3.5167472815216261E-2</v>
      </c>
      <c r="T422" s="1">
        <f>(Table2[[#This Row],[Close Price]]-Table2[[#This Row],[50D EMA]])/Table2[[#This Row],[50D EMA]]</f>
        <v>-7.6078354937674231E-2</v>
      </c>
      <c r="U422" s="1">
        <f>(Table2[[#This Row],[Close Price]]-Table2[[#This Row],[200D EMA]])/Table2[[#This Row],[200D EMA]]</f>
        <v>-3.5670112489637529E-2</v>
      </c>
      <c r="V422">
        <v>0.62864871304542003</v>
      </c>
      <c r="W422">
        <v>260.14999999999998</v>
      </c>
      <c r="X422">
        <v>274.35000000000002</v>
      </c>
      <c r="Y422">
        <v>260.14999999999998</v>
      </c>
      <c r="Z422">
        <v>274.35000000000002</v>
      </c>
      <c r="AA422">
        <v>260.14999999999998</v>
      </c>
      <c r="AB422">
        <v>274.35000000000002</v>
      </c>
      <c r="AC422" s="1">
        <f>(Table2[[#This Row],[Close Price]]/Table2[[#This Row],[Day Low]])-1</f>
        <v>1.9796271381895103E-2</v>
      </c>
      <c r="AD422" s="1">
        <f>(Table2[[#This Row],[Day High]]/Table2[[#This Row],[Close Price]])-1</f>
        <v>3.4112325669053867E-2</v>
      </c>
      <c r="AE422" s="1">
        <f>(Table2[[#This Row],[Close Price]]/Table2[[#This Row],[Current Week Low]])-1</f>
        <v>1.9796271381895103E-2</v>
      </c>
      <c r="AF422" s="1">
        <f>(Table2[[#This Row],[Current Week High]]/Table2[[#This Row],[Close Price]])-1</f>
        <v>3.4112325669053867E-2</v>
      </c>
      <c r="AG422" s="1">
        <f>(Table2[[#This Row],[Close Price]]/Table2[[#This Row],[Current Month Low]])-1</f>
        <v>1.9796271381895103E-2</v>
      </c>
      <c r="AH422" s="1">
        <f>(Table2[[#This Row],[Current Month High]]/Table2[[#This Row],[Close Price]])-1</f>
        <v>3.4112325669053867E-2</v>
      </c>
      <c r="AI422">
        <v>30.0414624952883</v>
      </c>
      <c r="AJ422">
        <v>41.004517672070101</v>
      </c>
      <c r="AK422" t="str">
        <f>IF(AND(Table2[[#This Row],[20D EMA]]&gt;Table2[[#This Row],[50D EMA]],Table2[[#This Row],[50D EMA]]&gt;Table2[[#This Row],[200D EMA]]),"Uptrend","Downtrend/NoTrend")</f>
        <v>Downtrend/NoTrend</v>
      </c>
      <c r="AL422">
        <v>-0.11</v>
      </c>
      <c r="AM422" t="s">
        <v>3168</v>
      </c>
      <c r="AN422">
        <v>-5.79</v>
      </c>
      <c r="AO422" t="s">
        <v>3168</v>
      </c>
      <c r="AP422">
        <v>6.5943149112330998E-2</v>
      </c>
      <c r="AQ422">
        <f>(Table2[[#This Row],[Sharpe Ratio]]-AVERAGE(Table2[Sharpe Ratio]))/_xlfn.STDEV.P(Table2[Sharpe Ratio])</f>
        <v>4.8108840183631395E-2</v>
      </c>
      <c r="AR4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2">
        <f>_xlfn.RANK.AVG(Table2[[#This Row],[1Y Return vs Nifty Z-Score]],Table2[1Y Return vs Nifty Z-Score])</f>
        <v>344</v>
      </c>
      <c r="AT422">
        <f>_xlfn.RANK.AVG(Table2[[#This Row],[6M Return vs Nifty Z-Score]],Table2[6M Return vs Nifty Z-Score])</f>
        <v>554</v>
      </c>
      <c r="AU422">
        <f>_xlfn.RANK.AVG(Table2[[#This Row],[Sharpe Ratio Z-Score]],Table2[Sharpe Ratio Z-Score])</f>
        <v>329</v>
      </c>
      <c r="AV422">
        <f>(Table2[[#This Row],[Rank 1Y]]+Table2[[#This Row],[Rank 6M]]+Table2[[#This Row],[Rank Sharpe]])/3</f>
        <v>409</v>
      </c>
    </row>
    <row r="423" spans="1:48" x14ac:dyDescent="0.3">
      <c r="A423" t="s">
        <v>333</v>
      </c>
      <c r="B423" t="s">
        <v>334</v>
      </c>
      <c r="C423" t="s">
        <v>3136</v>
      </c>
      <c r="D423" t="s">
        <v>141</v>
      </c>
      <c r="E423">
        <v>77935.248751359904</v>
      </c>
      <c r="F423">
        <v>2802.8</v>
      </c>
      <c r="G423">
        <v>28.927496550453299</v>
      </c>
      <c r="H423">
        <f>(Table2[[#This Row],[1Y Return vs Nifty]]-AVERAGE(Table2[1Y Return vs Nifty]))/_xlfn.STDEV.P(Table2[1Y Return vs Nifty])</f>
        <v>0.13949961941266595</v>
      </c>
      <c r="I423">
        <v>-1.22277276809612</v>
      </c>
      <c r="J423">
        <f>(Table2[[#This Row],[1M Return vs Nifty]]-AVERAGE(Table2[1M Return vs Nifty]))/_xlfn.STDEV.P(Table2[1M Return vs Nifty])</f>
        <v>-0.25687504770295794</v>
      </c>
      <c r="K423">
        <v>-8.1659190461943201</v>
      </c>
      <c r="L423">
        <f>(Table2[[#This Row],[6M Return vs Nifty]]-AVERAGE(Table2[6M Return vs Nifty]))/_xlfn.STDEV.P(Table2[6M Return vs Nifty])</f>
        <v>-0.50267637201619297</v>
      </c>
      <c r="M423">
        <v>-1.51214650097345</v>
      </c>
      <c r="N423">
        <f>(Table2[[#This Row],[1W Return vs Nifty]]-AVERAGE(Table2[1W Return vs Nifty]))/_xlfn.STDEV.P(Table2[1W Return vs Nifty])</f>
        <v>-1.4118778970795611</v>
      </c>
      <c r="O423">
        <v>2958.71</v>
      </c>
      <c r="P423">
        <v>2986.0623923084299</v>
      </c>
      <c r="Q423">
        <v>2733.88146170461</v>
      </c>
      <c r="R423">
        <v>29.748902096443299</v>
      </c>
      <c r="S423" s="1">
        <f>(Table2[[#This Row],[Close Price]]-Table2[[#This Row],[20D EMA]])/Table2[[#This Row],[20D EMA]]</f>
        <v>-5.2695262462356854E-2</v>
      </c>
      <c r="T423" s="1">
        <f>(Table2[[#This Row],[Close Price]]-Table2[[#This Row],[50D EMA]])/Table2[[#This Row],[50D EMA]]</f>
        <v>-6.1372593144899235E-2</v>
      </c>
      <c r="U423" s="1">
        <f>(Table2[[#This Row],[Close Price]]-Table2[[#This Row],[200D EMA]])/Table2[[#This Row],[200D EMA]]</f>
        <v>2.5209044086504959E-2</v>
      </c>
      <c r="V423">
        <v>0.84826623721747796</v>
      </c>
      <c r="W423">
        <v>2781.8</v>
      </c>
      <c r="X423">
        <v>2893.95</v>
      </c>
      <c r="Y423">
        <v>2781.8</v>
      </c>
      <c r="Z423">
        <v>2893.95</v>
      </c>
      <c r="AA423">
        <v>2781.8</v>
      </c>
      <c r="AB423">
        <v>2900</v>
      </c>
      <c r="AC423" s="1">
        <f>(Table2[[#This Row],[Close Price]]/Table2[[#This Row],[Day Low]])-1</f>
        <v>7.5490689481629847E-3</v>
      </c>
      <c r="AD423" s="1">
        <f>(Table2[[#This Row],[Day High]]/Table2[[#This Row],[Close Price]])-1</f>
        <v>3.2521050378193195E-2</v>
      </c>
      <c r="AE423" s="1">
        <f>(Table2[[#This Row],[Close Price]]/Table2[[#This Row],[Current Week Low]])-1</f>
        <v>7.5490689481629847E-3</v>
      </c>
      <c r="AF423" s="1">
        <f>(Table2[[#This Row],[Current Week High]]/Table2[[#This Row],[Close Price]])-1</f>
        <v>3.2521050378193195E-2</v>
      </c>
      <c r="AG423" s="1">
        <f>(Table2[[#This Row],[Close Price]]/Table2[[#This Row],[Current Month Low]])-1</f>
        <v>7.5490689481629847E-3</v>
      </c>
      <c r="AH423" s="1">
        <f>(Table2[[#This Row],[Current Month High]]/Table2[[#This Row],[Close Price]])-1</f>
        <v>3.4679606108177552E-2</v>
      </c>
      <c r="AI423">
        <v>21.4035964035963</v>
      </c>
      <c r="AJ423">
        <v>59.740111706371799</v>
      </c>
      <c r="AK423" t="str">
        <f>IF(AND(Table2[[#This Row],[20D EMA]]&gt;Table2[[#This Row],[50D EMA]],Table2[[#This Row],[50D EMA]]&gt;Table2[[#This Row],[200D EMA]]),"Uptrend","Downtrend/NoTrend")</f>
        <v>Downtrend/NoTrend</v>
      </c>
      <c r="AL423">
        <v>0.02</v>
      </c>
      <c r="AM423" t="s">
        <v>3169</v>
      </c>
      <c r="AN423">
        <v>-9.1199999999999992</v>
      </c>
      <c r="AO423" t="s">
        <v>3168</v>
      </c>
      <c r="AP423">
        <v>1.7574784768396998E-2</v>
      </c>
      <c r="AQ423">
        <f>(Table2[[#This Row],[Sharpe Ratio]]-AVERAGE(Table2[Sharpe Ratio]))/_xlfn.STDEV.P(Table2[Sharpe Ratio])</f>
        <v>-0.52512021994765257</v>
      </c>
      <c r="AR4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3">
        <f>_xlfn.RANK.AVG(Table2[[#This Row],[1Y Return vs Nifty Z-Score]],Table2[1Y Return vs Nifty Z-Score])</f>
        <v>257</v>
      </c>
      <c r="AT423">
        <f>_xlfn.RANK.AVG(Table2[[#This Row],[6M Return vs Nifty Z-Score]],Table2[6M Return vs Nifty Z-Score])</f>
        <v>499</v>
      </c>
      <c r="AU423">
        <f>_xlfn.RANK.AVG(Table2[[#This Row],[Sharpe Ratio Z-Score]],Table2[Sharpe Ratio Z-Score])</f>
        <v>476</v>
      </c>
      <c r="AV423">
        <f>(Table2[[#This Row],[Rank 1Y]]+Table2[[#This Row],[Rank 6M]]+Table2[[#This Row],[Rank Sharpe]])/3</f>
        <v>410.66666666666669</v>
      </c>
    </row>
    <row r="424" spans="1:48" x14ac:dyDescent="0.3">
      <c r="A424" t="s">
        <v>1269</v>
      </c>
      <c r="B424" t="s">
        <v>1270</v>
      </c>
      <c r="C424" t="s">
        <v>3127</v>
      </c>
      <c r="D424" t="s">
        <v>247</v>
      </c>
      <c r="E424">
        <v>9036.3091520399994</v>
      </c>
      <c r="F424">
        <v>1378.2</v>
      </c>
      <c r="G424">
        <v>12.5760817637989</v>
      </c>
      <c r="H424">
        <f>(Table2[[#This Row],[1Y Return vs Nifty]]-AVERAGE(Table2[1Y Return vs Nifty]))/_xlfn.STDEV.P(Table2[1Y Return vs Nifty])</f>
        <v>-0.15038369689625208</v>
      </c>
      <c r="I424">
        <v>0.25926646929449099</v>
      </c>
      <c r="J424">
        <f>(Table2[[#This Row],[1M Return vs Nifty]]-AVERAGE(Table2[1M Return vs Nifty]))/_xlfn.STDEV.P(Table2[1M Return vs Nifty])</f>
        <v>-9.3432627991461431E-2</v>
      </c>
      <c r="K424">
        <v>3.5351167547126399</v>
      </c>
      <c r="L424">
        <f>(Table2[[#This Row],[6M Return vs Nifty]]-AVERAGE(Table2[6M Return vs Nifty]))/_xlfn.STDEV.P(Table2[6M Return vs Nifty])</f>
        <v>-9.9143295229239259E-2</v>
      </c>
      <c r="M424">
        <v>0.78377012083617703</v>
      </c>
      <c r="N424">
        <f>(Table2[[#This Row],[1W Return vs Nifty]]-AVERAGE(Table2[1W Return vs Nifty]))/_xlfn.STDEV.P(Table2[1W Return vs Nifty])</f>
        <v>-1.0058759807709015</v>
      </c>
      <c r="O424">
        <v>1359.81</v>
      </c>
      <c r="P424">
        <v>1354.8284079111199</v>
      </c>
      <c r="Q424">
        <v>1267.7944929673399</v>
      </c>
      <c r="R424">
        <v>61.349627930312799</v>
      </c>
      <c r="S424" s="1">
        <f>(Table2[[#This Row],[Close Price]]-Table2[[#This Row],[20D EMA]])/Table2[[#This Row],[20D EMA]]</f>
        <v>1.3523948198645473E-2</v>
      </c>
      <c r="T424" s="1">
        <f>(Table2[[#This Row],[Close Price]]-Table2[[#This Row],[50D EMA]])/Table2[[#This Row],[50D EMA]]</f>
        <v>1.7250591995568297E-2</v>
      </c>
      <c r="U424" s="1">
        <f>(Table2[[#This Row],[Close Price]]-Table2[[#This Row],[200D EMA]])/Table2[[#This Row],[200D EMA]]</f>
        <v>8.7084703116394047E-2</v>
      </c>
      <c r="V424">
        <v>0.820393844455098</v>
      </c>
      <c r="W424">
        <v>1341.6</v>
      </c>
      <c r="X424">
        <v>1388.9</v>
      </c>
      <c r="Y424">
        <v>1341.6</v>
      </c>
      <c r="Z424">
        <v>1388.9</v>
      </c>
      <c r="AA424">
        <v>1341.6</v>
      </c>
      <c r="AB424">
        <v>1388.9</v>
      </c>
      <c r="AC424" s="1">
        <f>(Table2[[#This Row],[Close Price]]/Table2[[#This Row],[Day Low]])-1</f>
        <v>2.7280858676207664E-2</v>
      </c>
      <c r="AD424" s="1">
        <f>(Table2[[#This Row],[Day High]]/Table2[[#This Row],[Close Price]])-1</f>
        <v>7.7637498186040599E-3</v>
      </c>
      <c r="AE424" s="1">
        <f>(Table2[[#This Row],[Close Price]]/Table2[[#This Row],[Current Week Low]])-1</f>
        <v>2.7280858676207664E-2</v>
      </c>
      <c r="AF424" s="1">
        <f>(Table2[[#This Row],[Current Week High]]/Table2[[#This Row],[Close Price]])-1</f>
        <v>7.7637498186040599E-3</v>
      </c>
      <c r="AG424" s="1">
        <f>(Table2[[#This Row],[Close Price]]/Table2[[#This Row],[Current Month Low]])-1</f>
        <v>2.7280858676207664E-2</v>
      </c>
      <c r="AH424" s="1">
        <f>(Table2[[#This Row],[Current Month High]]/Table2[[#This Row],[Close Price]])-1</f>
        <v>7.7637498186040599E-3</v>
      </c>
      <c r="AI424">
        <v>20.007981425047099</v>
      </c>
      <c r="AJ424">
        <v>38.861460957178799</v>
      </c>
      <c r="AK424" t="str">
        <f>IF(AND(Table2[[#This Row],[20D EMA]]&gt;Table2[[#This Row],[50D EMA]],Table2[[#This Row],[50D EMA]]&gt;Table2[[#This Row],[200D EMA]]),"Uptrend","Downtrend/NoTrend")</f>
        <v>Uptrend</v>
      </c>
      <c r="AL424">
        <v>-0.01</v>
      </c>
      <c r="AM424" t="s">
        <v>3168</v>
      </c>
      <c r="AN424">
        <v>2.14</v>
      </c>
      <c r="AO424" t="s">
        <v>3169</v>
      </c>
      <c r="AQ424">
        <f>(Table2[[#This Row],[Sharpe Ratio]]-AVERAGE(Table2[Sharpe Ratio]))/_xlfn.STDEV.P(Table2[Sharpe Ratio])</f>
        <v>-0.73340465320162251</v>
      </c>
      <c r="AR4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-2.0822402540894767</v>
      </c>
      <c r="AS424">
        <f>_xlfn.RANK.AVG(Table2[[#This Row],[1Y Return vs Nifty Z-Score]],Table2[1Y Return vs Nifty Z-Score])</f>
        <v>342</v>
      </c>
      <c r="AT424">
        <f>_xlfn.RANK.AVG(Table2[[#This Row],[6M Return vs Nifty Z-Score]],Table2[6M Return vs Nifty Z-Score])</f>
        <v>353</v>
      </c>
      <c r="AU424">
        <f>_xlfn.RANK.AVG(Table2[[#This Row],[Sharpe Ratio Z-Score]],Table2[Sharpe Ratio Z-Score])</f>
        <v>539</v>
      </c>
      <c r="AV424">
        <f>(Table2[[#This Row],[Rank 1Y]]+Table2[[#This Row],[Rank 6M]]+Table2[[#This Row],[Rank Sharpe]])/3</f>
        <v>411.33333333333331</v>
      </c>
    </row>
    <row r="425" spans="1:48" x14ac:dyDescent="0.3">
      <c r="A425" t="s">
        <v>959</v>
      </c>
      <c r="B425" t="s">
        <v>960</v>
      </c>
      <c r="C425" t="s">
        <v>3139</v>
      </c>
      <c r="D425" t="s">
        <v>599</v>
      </c>
      <c r="E425">
        <v>15176.0151356899</v>
      </c>
      <c r="F425">
        <v>484.15</v>
      </c>
      <c r="G425">
        <v>-1.2062187004826099</v>
      </c>
      <c r="H425">
        <f>(Table2[[#This Row],[1Y Return vs Nifty]]-AVERAGE(Table2[1Y Return vs Nifty]))/_xlfn.STDEV.P(Table2[1Y Return vs Nifty])</f>
        <v>-0.39472090056212022</v>
      </c>
      <c r="I425">
        <v>-7.4624820518244901</v>
      </c>
      <c r="J425">
        <f>(Table2[[#This Row],[1M Return vs Nifty]]-AVERAGE(Table2[1M Return vs Nifty]))/_xlfn.STDEV.P(Table2[1M Return vs Nifty])</f>
        <v>-0.94500337649433874</v>
      </c>
      <c r="K425">
        <v>-22.0004356379862</v>
      </c>
      <c r="L425">
        <f>(Table2[[#This Row],[6M Return vs Nifty]]-AVERAGE(Table2[6M Return vs Nifty]))/_xlfn.STDEV.P(Table2[6M Return vs Nifty])</f>
        <v>-0.97978670148918034</v>
      </c>
      <c r="M425">
        <v>7.4705776085988997</v>
      </c>
      <c r="N425">
        <f>(Table2[[#This Row],[1W Return vs Nifty]]-AVERAGE(Table2[1W Return vs Nifty]))/_xlfn.STDEV.P(Table2[1W Return vs Nifty])</f>
        <v>0.17659581643178945</v>
      </c>
      <c r="O425">
        <v>515.98</v>
      </c>
      <c r="P425">
        <v>562.04170772190503</v>
      </c>
      <c r="Q425">
        <v>578.78747406857997</v>
      </c>
      <c r="R425">
        <v>33.934457392615499</v>
      </c>
      <c r="S425" s="1">
        <f>(Table2[[#This Row],[Close Price]]-Table2[[#This Row],[20D EMA]])/Table2[[#This Row],[20D EMA]]</f>
        <v>-6.1688437536338694E-2</v>
      </c>
      <c r="T425" s="1">
        <f>(Table2[[#This Row],[Close Price]]-Table2[[#This Row],[50D EMA]])/Table2[[#This Row],[50D EMA]]</f>
        <v>-0.13858705973551239</v>
      </c>
      <c r="U425" s="1">
        <f>(Table2[[#This Row],[Close Price]]-Table2[[#This Row],[200D EMA]])/Table2[[#This Row],[200D EMA]]</f>
        <v>-0.16350988628576729</v>
      </c>
      <c r="V425">
        <v>0.80561046774925305</v>
      </c>
      <c r="W425">
        <v>480</v>
      </c>
      <c r="X425">
        <v>499.95</v>
      </c>
      <c r="Y425">
        <v>480</v>
      </c>
      <c r="Z425">
        <v>499.95</v>
      </c>
      <c r="AA425">
        <v>480</v>
      </c>
      <c r="AB425">
        <v>504.9</v>
      </c>
      <c r="AC425" s="1">
        <f>(Table2[[#This Row],[Close Price]]/Table2[[#This Row],[Day Low]])-1</f>
        <v>8.6458333333332416E-3</v>
      </c>
      <c r="AD425" s="1">
        <f>(Table2[[#This Row],[Day High]]/Table2[[#This Row],[Close Price]])-1</f>
        <v>3.2634514096870904E-2</v>
      </c>
      <c r="AE425" s="1">
        <f>(Table2[[#This Row],[Close Price]]/Table2[[#This Row],[Current Week Low]])-1</f>
        <v>8.6458333333332416E-3</v>
      </c>
      <c r="AF425" s="1">
        <f>(Table2[[#This Row],[Current Week High]]/Table2[[#This Row],[Close Price]])-1</f>
        <v>3.2634514096870904E-2</v>
      </c>
      <c r="AG425" s="1">
        <f>(Table2[[#This Row],[Close Price]]/Table2[[#This Row],[Current Month Low]])-1</f>
        <v>8.6458333333332416E-3</v>
      </c>
      <c r="AH425" s="1">
        <f>(Table2[[#This Row],[Current Month High]]/Table2[[#This Row],[Close Price]])-1</f>
        <v>4.2858618196839782E-2</v>
      </c>
      <c r="AI425">
        <v>61.571826913146701</v>
      </c>
      <c r="AJ425">
        <v>31.437491516220899</v>
      </c>
      <c r="AK425" t="str">
        <f>IF(AND(Table2[[#This Row],[20D EMA]]&gt;Table2[[#This Row],[50D EMA]],Table2[[#This Row],[50D EMA]]&gt;Table2[[#This Row],[200D EMA]]),"Uptrend","Downtrend/NoTrend")</f>
        <v>Downtrend/NoTrend</v>
      </c>
      <c r="AL425">
        <v>-0.26</v>
      </c>
      <c r="AM425" t="s">
        <v>3168</v>
      </c>
      <c r="AN425">
        <v>-10.09</v>
      </c>
      <c r="AO425" t="s">
        <v>3168</v>
      </c>
      <c r="AP425">
        <v>0.130847868523154</v>
      </c>
      <c r="AQ425">
        <f>(Table2[[#This Row],[Sharpe Ratio]]-AVERAGE(Table2[Sharpe Ratio]))/_xlfn.STDEV.P(Table2[Sharpe Ratio])</f>
        <v>0.81731556880886314</v>
      </c>
      <c r="AR4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5">
        <f>_xlfn.RANK.AVG(Table2[[#This Row],[1Y Return vs Nifty Z-Score]],Table2[1Y Return vs Nifty Z-Score])</f>
        <v>445</v>
      </c>
      <c r="AT425">
        <f>_xlfn.RANK.AVG(Table2[[#This Row],[6M Return vs Nifty Z-Score]],Table2[6M Return vs Nifty Z-Score])</f>
        <v>647</v>
      </c>
      <c r="AU425">
        <f>_xlfn.RANK.AVG(Table2[[#This Row],[Sharpe Ratio Z-Score]],Table2[Sharpe Ratio Z-Score])</f>
        <v>145</v>
      </c>
      <c r="AV425">
        <f>(Table2[[#This Row],[Rank 1Y]]+Table2[[#This Row],[Rank 6M]]+Table2[[#This Row],[Rank Sharpe]])/3</f>
        <v>412.33333333333331</v>
      </c>
    </row>
    <row r="426" spans="1:48" x14ac:dyDescent="0.3">
      <c r="A426" t="s">
        <v>1146</v>
      </c>
      <c r="B426" t="s">
        <v>1147</v>
      </c>
      <c r="C426" t="s">
        <v>3129</v>
      </c>
      <c r="D426" t="s">
        <v>417</v>
      </c>
      <c r="E426">
        <v>10714.183055699999</v>
      </c>
      <c r="F426">
        <v>391</v>
      </c>
      <c r="G426">
        <v>-10.1645774242449</v>
      </c>
      <c r="H426">
        <f>(Table2[[#This Row],[1Y Return vs Nifty]]-AVERAGE(Table2[1Y Return vs Nifty]))/_xlfn.STDEV.P(Table2[1Y Return vs Nifty])</f>
        <v>-0.55353766164438722</v>
      </c>
      <c r="I426">
        <v>0.87549622753676803</v>
      </c>
      <c r="J426">
        <f>(Table2[[#This Row],[1M Return vs Nifty]]-AVERAGE(Table2[1M Return vs Nifty]))/_xlfn.STDEV.P(Table2[1M Return vs Nifty])</f>
        <v>-2.5473507716967193E-2</v>
      </c>
      <c r="K426">
        <v>-11.161567694720899</v>
      </c>
      <c r="L426">
        <f>(Table2[[#This Row],[6M Return vs Nifty]]-AVERAGE(Table2[6M Return vs Nifty]))/_xlfn.STDEV.P(Table2[6M Return vs Nifty])</f>
        <v>-0.60598716746038017</v>
      </c>
      <c r="M426">
        <v>7.3920303345785996</v>
      </c>
      <c r="N426">
        <f>(Table2[[#This Row],[1W Return vs Nifty]]-AVERAGE(Table2[1W Return vs Nifty]))/_xlfn.STDEV.P(Table2[1W Return vs Nifty])</f>
        <v>0.16270578947256673</v>
      </c>
      <c r="O426">
        <v>396.16</v>
      </c>
      <c r="P426">
        <v>405.80671872695001</v>
      </c>
      <c r="Q426">
        <v>402.03554082609998</v>
      </c>
      <c r="R426">
        <v>46.4596750583976</v>
      </c>
      <c r="S426" s="1">
        <f>(Table2[[#This Row],[Close Price]]-Table2[[#This Row],[20D EMA]])/Table2[[#This Row],[20D EMA]]</f>
        <v>-1.3025040387722195E-2</v>
      </c>
      <c r="T426" s="1">
        <f>(Table2[[#This Row],[Close Price]]-Table2[[#This Row],[50D EMA]])/Table2[[#This Row],[50D EMA]]</f>
        <v>-3.648712069972606E-2</v>
      </c>
      <c r="U426" s="1">
        <f>(Table2[[#This Row],[Close Price]]-Table2[[#This Row],[200D EMA]])/Table2[[#This Row],[200D EMA]]</f>
        <v>-2.7449167313477359E-2</v>
      </c>
      <c r="V426">
        <v>0.52117401641451699</v>
      </c>
      <c r="W426">
        <v>388.2</v>
      </c>
      <c r="X426">
        <v>398.85</v>
      </c>
      <c r="Y426">
        <v>388.2</v>
      </c>
      <c r="Z426">
        <v>398.85</v>
      </c>
      <c r="AA426">
        <v>388.2</v>
      </c>
      <c r="AB426">
        <v>401.5</v>
      </c>
      <c r="AC426" s="1">
        <f>(Table2[[#This Row],[Close Price]]/Table2[[#This Row],[Day Low]])-1</f>
        <v>7.2127769191139279E-3</v>
      </c>
      <c r="AD426" s="1">
        <f>(Table2[[#This Row],[Day High]]/Table2[[#This Row],[Close Price]])-1</f>
        <v>2.0076726342711071E-2</v>
      </c>
      <c r="AE426" s="1">
        <f>(Table2[[#This Row],[Close Price]]/Table2[[#This Row],[Current Week Low]])-1</f>
        <v>7.2127769191139279E-3</v>
      </c>
      <c r="AF426" s="1">
        <f>(Table2[[#This Row],[Current Week High]]/Table2[[#This Row],[Close Price]])-1</f>
        <v>2.0076726342711071E-2</v>
      </c>
      <c r="AG426" s="1">
        <f>(Table2[[#This Row],[Close Price]]/Table2[[#This Row],[Current Month Low]])-1</f>
        <v>7.2127769191139279E-3</v>
      </c>
      <c r="AH426" s="1">
        <f>(Table2[[#This Row],[Current Month High]]/Table2[[#This Row],[Close Price]])-1</f>
        <v>2.6854219948849067E-2</v>
      </c>
      <c r="AI426">
        <v>41.675191815856699</v>
      </c>
      <c r="AJ426">
        <v>17.771084337349301</v>
      </c>
      <c r="AK426" t="str">
        <f>IF(AND(Table2[[#This Row],[20D EMA]]&gt;Table2[[#This Row],[50D EMA]],Table2[[#This Row],[50D EMA]]&gt;Table2[[#This Row],[200D EMA]]),"Uptrend","Downtrend/NoTrend")</f>
        <v>Downtrend/NoTrend</v>
      </c>
      <c r="AL426">
        <v>7.0000000000000007E-2</v>
      </c>
      <c r="AM426" t="s">
        <v>3169</v>
      </c>
      <c r="AN426">
        <v>-1.3</v>
      </c>
      <c r="AO426" t="s">
        <v>3168</v>
      </c>
      <c r="AP426">
        <v>0.114955187708499</v>
      </c>
      <c r="AQ426">
        <f>(Table2[[#This Row],[Sharpe Ratio]]-AVERAGE(Table2[Sharpe Ratio]))/_xlfn.STDEV.P(Table2[Sharpe Ratio])</f>
        <v>0.62896629113696467</v>
      </c>
      <c r="AR4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6">
        <f>_xlfn.RANK.AVG(Table2[[#This Row],[1Y Return vs Nifty Z-Score]],Table2[1Y Return vs Nifty Z-Score])</f>
        <v>511</v>
      </c>
      <c r="AT426">
        <f>_xlfn.RANK.AVG(Table2[[#This Row],[6M Return vs Nifty Z-Score]],Table2[6M Return vs Nifty Z-Score])</f>
        <v>539</v>
      </c>
      <c r="AU426">
        <f>_xlfn.RANK.AVG(Table2[[#This Row],[Sharpe Ratio Z-Score]],Table2[Sharpe Ratio Z-Score])</f>
        <v>187</v>
      </c>
      <c r="AV426">
        <f>(Table2[[#This Row],[Rank 1Y]]+Table2[[#This Row],[Rank 6M]]+Table2[[#This Row],[Rank Sharpe]])/3</f>
        <v>412.33333333333331</v>
      </c>
    </row>
    <row r="427" spans="1:48" x14ac:dyDescent="0.3">
      <c r="A427" t="s">
        <v>1451</v>
      </c>
      <c r="B427" t="s">
        <v>1452</v>
      </c>
      <c r="C427" t="s">
        <v>3126</v>
      </c>
      <c r="D427" t="s">
        <v>46</v>
      </c>
      <c r="E427">
        <v>7160.1559182699903</v>
      </c>
      <c r="F427">
        <v>192.38</v>
      </c>
      <c r="G427">
        <v>2.7537415587460599</v>
      </c>
      <c r="H427">
        <f>(Table2[[#This Row],[1Y Return vs Nifty]]-AVERAGE(Table2[1Y Return vs Nifty]))/_xlfn.STDEV.P(Table2[1Y Return vs Nifty])</f>
        <v>-0.32451740885364516</v>
      </c>
      <c r="I427">
        <v>6.0796329530020596</v>
      </c>
      <c r="J427">
        <f>(Table2[[#This Row],[1M Return vs Nifty]]-AVERAGE(Table2[1M Return vs Nifty]))/_xlfn.STDEV.P(Table2[1M Return vs Nifty])</f>
        <v>0.54844969044147029</v>
      </c>
      <c r="K427">
        <v>-12.802103741124901</v>
      </c>
      <c r="L427">
        <f>(Table2[[#This Row],[6M Return vs Nifty]]-AVERAGE(Table2[6M Return vs Nifty]))/_xlfn.STDEV.P(Table2[6M Return vs Nifty])</f>
        <v>-0.66256425769832294</v>
      </c>
      <c r="M427">
        <v>12.887574720782499</v>
      </c>
      <c r="N427">
        <f>(Table2[[#This Row],[1W Return vs Nifty]]-AVERAGE(Table2[1W Return vs Nifty]))/_xlfn.STDEV.P(Table2[1W Return vs Nifty])</f>
        <v>1.1345187598405679</v>
      </c>
      <c r="O427">
        <v>188.11</v>
      </c>
      <c r="P427">
        <v>189.84107097216099</v>
      </c>
      <c r="Q427">
        <v>189.87041004928</v>
      </c>
      <c r="R427">
        <v>60.041786201176997</v>
      </c>
      <c r="S427" s="1">
        <f>(Table2[[#This Row],[Close Price]]-Table2[[#This Row],[20D EMA]])/Table2[[#This Row],[20D EMA]]</f>
        <v>2.2699484344266555E-2</v>
      </c>
      <c r="T427" s="1">
        <f>(Table2[[#This Row],[Close Price]]-Table2[[#This Row],[50D EMA]])/Table2[[#This Row],[50D EMA]]</f>
        <v>1.337397126363305E-2</v>
      </c>
      <c r="U427" s="1">
        <f>(Table2[[#This Row],[Close Price]]-Table2[[#This Row],[200D EMA]])/Table2[[#This Row],[200D EMA]]</f>
        <v>1.3217383109188241E-2</v>
      </c>
      <c r="V427">
        <v>0.812381258653464</v>
      </c>
      <c r="W427">
        <v>191.42</v>
      </c>
      <c r="X427">
        <v>194.85</v>
      </c>
      <c r="Y427">
        <v>191.42</v>
      </c>
      <c r="Z427">
        <v>194.85</v>
      </c>
      <c r="AA427">
        <v>191.42</v>
      </c>
      <c r="AB427">
        <v>200</v>
      </c>
      <c r="AC427" s="1">
        <f>(Table2[[#This Row],[Close Price]]/Table2[[#This Row],[Day Low]])-1</f>
        <v>5.0151499320865156E-3</v>
      </c>
      <c r="AD427" s="1">
        <f>(Table2[[#This Row],[Day High]]/Table2[[#This Row],[Close Price]])-1</f>
        <v>1.2839172471150739E-2</v>
      </c>
      <c r="AE427" s="1">
        <f>(Table2[[#This Row],[Close Price]]/Table2[[#This Row],[Current Week Low]])-1</f>
        <v>5.0151499320865156E-3</v>
      </c>
      <c r="AF427" s="1">
        <f>(Table2[[#This Row],[Current Week High]]/Table2[[#This Row],[Close Price]])-1</f>
        <v>1.2839172471150739E-2</v>
      </c>
      <c r="AG427" s="1">
        <f>(Table2[[#This Row],[Close Price]]/Table2[[#This Row],[Current Month Low]])-1</f>
        <v>5.0151499320865156E-3</v>
      </c>
      <c r="AH427" s="1">
        <f>(Table2[[#This Row],[Current Month High]]/Table2[[#This Row],[Close Price]])-1</f>
        <v>3.9609106975777131E-2</v>
      </c>
      <c r="AI427">
        <v>29.587275184530601</v>
      </c>
      <c r="AJ427">
        <v>40.218658892128197</v>
      </c>
      <c r="AK427" t="str">
        <f>IF(AND(Table2[[#This Row],[20D EMA]]&gt;Table2[[#This Row],[50D EMA]],Table2[[#This Row],[50D EMA]]&gt;Table2[[#This Row],[200D EMA]]),"Uptrend","Downtrend/NoTrend")</f>
        <v>Downtrend/NoTrend</v>
      </c>
      <c r="AL427">
        <v>7.0000000000000007E-2</v>
      </c>
      <c r="AM427" t="s">
        <v>3169</v>
      </c>
      <c r="AN427">
        <v>0.46</v>
      </c>
      <c r="AO427" t="s">
        <v>3169</v>
      </c>
      <c r="AP427">
        <v>8.8262888689264005E-2</v>
      </c>
      <c r="AQ427">
        <f>(Table2[[#This Row],[Sharpe Ratio]]-AVERAGE(Table2[Sharpe Ratio]))/_xlfn.STDEV.P(Table2[Sharpe Ratio])</f>
        <v>0.31262726071742186</v>
      </c>
      <c r="AR4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7">
        <f>_xlfn.RANK.AVG(Table2[[#This Row],[1Y Return vs Nifty Z-Score]],Table2[1Y Return vs Nifty Z-Score])</f>
        <v>418</v>
      </c>
      <c r="AT427">
        <f>_xlfn.RANK.AVG(Table2[[#This Row],[6M Return vs Nifty Z-Score]],Table2[6M Return vs Nifty Z-Score])</f>
        <v>557</v>
      </c>
      <c r="AU427">
        <f>_xlfn.RANK.AVG(Table2[[#This Row],[Sharpe Ratio Z-Score]],Table2[Sharpe Ratio Z-Score])</f>
        <v>263</v>
      </c>
      <c r="AV427">
        <f>(Table2[[#This Row],[Rank 1Y]]+Table2[[#This Row],[Rank 6M]]+Table2[[#This Row],[Rank Sharpe]])/3</f>
        <v>412.66666666666669</v>
      </c>
    </row>
    <row r="428" spans="1:48" x14ac:dyDescent="0.3">
      <c r="A428" t="s">
        <v>452</v>
      </c>
      <c r="B428" t="s">
        <v>453</v>
      </c>
      <c r="C428" t="s">
        <v>3123</v>
      </c>
      <c r="D428" t="s">
        <v>32</v>
      </c>
      <c r="E428">
        <v>48595.898940335901</v>
      </c>
      <c r="F428">
        <v>55.98</v>
      </c>
      <c r="G428">
        <v>2.1618574733253402</v>
      </c>
      <c r="H428">
        <f>(Table2[[#This Row],[1Y Return vs Nifty]]-AVERAGE(Table2[1Y Return vs Nifty]))/_xlfn.STDEV.P(Table2[1Y Return vs Nifty])</f>
        <v>-0.33501052665359637</v>
      </c>
      <c r="I428">
        <v>4.6456534723745504</v>
      </c>
      <c r="J428">
        <f>(Table2[[#This Row],[1M Return vs Nifty]]-AVERAGE(Table2[1M Return vs Nifty]))/_xlfn.STDEV.P(Table2[1M Return vs Nifty])</f>
        <v>0.39030740229055072</v>
      </c>
      <c r="K428">
        <v>-18.6724701087375</v>
      </c>
      <c r="L428">
        <f>(Table2[[#This Row],[6M Return vs Nifty]]-AVERAGE(Table2[6M Return vs Nifty]))/_xlfn.STDEV.P(Table2[6M Return vs Nifty])</f>
        <v>-0.86501530925443826</v>
      </c>
      <c r="M428">
        <v>15.6196524392483</v>
      </c>
      <c r="N428">
        <f>(Table2[[#This Row],[1W Return vs Nifty]]-AVERAGE(Table2[1W Return vs Nifty]))/_xlfn.STDEV.P(Table2[1W Return vs Nifty])</f>
        <v>1.6176498886735564</v>
      </c>
      <c r="O428">
        <v>55.96</v>
      </c>
      <c r="P428">
        <v>57.599652048832603</v>
      </c>
      <c r="Q428">
        <v>57.573708294140097</v>
      </c>
      <c r="R428">
        <v>51.712075210517597</v>
      </c>
      <c r="S428" s="1">
        <f>(Table2[[#This Row],[Close Price]]-Table2[[#This Row],[20D EMA]])/Table2[[#This Row],[20D EMA]]</f>
        <v>3.5739814152959293E-4</v>
      </c>
      <c r="T428" s="1">
        <f>(Table2[[#This Row],[Close Price]]-Table2[[#This Row],[50D EMA]])/Table2[[#This Row],[50D EMA]]</f>
        <v>-2.8119129043687199E-2</v>
      </c>
      <c r="U428" s="1">
        <f>(Table2[[#This Row],[Close Price]]-Table2[[#This Row],[200D EMA]])/Table2[[#This Row],[200D EMA]]</f>
        <v>-2.7681181938081088E-2</v>
      </c>
      <c r="V428">
        <v>1.15777575270544</v>
      </c>
      <c r="W428">
        <v>55.61</v>
      </c>
      <c r="X428">
        <v>58</v>
      </c>
      <c r="Y428">
        <v>55.61</v>
      </c>
      <c r="Z428">
        <v>58</v>
      </c>
      <c r="AA428">
        <v>55.61</v>
      </c>
      <c r="AB428">
        <v>58.55</v>
      </c>
      <c r="AC428" s="1">
        <f>(Table2[[#This Row],[Close Price]]/Table2[[#This Row],[Day Low]])-1</f>
        <v>6.6534795900017318E-3</v>
      </c>
      <c r="AD428" s="1">
        <f>(Table2[[#This Row],[Day High]]/Table2[[#This Row],[Close Price]])-1</f>
        <v>3.6084315827081159E-2</v>
      </c>
      <c r="AE428" s="1">
        <f>(Table2[[#This Row],[Close Price]]/Table2[[#This Row],[Current Week Low]])-1</f>
        <v>6.6534795900017318E-3</v>
      </c>
      <c r="AF428" s="1">
        <f>(Table2[[#This Row],[Current Week High]]/Table2[[#This Row],[Close Price]])-1</f>
        <v>3.6084315827081159E-2</v>
      </c>
      <c r="AG428" s="1">
        <f>(Table2[[#This Row],[Close Price]]/Table2[[#This Row],[Current Month Low]])-1</f>
        <v>6.6534795900017318E-3</v>
      </c>
      <c r="AH428" s="1">
        <f>(Table2[[#This Row],[Current Month High]]/Table2[[#This Row],[Close Price]])-1</f>
        <v>4.5909253304751596E-2</v>
      </c>
      <c r="AI428">
        <v>37.370489460521597</v>
      </c>
      <c r="AJ428">
        <v>28.541905855338602</v>
      </c>
      <c r="AK428" t="str">
        <f>IF(AND(Table2[[#This Row],[20D EMA]]&gt;Table2[[#This Row],[50D EMA]],Table2[[#This Row],[50D EMA]]&gt;Table2[[#This Row],[200D EMA]]),"Uptrend","Downtrend/NoTrend")</f>
        <v>Downtrend/NoTrend</v>
      </c>
      <c r="AL428">
        <v>-0.05</v>
      </c>
      <c r="AM428" t="s">
        <v>3168</v>
      </c>
      <c r="AN428">
        <v>-5.07</v>
      </c>
      <c r="AO428" t="s">
        <v>3168</v>
      </c>
      <c r="AP428">
        <v>0.109206121072491</v>
      </c>
      <c r="AQ428">
        <f>(Table2[[#This Row],[Sharpe Ratio]]-AVERAGE(Table2[Sharpe Ratio]))/_xlfn.STDEV.P(Table2[Sharpe Ratio])</f>
        <v>0.56083225127244973</v>
      </c>
      <c r="AR4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8">
        <f>_xlfn.RANK.AVG(Table2[[#This Row],[1Y Return vs Nifty Z-Score]],Table2[1Y Return vs Nifty Z-Score])</f>
        <v>425</v>
      </c>
      <c r="AT428">
        <f>_xlfn.RANK.AVG(Table2[[#This Row],[6M Return vs Nifty Z-Score]],Table2[6M Return vs Nifty Z-Score])</f>
        <v>613</v>
      </c>
      <c r="AU428">
        <f>_xlfn.RANK.AVG(Table2[[#This Row],[Sharpe Ratio Z-Score]],Table2[Sharpe Ratio Z-Score])</f>
        <v>203</v>
      </c>
      <c r="AV428">
        <f>(Table2[[#This Row],[Rank 1Y]]+Table2[[#This Row],[Rank 6M]]+Table2[[#This Row],[Rank Sharpe]])/3</f>
        <v>413.66666666666669</v>
      </c>
    </row>
    <row r="429" spans="1:48" x14ac:dyDescent="0.3">
      <c r="A429" t="s">
        <v>1644</v>
      </c>
      <c r="B429" t="s">
        <v>1645</v>
      </c>
      <c r="C429" t="s">
        <v>3137</v>
      </c>
      <c r="D429" t="s">
        <v>291</v>
      </c>
      <c r="E429">
        <v>5610.4712499999996</v>
      </c>
      <c r="F429">
        <v>585.95000000000005</v>
      </c>
      <c r="G429">
        <v>-21.516718900390899</v>
      </c>
      <c r="H429">
        <f>(Table2[[#This Row],[1Y Return vs Nifty]]-AVERAGE(Table2[1Y Return vs Nifty]))/_xlfn.STDEV.P(Table2[1Y Return vs Nifty])</f>
        <v>-0.75479219901928651</v>
      </c>
      <c r="I429">
        <v>-4.9042927368176699</v>
      </c>
      <c r="J429">
        <f>(Table2[[#This Row],[1M Return vs Nifty]]-AVERAGE(Table2[1M Return vs Nifty]))/_xlfn.STDEV.P(Table2[1M Return vs Nifty])</f>
        <v>-0.66288085154622867</v>
      </c>
      <c r="K429">
        <v>11.1249348955002</v>
      </c>
      <c r="L429">
        <f>(Table2[[#This Row],[6M Return vs Nifty]]-AVERAGE(Table2[6M Return vs Nifty]))/_xlfn.STDEV.P(Table2[6M Return vs Nifty])</f>
        <v>0.16260640955912184</v>
      </c>
      <c r="M429">
        <v>11.123753414736999</v>
      </c>
      <c r="N429">
        <f>(Table2[[#This Row],[1W Return vs Nifty]]-AVERAGE(Table2[1W Return vs Nifty]))/_xlfn.STDEV.P(Table2[1W Return vs Nifty])</f>
        <v>0.82261072995920459</v>
      </c>
      <c r="O429">
        <v>599.32000000000005</v>
      </c>
      <c r="P429">
        <v>615.94580291288605</v>
      </c>
      <c r="Q429">
        <v>581.85503652780596</v>
      </c>
      <c r="R429">
        <v>46.671908231289699</v>
      </c>
      <c r="S429" s="1">
        <f>(Table2[[#This Row],[Close Price]]-Table2[[#This Row],[20D EMA]])/Table2[[#This Row],[20D EMA]]</f>
        <v>-2.2308616431956224E-2</v>
      </c>
      <c r="T429" s="1">
        <f>(Table2[[#This Row],[Close Price]]-Table2[[#This Row],[50D EMA]])/Table2[[#This Row],[50D EMA]]</f>
        <v>-4.8698769877206789E-2</v>
      </c>
      <c r="U429" s="1">
        <f>(Table2[[#This Row],[Close Price]]-Table2[[#This Row],[200D EMA]])/Table2[[#This Row],[200D EMA]]</f>
        <v>7.0377726669353822E-3</v>
      </c>
      <c r="V429">
        <v>0.43920344262326499</v>
      </c>
      <c r="W429">
        <v>577.04999999999995</v>
      </c>
      <c r="X429">
        <v>606.9</v>
      </c>
      <c r="Y429">
        <v>577.04999999999995</v>
      </c>
      <c r="Z429">
        <v>606.9</v>
      </c>
      <c r="AA429">
        <v>577.04999999999995</v>
      </c>
      <c r="AB429">
        <v>606.9</v>
      </c>
      <c r="AC429" s="1">
        <f>(Table2[[#This Row],[Close Price]]/Table2[[#This Row],[Day Low]])-1</f>
        <v>1.5423273546486538E-2</v>
      </c>
      <c r="AD429" s="1">
        <f>(Table2[[#This Row],[Day High]]/Table2[[#This Row],[Close Price]])-1</f>
        <v>3.575390391671629E-2</v>
      </c>
      <c r="AE429" s="1">
        <f>(Table2[[#This Row],[Close Price]]/Table2[[#This Row],[Current Week Low]])-1</f>
        <v>1.5423273546486538E-2</v>
      </c>
      <c r="AF429" s="1">
        <f>(Table2[[#This Row],[Current Week High]]/Table2[[#This Row],[Close Price]])-1</f>
        <v>3.575390391671629E-2</v>
      </c>
      <c r="AG429" s="1">
        <f>(Table2[[#This Row],[Close Price]]/Table2[[#This Row],[Current Month Low]])-1</f>
        <v>1.5423273546486538E-2</v>
      </c>
      <c r="AH429" s="1">
        <f>(Table2[[#This Row],[Current Month High]]/Table2[[#This Row],[Close Price]])-1</f>
        <v>3.575390391671629E-2</v>
      </c>
      <c r="AI429">
        <v>24.037887191739799</v>
      </c>
      <c r="AJ429">
        <v>34.716634095873097</v>
      </c>
      <c r="AK429" t="str">
        <f>IF(AND(Table2[[#This Row],[20D EMA]]&gt;Table2[[#This Row],[50D EMA]],Table2[[#This Row],[50D EMA]]&gt;Table2[[#This Row],[200D EMA]]),"Uptrend","Downtrend/NoTrend")</f>
        <v>Downtrend/NoTrend</v>
      </c>
      <c r="AL429">
        <v>-0.03</v>
      </c>
      <c r="AM429" t="s">
        <v>3168</v>
      </c>
      <c r="AN429">
        <v>-4</v>
      </c>
      <c r="AO429" t="s">
        <v>3168</v>
      </c>
      <c r="AP429">
        <v>4.6342431198812997E-2</v>
      </c>
      <c r="AQ429">
        <f>(Table2[[#This Row],[Sharpe Ratio]]-AVERAGE(Table2[Sharpe Ratio]))/_xlfn.STDEV.P(Table2[Sharpe Ratio])</f>
        <v>-0.18418557911015324</v>
      </c>
      <c r="AR4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9">
        <f>_xlfn.RANK.AVG(Table2[[#This Row],[1Y Return vs Nifty Z-Score]],Table2[1Y Return vs Nifty Z-Score])</f>
        <v>589</v>
      </c>
      <c r="AT429">
        <f>_xlfn.RANK.AVG(Table2[[#This Row],[6M Return vs Nifty Z-Score]],Table2[6M Return vs Nifty Z-Score])</f>
        <v>260</v>
      </c>
      <c r="AU429">
        <f>_xlfn.RANK.AVG(Table2[[#This Row],[Sharpe Ratio Z-Score]],Table2[Sharpe Ratio Z-Score])</f>
        <v>392</v>
      </c>
      <c r="AV429">
        <f>(Table2[[#This Row],[Rank 1Y]]+Table2[[#This Row],[Rank 6M]]+Table2[[#This Row],[Rank Sharpe]])/3</f>
        <v>413.66666666666669</v>
      </c>
    </row>
    <row r="430" spans="1:48" x14ac:dyDescent="0.3">
      <c r="A430" t="s">
        <v>716</v>
      </c>
      <c r="B430" t="s">
        <v>717</v>
      </c>
      <c r="C430" t="s">
        <v>3127</v>
      </c>
      <c r="D430" t="s">
        <v>247</v>
      </c>
      <c r="E430">
        <v>24599.4520152</v>
      </c>
      <c r="F430">
        <v>1211.2</v>
      </c>
      <c r="G430">
        <v>-8.0122405086805095</v>
      </c>
      <c r="H430">
        <f>(Table2[[#This Row],[1Y Return vs Nifty]]-AVERAGE(Table2[1Y Return vs Nifty]))/_xlfn.STDEV.P(Table2[1Y Return vs Nifty])</f>
        <v>-0.51538031739995249</v>
      </c>
      <c r="I430">
        <v>5.4759770974119899</v>
      </c>
      <c r="J430">
        <f>(Table2[[#This Row],[1M Return vs Nifty]]-AVERAGE(Table2[1M Return vs Nifty]))/_xlfn.STDEV.P(Table2[1M Return vs Nifty])</f>
        <v>0.48187724672913779</v>
      </c>
      <c r="K430">
        <v>-11.0665073736252</v>
      </c>
      <c r="L430">
        <f>(Table2[[#This Row],[6M Return vs Nifty]]-AVERAGE(Table2[6M Return vs Nifty]))/_xlfn.STDEV.P(Table2[6M Return vs Nifty])</f>
        <v>-0.60270882659340075</v>
      </c>
      <c r="M430">
        <v>2.0373123252102201</v>
      </c>
      <c r="N430">
        <f>(Table2[[#This Row],[1W Return vs Nifty]]-AVERAGE(Table2[1W Return vs Nifty]))/_xlfn.STDEV.P(Table2[1W Return vs Nifty])</f>
        <v>-0.78420393383546017</v>
      </c>
      <c r="O430">
        <v>1245.6400000000001</v>
      </c>
      <c r="P430">
        <v>1250.6639508293999</v>
      </c>
      <c r="Q430">
        <v>1224.5959768262201</v>
      </c>
      <c r="R430">
        <v>37.106370777386601</v>
      </c>
      <c r="S430" s="1">
        <f>(Table2[[#This Row],[Close Price]]-Table2[[#This Row],[20D EMA]])/Table2[[#This Row],[20D EMA]]</f>
        <v>-2.7648437750875093E-2</v>
      </c>
      <c r="T430" s="1">
        <f>(Table2[[#This Row],[Close Price]]-Table2[[#This Row],[50D EMA]])/Table2[[#This Row],[50D EMA]]</f>
        <v>-3.1554400207368792E-2</v>
      </c>
      <c r="U430" s="1">
        <f>(Table2[[#This Row],[Close Price]]-Table2[[#This Row],[200D EMA]])/Table2[[#This Row],[200D EMA]]</f>
        <v>-1.0939099163904094E-2</v>
      </c>
      <c r="V430">
        <v>0.70218570112509504</v>
      </c>
      <c r="W430">
        <v>1201.1500000000001</v>
      </c>
      <c r="X430">
        <v>1235.05</v>
      </c>
      <c r="Y430">
        <v>1201.1500000000001</v>
      </c>
      <c r="Z430">
        <v>1235.05</v>
      </c>
      <c r="AA430">
        <v>1201.1500000000001</v>
      </c>
      <c r="AB430">
        <v>1260</v>
      </c>
      <c r="AC430" s="1">
        <f>(Table2[[#This Row],[Close Price]]/Table2[[#This Row],[Day Low]])-1</f>
        <v>8.3669816425924193E-3</v>
      </c>
      <c r="AD430" s="1">
        <f>(Table2[[#This Row],[Day High]]/Table2[[#This Row],[Close Price]])-1</f>
        <v>1.9691215323645928E-2</v>
      </c>
      <c r="AE430" s="1">
        <f>(Table2[[#This Row],[Close Price]]/Table2[[#This Row],[Current Week Low]])-1</f>
        <v>8.3669816425924193E-3</v>
      </c>
      <c r="AF430" s="1">
        <f>(Table2[[#This Row],[Current Week High]]/Table2[[#This Row],[Close Price]])-1</f>
        <v>1.9691215323645928E-2</v>
      </c>
      <c r="AG430" s="1">
        <f>(Table2[[#This Row],[Close Price]]/Table2[[#This Row],[Current Month Low]])-1</f>
        <v>8.3669816425924193E-3</v>
      </c>
      <c r="AH430" s="1">
        <f>(Table2[[#This Row],[Current Month High]]/Table2[[#This Row],[Close Price]])-1</f>
        <v>4.0290620871862526E-2</v>
      </c>
      <c r="AI430">
        <v>19.294914134742399</v>
      </c>
      <c r="AJ430">
        <v>17.993180711154402</v>
      </c>
      <c r="AK430" t="str">
        <f>IF(AND(Table2[[#This Row],[20D EMA]]&gt;Table2[[#This Row],[50D EMA]],Table2[[#This Row],[50D EMA]]&gt;Table2[[#This Row],[200D EMA]]),"Uptrend","Downtrend/NoTrend")</f>
        <v>Downtrend/NoTrend</v>
      </c>
      <c r="AL430">
        <v>0</v>
      </c>
      <c r="AM430" t="s">
        <v>3170</v>
      </c>
      <c r="AN430">
        <v>-5.6</v>
      </c>
      <c r="AO430" t="s">
        <v>3168</v>
      </c>
      <c r="AP430">
        <v>0.106271368546992</v>
      </c>
      <c r="AQ430">
        <f>(Table2[[#This Row],[Sharpe Ratio]]-AVERAGE(Table2[Sharpe Ratio]))/_xlfn.STDEV.P(Table2[Sharpe Ratio])</f>
        <v>0.52605155412198501</v>
      </c>
      <c r="AR4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0">
        <f>_xlfn.RANK.AVG(Table2[[#This Row],[1Y Return vs Nifty Z-Score]],Table2[1Y Return vs Nifty Z-Score])</f>
        <v>495</v>
      </c>
      <c r="AT430">
        <f>_xlfn.RANK.AVG(Table2[[#This Row],[6M Return vs Nifty Z-Score]],Table2[6M Return vs Nifty Z-Score])</f>
        <v>538</v>
      </c>
      <c r="AU430">
        <f>_xlfn.RANK.AVG(Table2[[#This Row],[Sharpe Ratio Z-Score]],Table2[Sharpe Ratio Z-Score])</f>
        <v>213</v>
      </c>
      <c r="AV430">
        <f>(Table2[[#This Row],[Rank 1Y]]+Table2[[#This Row],[Rank 6M]]+Table2[[#This Row],[Rank Sharpe]])/3</f>
        <v>415.33333333333331</v>
      </c>
    </row>
    <row r="431" spans="1:48" x14ac:dyDescent="0.3">
      <c r="A431" t="s">
        <v>406</v>
      </c>
      <c r="B431" t="s">
        <v>407</v>
      </c>
      <c r="C431" t="s">
        <v>3122</v>
      </c>
      <c r="D431" t="s">
        <v>21</v>
      </c>
      <c r="E431">
        <v>54331.960452095002</v>
      </c>
      <c r="F431">
        <v>2870.15</v>
      </c>
      <c r="G431">
        <v>6.1785046943345003</v>
      </c>
      <c r="H431">
        <f>(Table2[[#This Row],[1Y Return vs Nifty]]-AVERAGE(Table2[1Y Return vs Nifty]))/_xlfn.STDEV.P(Table2[1Y Return vs Nifty])</f>
        <v>-0.26380206964475983</v>
      </c>
      <c r="I431">
        <v>3.24708384215826</v>
      </c>
      <c r="J431">
        <f>(Table2[[#This Row],[1M Return vs Nifty]]-AVERAGE(Table2[1M Return vs Nifty]))/_xlfn.STDEV.P(Table2[1M Return vs Nifty])</f>
        <v>0.23607018728939572</v>
      </c>
      <c r="K431">
        <v>18.0746755070959</v>
      </c>
      <c r="L431">
        <f>(Table2[[#This Row],[6M Return vs Nifty]]-AVERAGE(Table2[6M Return vs Nifty]))/_xlfn.STDEV.P(Table2[6M Return vs Nifty])</f>
        <v>0.40228179040455797</v>
      </c>
      <c r="M431">
        <v>-4.00121347540078</v>
      </c>
      <c r="N431">
        <f>(Table2[[#This Row],[1W Return vs Nifty]]-AVERAGE(Table2[1W Return vs Nifty]))/_xlfn.STDEV.P(Table2[1W Return vs Nifty])</f>
        <v>-1.852035850481881</v>
      </c>
      <c r="O431">
        <v>2974.91</v>
      </c>
      <c r="P431">
        <v>2958.3646707686198</v>
      </c>
      <c r="Q431">
        <v>2709.8272897328602</v>
      </c>
      <c r="R431">
        <v>33.854547064199501</v>
      </c>
      <c r="S431" s="1">
        <f>(Table2[[#This Row],[Close Price]]-Table2[[#This Row],[20D EMA]])/Table2[[#This Row],[20D EMA]]</f>
        <v>-3.5214510691079649E-2</v>
      </c>
      <c r="T431" s="1">
        <f>(Table2[[#This Row],[Close Price]]-Table2[[#This Row],[50D EMA]])/Table2[[#This Row],[50D EMA]]</f>
        <v>-2.9818727772225748E-2</v>
      </c>
      <c r="U431" s="1">
        <f>(Table2[[#This Row],[Close Price]]-Table2[[#This Row],[200D EMA]])/Table2[[#This Row],[200D EMA]]</f>
        <v>5.9163442214409459E-2</v>
      </c>
      <c r="V431">
        <v>0.70145824511760702</v>
      </c>
      <c r="W431">
        <v>2858.05</v>
      </c>
      <c r="X431">
        <v>2899.95</v>
      </c>
      <c r="Y431">
        <v>2858.05</v>
      </c>
      <c r="Z431">
        <v>2899.95</v>
      </c>
      <c r="AA431">
        <v>2858.05</v>
      </c>
      <c r="AB431">
        <v>2919</v>
      </c>
      <c r="AC431" s="1">
        <f>(Table2[[#This Row],[Close Price]]/Table2[[#This Row],[Day Low]])-1</f>
        <v>4.2336558142790359E-3</v>
      </c>
      <c r="AD431" s="1">
        <f>(Table2[[#This Row],[Day High]]/Table2[[#This Row],[Close Price]])-1</f>
        <v>1.0382732609793832E-2</v>
      </c>
      <c r="AE431" s="1">
        <f>(Table2[[#This Row],[Close Price]]/Table2[[#This Row],[Current Week Low]])-1</f>
        <v>4.2336558142790359E-3</v>
      </c>
      <c r="AF431" s="1">
        <f>(Table2[[#This Row],[Current Week High]]/Table2[[#This Row],[Close Price]])-1</f>
        <v>1.0382732609793832E-2</v>
      </c>
      <c r="AG431" s="1">
        <f>(Table2[[#This Row],[Close Price]]/Table2[[#This Row],[Current Month Low]])-1</f>
        <v>4.2336558142790359E-3</v>
      </c>
      <c r="AH431" s="1">
        <f>(Table2[[#This Row],[Current Month High]]/Table2[[#This Row],[Close Price]])-1</f>
        <v>1.7020016375450808E-2</v>
      </c>
      <c r="AI431">
        <v>11.0673658171175</v>
      </c>
      <c r="AJ431">
        <v>33.862692971409899</v>
      </c>
      <c r="AK431" t="str">
        <f>IF(AND(Table2[[#This Row],[20D EMA]]&gt;Table2[[#This Row],[50D EMA]],Table2[[#This Row],[50D EMA]]&gt;Table2[[#This Row],[200D EMA]]),"Uptrend","Downtrend/NoTrend")</f>
        <v>Uptrend</v>
      </c>
      <c r="AL431">
        <v>0</v>
      </c>
      <c r="AM431" t="s">
        <v>3170</v>
      </c>
      <c r="AN431">
        <v>-6.82</v>
      </c>
      <c r="AO431" t="s">
        <v>3168</v>
      </c>
      <c r="AP431">
        <v>-5.0778252463509997E-2</v>
      </c>
      <c r="AQ431">
        <f>(Table2[[#This Row],[Sharpe Ratio]]-AVERAGE(Table2[Sharpe Ratio]))/_xlfn.STDEV.P(Table2[Sharpe Ratio])</f>
        <v>-1.3351940734059331</v>
      </c>
      <c r="AR4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-2.8126800158386205</v>
      </c>
      <c r="AS431">
        <f>_xlfn.RANK.AVG(Table2[[#This Row],[1Y Return vs Nifty Z-Score]],Table2[1Y Return vs Nifty Z-Score])</f>
        <v>386</v>
      </c>
      <c r="AT431">
        <f>_xlfn.RANK.AVG(Table2[[#This Row],[6M Return vs Nifty Z-Score]],Table2[6M Return vs Nifty Z-Score])</f>
        <v>190</v>
      </c>
      <c r="AU431">
        <f>_xlfn.RANK.AVG(Table2[[#This Row],[Sharpe Ratio Z-Score]],Table2[Sharpe Ratio Z-Score])</f>
        <v>671</v>
      </c>
      <c r="AV431">
        <f>(Table2[[#This Row],[Rank 1Y]]+Table2[[#This Row],[Rank 6M]]+Table2[[#This Row],[Rank Sharpe]])/3</f>
        <v>415.66666666666669</v>
      </c>
    </row>
    <row r="432" spans="1:48" x14ac:dyDescent="0.3">
      <c r="A432" t="s">
        <v>1012</v>
      </c>
      <c r="B432" t="s">
        <v>1013</v>
      </c>
      <c r="C432" t="s">
        <v>599</v>
      </c>
      <c r="D432" t="s">
        <v>599</v>
      </c>
      <c r="E432">
        <v>13640.375316</v>
      </c>
      <c r="F432">
        <v>471.7</v>
      </c>
      <c r="G432">
        <v>7.3519335037375102</v>
      </c>
      <c r="H432">
        <f>(Table2[[#This Row],[1Y Return vs Nifty]]-AVERAGE(Table2[1Y Return vs Nifty]))/_xlfn.STDEV.P(Table2[1Y Return vs Nifty])</f>
        <v>-0.24299913368109033</v>
      </c>
      <c r="I432">
        <v>4.61723133772864</v>
      </c>
      <c r="J432">
        <f>(Table2[[#This Row],[1M Return vs Nifty]]-AVERAGE(Table2[1M Return vs Nifty]))/_xlfn.STDEV.P(Table2[1M Return vs Nifty])</f>
        <v>0.38717294920544043</v>
      </c>
      <c r="K432">
        <v>0.83521322009711496</v>
      </c>
      <c r="L432">
        <f>(Table2[[#This Row],[6M Return vs Nifty]]-AVERAGE(Table2[6M Return vs Nifty]))/_xlfn.STDEV.P(Table2[6M Return vs Nifty])</f>
        <v>-0.19225474270185755</v>
      </c>
      <c r="M432">
        <v>10.5853671535627</v>
      </c>
      <c r="N432">
        <f>(Table2[[#This Row],[1W Return vs Nifty]]-AVERAGE(Table2[1W Return vs Nifty]))/_xlfn.STDEV.P(Table2[1W Return vs Nifty])</f>
        <v>0.72740437460875107</v>
      </c>
      <c r="O432">
        <v>458.97</v>
      </c>
      <c r="P432">
        <v>470.51958637561398</v>
      </c>
      <c r="Q432">
        <v>459.95899232028</v>
      </c>
      <c r="R432">
        <v>63.33365588993</v>
      </c>
      <c r="S432" s="1">
        <f>(Table2[[#This Row],[Close Price]]-Table2[[#This Row],[20D EMA]])/Table2[[#This Row],[20D EMA]]</f>
        <v>2.7736017604636384E-2</v>
      </c>
      <c r="T432" s="1">
        <f>(Table2[[#This Row],[Close Price]]-Table2[[#This Row],[50D EMA]])/Table2[[#This Row],[50D EMA]]</f>
        <v>2.5087449249002912E-3</v>
      </c>
      <c r="U432" s="1">
        <f>(Table2[[#This Row],[Close Price]]-Table2[[#This Row],[200D EMA]])/Table2[[#This Row],[200D EMA]]</f>
        <v>2.5526205326461913E-2</v>
      </c>
      <c r="V432">
        <v>0.85257445123703002</v>
      </c>
      <c r="W432">
        <v>455</v>
      </c>
      <c r="X432">
        <v>472.95</v>
      </c>
      <c r="Y432">
        <v>455</v>
      </c>
      <c r="Z432">
        <v>472.95</v>
      </c>
      <c r="AA432">
        <v>455</v>
      </c>
      <c r="AB432">
        <v>476</v>
      </c>
      <c r="AC432" s="1">
        <f>(Table2[[#This Row],[Close Price]]/Table2[[#This Row],[Day Low]])-1</f>
        <v>3.6703296703296751E-2</v>
      </c>
      <c r="AD432" s="1">
        <f>(Table2[[#This Row],[Day High]]/Table2[[#This Row],[Close Price]])-1</f>
        <v>2.6499894000424629E-3</v>
      </c>
      <c r="AE432" s="1">
        <f>(Table2[[#This Row],[Close Price]]/Table2[[#This Row],[Current Week Low]])-1</f>
        <v>3.6703296703296751E-2</v>
      </c>
      <c r="AF432" s="1">
        <f>(Table2[[#This Row],[Current Week High]]/Table2[[#This Row],[Close Price]])-1</f>
        <v>2.6499894000424629E-3</v>
      </c>
      <c r="AG432" s="1">
        <f>(Table2[[#This Row],[Close Price]]/Table2[[#This Row],[Current Month Low]])-1</f>
        <v>3.6703296703296751E-2</v>
      </c>
      <c r="AH432" s="1">
        <f>(Table2[[#This Row],[Current Month High]]/Table2[[#This Row],[Close Price]])-1</f>
        <v>9.1159635361459657E-3</v>
      </c>
      <c r="AI432">
        <v>25.503497986008</v>
      </c>
      <c r="AJ432">
        <v>33.986649623632999</v>
      </c>
      <c r="AK432" t="str">
        <f>IF(AND(Table2[[#This Row],[20D EMA]]&gt;Table2[[#This Row],[50D EMA]],Table2[[#This Row],[50D EMA]]&gt;Table2[[#This Row],[200D EMA]]),"Uptrend","Downtrend/NoTrend")</f>
        <v>Downtrend/NoTrend</v>
      </c>
      <c r="AL432">
        <v>-0.01</v>
      </c>
      <c r="AM432" t="s">
        <v>3168</v>
      </c>
      <c r="AN432">
        <v>0.89</v>
      </c>
      <c r="AO432" t="s">
        <v>3169</v>
      </c>
      <c r="AP432">
        <v>1.0899230251948999E-2</v>
      </c>
      <c r="AQ432">
        <f>(Table2[[#This Row],[Sharpe Ratio]]-AVERAGE(Table2[Sharpe Ratio]))/_xlfn.STDEV.P(Table2[Sharpe Ratio])</f>
        <v>-0.60423436600619185</v>
      </c>
      <c r="AR4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2">
        <f>_xlfn.RANK.AVG(Table2[[#This Row],[1Y Return vs Nifty Z-Score]],Table2[1Y Return vs Nifty Z-Score])</f>
        <v>376</v>
      </c>
      <c r="AT432">
        <f>_xlfn.RANK.AVG(Table2[[#This Row],[6M Return vs Nifty Z-Score]],Table2[6M Return vs Nifty Z-Score])</f>
        <v>384</v>
      </c>
      <c r="AU432">
        <f>_xlfn.RANK.AVG(Table2[[#This Row],[Sharpe Ratio Z-Score]],Table2[Sharpe Ratio Z-Score])</f>
        <v>491</v>
      </c>
      <c r="AV432">
        <f>(Table2[[#This Row],[Rank 1Y]]+Table2[[#This Row],[Rank 6M]]+Table2[[#This Row],[Rank Sharpe]])/3</f>
        <v>417</v>
      </c>
    </row>
    <row r="433" spans="1:48" x14ac:dyDescent="0.3">
      <c r="A433" t="s">
        <v>154</v>
      </c>
      <c r="B433" t="s">
        <v>155</v>
      </c>
      <c r="C433" t="s">
        <v>3123</v>
      </c>
      <c r="D433" t="s">
        <v>43</v>
      </c>
      <c r="E433">
        <v>161189.52571952</v>
      </c>
      <c r="F433">
        <v>1608.8</v>
      </c>
      <c r="G433">
        <v>-3.9825342849547001</v>
      </c>
      <c r="H433">
        <f>(Table2[[#This Row],[1Y Return vs Nifty]]-AVERAGE(Table2[1Y Return vs Nifty]))/_xlfn.STDEV.P(Table2[1Y Return vs Nifty])</f>
        <v>-0.44394034605033356</v>
      </c>
      <c r="I433">
        <v>-5.97590833553972</v>
      </c>
      <c r="J433">
        <f>(Table2[[#This Row],[1M Return vs Nifty]]-AVERAGE(Table2[1M Return vs Nifty]))/_xlfn.STDEV.P(Table2[1M Return vs Nifty])</f>
        <v>-0.78106088486578751</v>
      </c>
      <c r="K433">
        <v>4.91510098482612</v>
      </c>
      <c r="L433">
        <f>(Table2[[#This Row],[6M Return vs Nifty]]-AVERAGE(Table2[6M Return vs Nifty]))/_xlfn.STDEV.P(Table2[6M Return vs Nifty])</f>
        <v>-5.1551843346662789E-2</v>
      </c>
      <c r="M433">
        <v>2.0271539193877799</v>
      </c>
      <c r="N433">
        <f>(Table2[[#This Row],[1W Return vs Nifty]]-AVERAGE(Table2[1W Return vs Nifty]))/_xlfn.STDEV.P(Table2[1W Return vs Nifty])</f>
        <v>-0.78600031101718093</v>
      </c>
      <c r="O433">
        <v>1683.02</v>
      </c>
      <c r="P433">
        <v>1724.6960705153899</v>
      </c>
      <c r="Q433">
        <v>1603.9483981614901</v>
      </c>
      <c r="R433">
        <v>31.385968616909299</v>
      </c>
      <c r="S433" s="1">
        <f>(Table2[[#This Row],[Close Price]]-Table2[[#This Row],[20D EMA]])/Table2[[#This Row],[20D EMA]]</f>
        <v>-4.4099297691055382E-2</v>
      </c>
      <c r="T433" s="1">
        <f>(Table2[[#This Row],[Close Price]]-Table2[[#This Row],[50D EMA]])/Table2[[#This Row],[50D EMA]]</f>
        <v>-6.719796751247703E-2</v>
      </c>
      <c r="U433" s="1">
        <f>(Table2[[#This Row],[Close Price]]-Table2[[#This Row],[200D EMA]])/Table2[[#This Row],[200D EMA]]</f>
        <v>3.0247867350788535E-3</v>
      </c>
      <c r="V433">
        <v>1.1324607775061699</v>
      </c>
      <c r="W433">
        <v>1588</v>
      </c>
      <c r="X433">
        <v>1641.15</v>
      </c>
      <c r="Y433">
        <v>1588</v>
      </c>
      <c r="Z433">
        <v>1641.15</v>
      </c>
      <c r="AA433">
        <v>1588</v>
      </c>
      <c r="AB433">
        <v>1641.15</v>
      </c>
      <c r="AC433" s="1">
        <f>(Table2[[#This Row],[Close Price]]/Table2[[#This Row],[Day Low]])-1</f>
        <v>1.3098236775818561E-2</v>
      </c>
      <c r="AD433" s="1">
        <f>(Table2[[#This Row],[Day High]]/Table2[[#This Row],[Close Price]])-1</f>
        <v>2.0108155146693285E-2</v>
      </c>
      <c r="AE433" s="1">
        <f>(Table2[[#This Row],[Close Price]]/Table2[[#This Row],[Current Week Low]])-1</f>
        <v>1.3098236775818561E-2</v>
      </c>
      <c r="AF433" s="1">
        <f>(Table2[[#This Row],[Current Week High]]/Table2[[#This Row],[Close Price]])-1</f>
        <v>2.0108155146693285E-2</v>
      </c>
      <c r="AG433" s="1">
        <f>(Table2[[#This Row],[Close Price]]/Table2[[#This Row],[Current Month Low]])-1</f>
        <v>1.3098236775818561E-2</v>
      </c>
      <c r="AH433" s="1">
        <f>(Table2[[#This Row],[Current Month High]]/Table2[[#This Row],[Close Price]])-1</f>
        <v>2.0108155146693285E-2</v>
      </c>
      <c r="AI433">
        <v>20.338140228741899</v>
      </c>
      <c r="AJ433">
        <v>23.025158675537199</v>
      </c>
      <c r="AK433" t="str">
        <f>IF(AND(Table2[[#This Row],[20D EMA]]&gt;Table2[[#This Row],[50D EMA]],Table2[[#This Row],[50D EMA]]&gt;Table2[[#This Row],[200D EMA]]),"Uptrend","Downtrend/NoTrend")</f>
        <v>Downtrend/NoTrend</v>
      </c>
      <c r="AL433">
        <v>-7.0000000000000007E-2</v>
      </c>
      <c r="AM433" t="s">
        <v>3168</v>
      </c>
      <c r="AN433">
        <v>-5.48</v>
      </c>
      <c r="AO433" t="s">
        <v>3168</v>
      </c>
      <c r="AP433">
        <v>2.4492710097585999E-2</v>
      </c>
      <c r="AQ433">
        <f>(Table2[[#This Row],[Sharpe Ratio]]-AVERAGE(Table2[Sharpe Ratio]))/_xlfn.STDEV.P(Table2[Sharpe Ratio])</f>
        <v>-0.44313365934553156</v>
      </c>
      <c r="AR4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3">
        <f>_xlfn.RANK.AVG(Table2[[#This Row],[1Y Return vs Nifty Z-Score]],Table2[1Y Return vs Nifty Z-Score])</f>
        <v>473</v>
      </c>
      <c r="AT433">
        <f>_xlfn.RANK.AVG(Table2[[#This Row],[6M Return vs Nifty Z-Score]],Table2[6M Return vs Nifty Z-Score])</f>
        <v>333</v>
      </c>
      <c r="AU433">
        <f>_xlfn.RANK.AVG(Table2[[#This Row],[Sharpe Ratio Z-Score]],Table2[Sharpe Ratio Z-Score])</f>
        <v>449</v>
      </c>
      <c r="AV433">
        <f>(Table2[[#This Row],[Rank 1Y]]+Table2[[#This Row],[Rank 6M]]+Table2[[#This Row],[Rank Sharpe]])/3</f>
        <v>418.33333333333331</v>
      </c>
    </row>
    <row r="434" spans="1:48" x14ac:dyDescent="0.3">
      <c r="A434" t="s">
        <v>1806</v>
      </c>
      <c r="B434" t="s">
        <v>1807</v>
      </c>
      <c r="C434" t="s">
        <v>3129</v>
      </c>
      <c r="D434" t="s">
        <v>196</v>
      </c>
      <c r="E434">
        <v>4332.9394303199997</v>
      </c>
      <c r="F434">
        <v>170.4</v>
      </c>
      <c r="G434">
        <v>-1.3880693764876899</v>
      </c>
      <c r="H434">
        <f>(Table2[[#This Row],[1Y Return vs Nifty]]-AVERAGE(Table2[1Y Return vs Nifty]))/_xlfn.STDEV.P(Table2[1Y Return vs Nifty])</f>
        <v>-0.39794480979084312</v>
      </c>
      <c r="I434">
        <v>5.1355817346866397</v>
      </c>
      <c r="J434">
        <f>(Table2[[#This Row],[1M Return vs Nifty]]-AVERAGE(Table2[1M Return vs Nifty]))/_xlfn.STDEV.P(Table2[1M Return vs Nifty])</f>
        <v>0.4443377266281997</v>
      </c>
      <c r="K434">
        <v>-6.4958059396815102</v>
      </c>
      <c r="L434">
        <f>(Table2[[#This Row],[6M Return vs Nifty]]-AVERAGE(Table2[6M Return vs Nifty]))/_xlfn.STDEV.P(Table2[6M Return vs Nifty])</f>
        <v>-0.4450792590835847</v>
      </c>
      <c r="M434">
        <v>5.5563022709751397</v>
      </c>
      <c r="N434">
        <f>(Table2[[#This Row],[1W Return vs Nifty]]-AVERAGE(Table2[1W Return vs Nifty]))/_xlfn.STDEV.P(Table2[1W Return vs Nifty])</f>
        <v>-0.1619179815148753</v>
      </c>
      <c r="O434">
        <v>171.3</v>
      </c>
      <c r="P434">
        <v>173.81559847973301</v>
      </c>
      <c r="Q434">
        <v>171.502175879243</v>
      </c>
      <c r="R434">
        <v>48.266685960681301</v>
      </c>
      <c r="S434" s="1">
        <f>(Table2[[#This Row],[Close Price]]-Table2[[#This Row],[20D EMA]])/Table2[[#This Row],[20D EMA]]</f>
        <v>-5.2539404553415391E-3</v>
      </c>
      <c r="T434" s="1">
        <f>(Table2[[#This Row],[Close Price]]-Table2[[#This Row],[50D EMA]])/Table2[[#This Row],[50D EMA]]</f>
        <v>-1.9650701718414914E-2</v>
      </c>
      <c r="U434" s="1">
        <f>(Table2[[#This Row],[Close Price]]-Table2[[#This Row],[200D EMA]])/Table2[[#This Row],[200D EMA]]</f>
        <v>-6.4265999751457912E-3</v>
      </c>
      <c r="V434">
        <v>0.56897679415651403</v>
      </c>
      <c r="W434">
        <v>168.35</v>
      </c>
      <c r="X434">
        <v>175.6</v>
      </c>
      <c r="Y434">
        <v>168.35</v>
      </c>
      <c r="Z434">
        <v>175.6</v>
      </c>
      <c r="AA434">
        <v>168.02</v>
      </c>
      <c r="AB434">
        <v>175.6</v>
      </c>
      <c r="AC434" s="1">
        <f>(Table2[[#This Row],[Close Price]]/Table2[[#This Row],[Day Low]])-1</f>
        <v>1.217701217701217E-2</v>
      </c>
      <c r="AD434" s="1">
        <f>(Table2[[#This Row],[Day High]]/Table2[[#This Row],[Close Price]])-1</f>
        <v>3.0516431924882514E-2</v>
      </c>
      <c r="AE434" s="1">
        <f>(Table2[[#This Row],[Close Price]]/Table2[[#This Row],[Current Week Low]])-1</f>
        <v>1.217701217701217E-2</v>
      </c>
      <c r="AF434" s="1">
        <f>(Table2[[#This Row],[Current Week High]]/Table2[[#This Row],[Close Price]])-1</f>
        <v>3.0516431924882514E-2</v>
      </c>
      <c r="AG434" s="1">
        <f>(Table2[[#This Row],[Close Price]]/Table2[[#This Row],[Current Month Low]])-1</f>
        <v>1.4164980359480994E-2</v>
      </c>
      <c r="AH434" s="1">
        <f>(Table2[[#This Row],[Current Month High]]/Table2[[#This Row],[Close Price]])-1</f>
        <v>3.0516431924882514E-2</v>
      </c>
      <c r="AI434">
        <v>32.453051643192403</v>
      </c>
      <c r="AJ434">
        <v>29.188779378316799</v>
      </c>
      <c r="AK434" t="str">
        <f>IF(AND(Table2[[#This Row],[20D EMA]]&gt;Table2[[#This Row],[50D EMA]],Table2[[#This Row],[50D EMA]]&gt;Table2[[#This Row],[200D EMA]]),"Uptrend","Downtrend/NoTrend")</f>
        <v>Downtrend/NoTrend</v>
      </c>
      <c r="AL434">
        <v>7.0000000000000007E-2</v>
      </c>
      <c r="AM434" t="s">
        <v>3169</v>
      </c>
      <c r="AN434">
        <v>-1.1399999999999999</v>
      </c>
      <c r="AO434" t="s">
        <v>3168</v>
      </c>
      <c r="AP434">
        <v>6.4741854818303995E-2</v>
      </c>
      <c r="AQ434">
        <f>(Table2[[#This Row],[Sharpe Ratio]]-AVERAGE(Table2[Sharpe Ratio]))/_xlfn.STDEV.P(Table2[Sharpe Ratio])</f>
        <v>3.387191469635193E-2</v>
      </c>
      <c r="AR4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4">
        <f>_xlfn.RANK.AVG(Table2[[#This Row],[1Y Return vs Nifty Z-Score]],Table2[1Y Return vs Nifty Z-Score])</f>
        <v>448</v>
      </c>
      <c r="AT434">
        <f>_xlfn.RANK.AVG(Table2[[#This Row],[6M Return vs Nifty Z-Score]],Table2[6M Return vs Nifty Z-Score])</f>
        <v>476</v>
      </c>
      <c r="AU434">
        <f>_xlfn.RANK.AVG(Table2[[#This Row],[Sharpe Ratio Z-Score]],Table2[Sharpe Ratio Z-Score])</f>
        <v>334</v>
      </c>
      <c r="AV434">
        <f>(Table2[[#This Row],[Rank 1Y]]+Table2[[#This Row],[Rank 6M]]+Table2[[#This Row],[Rank Sharpe]])/3</f>
        <v>419.33333333333331</v>
      </c>
    </row>
    <row r="435" spans="1:48" x14ac:dyDescent="0.3">
      <c r="A435" t="s">
        <v>727</v>
      </c>
      <c r="B435" t="s">
        <v>728</v>
      </c>
      <c r="C435" t="s">
        <v>3127</v>
      </c>
      <c r="D435" t="s">
        <v>51</v>
      </c>
      <c r="E435">
        <v>23735.067054899999</v>
      </c>
      <c r="F435">
        <v>5188.25</v>
      </c>
      <c r="G435">
        <v>7.8351948875784396</v>
      </c>
      <c r="H435">
        <f>(Table2[[#This Row],[1Y Return vs Nifty]]-AVERAGE(Table2[1Y Return vs Nifty]))/_xlfn.STDEV.P(Table2[1Y Return vs Nifty])</f>
        <v>-0.23443171523934284</v>
      </c>
      <c r="I435">
        <v>-4.01889995240776</v>
      </c>
      <c r="J435">
        <f>(Table2[[#This Row],[1M Return vs Nifty]]-AVERAGE(Table2[1M Return vs Nifty]))/_xlfn.STDEV.P(Table2[1M Return vs Nifty])</f>
        <v>-0.56523786381140761</v>
      </c>
      <c r="K435">
        <v>14.728445670540401</v>
      </c>
      <c r="L435">
        <f>(Table2[[#This Row],[6M Return vs Nifty]]-AVERAGE(Table2[6M Return vs Nifty]))/_xlfn.STDEV.P(Table2[6M Return vs Nifty])</f>
        <v>0.28688051785423546</v>
      </c>
      <c r="M435">
        <v>-1.3027002230170901</v>
      </c>
      <c r="N435">
        <f>(Table2[[#This Row],[1W Return vs Nifty]]-AVERAGE(Table2[1W Return vs Nifty]))/_xlfn.STDEV.P(Table2[1W Return vs Nifty])</f>
        <v>-1.3748401451829031</v>
      </c>
      <c r="O435">
        <v>5409.09</v>
      </c>
      <c r="P435">
        <v>5533.0944702692696</v>
      </c>
      <c r="Q435">
        <v>5059.4634224576303</v>
      </c>
      <c r="R435">
        <v>31.488645031836299</v>
      </c>
      <c r="S435" s="1">
        <f>(Table2[[#This Row],[Close Price]]-Table2[[#This Row],[20D EMA]])/Table2[[#This Row],[20D EMA]]</f>
        <v>-4.0827569886986562E-2</v>
      </c>
      <c r="T435" s="1">
        <f>(Table2[[#This Row],[Close Price]]-Table2[[#This Row],[50D EMA]])/Table2[[#This Row],[50D EMA]]</f>
        <v>-6.2323980210749516E-2</v>
      </c>
      <c r="U435" s="1">
        <f>(Table2[[#This Row],[Close Price]]-Table2[[#This Row],[200D EMA]])/Table2[[#This Row],[200D EMA]]</f>
        <v>2.545459207605295E-2</v>
      </c>
      <c r="V435">
        <v>0.452219504828693</v>
      </c>
      <c r="W435">
        <v>5036.6499999999996</v>
      </c>
      <c r="X435">
        <v>5209</v>
      </c>
      <c r="Y435">
        <v>5036.6499999999996</v>
      </c>
      <c r="Z435">
        <v>5209</v>
      </c>
      <c r="AA435">
        <v>5036.6499999999996</v>
      </c>
      <c r="AB435">
        <v>5209</v>
      </c>
      <c r="AC435" s="1">
        <f>(Table2[[#This Row],[Close Price]]/Table2[[#This Row],[Day Low]])-1</f>
        <v>3.0099371606127079E-2</v>
      </c>
      <c r="AD435" s="1">
        <f>(Table2[[#This Row],[Day High]]/Table2[[#This Row],[Close Price]])-1</f>
        <v>3.9994217703465118E-3</v>
      </c>
      <c r="AE435" s="1">
        <f>(Table2[[#This Row],[Close Price]]/Table2[[#This Row],[Current Week Low]])-1</f>
        <v>3.0099371606127079E-2</v>
      </c>
      <c r="AF435" s="1">
        <f>(Table2[[#This Row],[Current Week High]]/Table2[[#This Row],[Close Price]])-1</f>
        <v>3.9994217703465118E-3</v>
      </c>
      <c r="AG435" s="1">
        <f>(Table2[[#This Row],[Close Price]]/Table2[[#This Row],[Current Month Low]])-1</f>
        <v>3.0099371606127079E-2</v>
      </c>
      <c r="AH435" s="1">
        <f>(Table2[[#This Row],[Current Month High]]/Table2[[#This Row],[Close Price]])-1</f>
        <v>3.9994217703465118E-3</v>
      </c>
      <c r="AI435">
        <v>24.341540982026601</v>
      </c>
      <c r="AJ435">
        <v>34.759740259740198</v>
      </c>
      <c r="AK435" t="str">
        <f>IF(AND(Table2[[#This Row],[20D EMA]]&gt;Table2[[#This Row],[50D EMA]],Table2[[#This Row],[50D EMA]]&gt;Table2[[#This Row],[200D EMA]]),"Uptrend","Downtrend/NoTrend")</f>
        <v>Downtrend/NoTrend</v>
      </c>
      <c r="AL435">
        <v>-0.13</v>
      </c>
      <c r="AM435" t="s">
        <v>3168</v>
      </c>
      <c r="AN435">
        <v>-10.37</v>
      </c>
      <c r="AO435" t="s">
        <v>3168</v>
      </c>
      <c r="AP435">
        <v>-4.9458064032925998E-2</v>
      </c>
      <c r="AQ435">
        <f>(Table2[[#This Row],[Sharpe Ratio]]-AVERAGE(Table2[Sharpe Ratio]))/_xlfn.STDEV.P(Table2[Sharpe Ratio])</f>
        <v>-1.3195480952231964</v>
      </c>
      <c r="AR4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5">
        <f>_xlfn.RANK.AVG(Table2[[#This Row],[1Y Return vs Nifty Z-Score]],Table2[1Y Return vs Nifty Z-Score])</f>
        <v>370</v>
      </c>
      <c r="AT435">
        <f>_xlfn.RANK.AVG(Table2[[#This Row],[6M Return vs Nifty Z-Score]],Table2[6M Return vs Nifty Z-Score])</f>
        <v>221</v>
      </c>
      <c r="AU435">
        <f>_xlfn.RANK.AVG(Table2[[#This Row],[Sharpe Ratio Z-Score]],Table2[Sharpe Ratio Z-Score])</f>
        <v>670</v>
      </c>
      <c r="AV435">
        <f>(Table2[[#This Row],[Rank 1Y]]+Table2[[#This Row],[Rank 6M]]+Table2[[#This Row],[Rank Sharpe]])/3</f>
        <v>420.33333333333331</v>
      </c>
    </row>
    <row r="436" spans="1:48" x14ac:dyDescent="0.3">
      <c r="A436" t="s">
        <v>1359</v>
      </c>
      <c r="B436" t="s">
        <v>1360</v>
      </c>
      <c r="C436" t="s">
        <v>3123</v>
      </c>
      <c r="D436" t="s">
        <v>518</v>
      </c>
      <c r="E436">
        <v>8095.5344451299998</v>
      </c>
      <c r="F436">
        <v>245.1</v>
      </c>
      <c r="G436">
        <v>-18.0260469567393</v>
      </c>
      <c r="H436">
        <f>(Table2[[#This Row],[1Y Return vs Nifty]]-AVERAGE(Table2[1Y Return vs Nifty]))/_xlfn.STDEV.P(Table2[1Y Return vs Nifty])</f>
        <v>-0.69290840655393371</v>
      </c>
      <c r="I436">
        <v>-8.2972301430525803</v>
      </c>
      <c r="J436">
        <f>(Table2[[#This Row],[1M Return vs Nifty]]-AVERAGE(Table2[1M Return vs Nifty]))/_xlfn.STDEV.P(Table2[1M Return vs Nifty])</f>
        <v>-1.0370611604165016</v>
      </c>
      <c r="K436">
        <v>6.5804507628168203</v>
      </c>
      <c r="L436">
        <f>(Table2[[#This Row],[6M Return vs Nifty]]-AVERAGE(Table2[6M Return vs Nifty]))/_xlfn.STDEV.P(Table2[6M Return vs Nifty])</f>
        <v>5.8809968970161873E-3</v>
      </c>
      <c r="M436">
        <v>1.5117847898779999</v>
      </c>
      <c r="N436">
        <f>(Table2[[#This Row],[1W Return vs Nifty]]-AVERAGE(Table2[1W Return vs Nifty]))/_xlfn.STDEV.P(Table2[1W Return vs Nifty])</f>
        <v>-0.87713639679645194</v>
      </c>
      <c r="O436">
        <v>259.86</v>
      </c>
      <c r="P436">
        <v>263.68563821983503</v>
      </c>
      <c r="Q436">
        <v>243.96944446477701</v>
      </c>
      <c r="R436">
        <v>30.263597752911899</v>
      </c>
      <c r="S436" s="1">
        <f>(Table2[[#This Row],[Close Price]]-Table2[[#This Row],[20D EMA]])/Table2[[#This Row],[20D EMA]]</f>
        <v>-5.6799815285153613E-2</v>
      </c>
      <c r="T436" s="1">
        <f>(Table2[[#This Row],[Close Price]]-Table2[[#This Row],[50D EMA]])/Table2[[#This Row],[50D EMA]]</f>
        <v>-7.0484074693291279E-2</v>
      </c>
      <c r="U436" s="1">
        <f>(Table2[[#This Row],[Close Price]]-Table2[[#This Row],[200D EMA]])/Table2[[#This Row],[200D EMA]]</f>
        <v>4.6340046299781822E-3</v>
      </c>
      <c r="V436">
        <v>0.742758886696256</v>
      </c>
      <c r="W436">
        <v>243.75</v>
      </c>
      <c r="X436">
        <v>253.66</v>
      </c>
      <c r="Y436">
        <v>243.75</v>
      </c>
      <c r="Z436">
        <v>253.66</v>
      </c>
      <c r="AA436">
        <v>243.75</v>
      </c>
      <c r="AB436">
        <v>253.66</v>
      </c>
      <c r="AC436" s="1">
        <f>(Table2[[#This Row],[Close Price]]/Table2[[#This Row],[Day Low]])-1</f>
        <v>5.5384615384614921E-3</v>
      </c>
      <c r="AD436" s="1">
        <f>(Table2[[#This Row],[Day High]]/Table2[[#This Row],[Close Price]])-1</f>
        <v>3.4924520603835107E-2</v>
      </c>
      <c r="AE436" s="1">
        <f>(Table2[[#This Row],[Close Price]]/Table2[[#This Row],[Current Week Low]])-1</f>
        <v>5.5384615384614921E-3</v>
      </c>
      <c r="AF436" s="1">
        <f>(Table2[[#This Row],[Current Week High]]/Table2[[#This Row],[Close Price]])-1</f>
        <v>3.4924520603835107E-2</v>
      </c>
      <c r="AG436" s="1">
        <f>(Table2[[#This Row],[Close Price]]/Table2[[#This Row],[Current Month Low]])-1</f>
        <v>5.5384615384614921E-3</v>
      </c>
      <c r="AH436" s="1">
        <f>(Table2[[#This Row],[Current Month High]]/Table2[[#This Row],[Close Price]])-1</f>
        <v>3.4924520603835107E-2</v>
      </c>
      <c r="AI436">
        <v>21.419828641370799</v>
      </c>
      <c r="AJ436">
        <v>21.577380952380899</v>
      </c>
      <c r="AK436" t="str">
        <f>IF(AND(Table2[[#This Row],[20D EMA]]&gt;Table2[[#This Row],[50D EMA]],Table2[[#This Row],[50D EMA]]&gt;Table2[[#This Row],[200D EMA]]),"Uptrend","Downtrend/NoTrend")</f>
        <v>Downtrend/NoTrend</v>
      </c>
      <c r="AL436">
        <v>0</v>
      </c>
      <c r="AM436" t="s">
        <v>3170</v>
      </c>
      <c r="AN436">
        <v>-9.49</v>
      </c>
      <c r="AO436" t="s">
        <v>3168</v>
      </c>
      <c r="AP436">
        <v>4.6501821771545999E-2</v>
      </c>
      <c r="AQ436">
        <f>(Table2[[#This Row],[Sharpe Ratio]]-AVERAGE(Table2[Sharpe Ratio]))/_xlfn.STDEV.P(Table2[Sharpe Ratio])</f>
        <v>-0.18229659010999108</v>
      </c>
      <c r="AR4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6">
        <f>_xlfn.RANK.AVG(Table2[[#This Row],[1Y Return vs Nifty Z-Score]],Table2[1Y Return vs Nifty Z-Score])</f>
        <v>564</v>
      </c>
      <c r="AT436">
        <f>_xlfn.RANK.AVG(Table2[[#This Row],[6M Return vs Nifty Z-Score]],Table2[6M Return vs Nifty Z-Score])</f>
        <v>307</v>
      </c>
      <c r="AU436">
        <f>_xlfn.RANK.AVG(Table2[[#This Row],[Sharpe Ratio Z-Score]],Table2[Sharpe Ratio Z-Score])</f>
        <v>391</v>
      </c>
      <c r="AV436">
        <f>(Table2[[#This Row],[Rank 1Y]]+Table2[[#This Row],[Rank 6M]]+Table2[[#This Row],[Rank Sharpe]])/3</f>
        <v>420.66666666666669</v>
      </c>
    </row>
    <row r="437" spans="1:48" x14ac:dyDescent="0.3">
      <c r="A437" t="s">
        <v>248</v>
      </c>
      <c r="B437" t="s">
        <v>249</v>
      </c>
      <c r="C437" t="s">
        <v>3123</v>
      </c>
      <c r="D437" t="s">
        <v>32</v>
      </c>
      <c r="E437">
        <v>100523.028377408</v>
      </c>
      <c r="F437">
        <v>53.18</v>
      </c>
      <c r="G437">
        <v>9.0092454851338495</v>
      </c>
      <c r="H437">
        <f>(Table2[[#This Row],[1Y Return vs Nifty]]-AVERAGE(Table2[1Y Return vs Nifty]))/_xlfn.STDEV.P(Table2[1Y Return vs Nifty])</f>
        <v>-0.21361775600863428</v>
      </c>
      <c r="I437">
        <v>1.8852291792387099</v>
      </c>
      <c r="J437">
        <f>(Table2[[#This Row],[1M Return vs Nifty]]-AVERAGE(Table2[1M Return vs Nifty]))/_xlfn.STDEV.P(Table2[1M Return vs Nifty])</f>
        <v>8.5881976486788969E-2</v>
      </c>
      <c r="K437">
        <v>-24.6293155683367</v>
      </c>
      <c r="L437">
        <f>(Table2[[#This Row],[6M Return vs Nifty]]-AVERAGE(Table2[6M Return vs Nifty]))/_xlfn.STDEV.P(Table2[6M Return vs Nifty])</f>
        <v>-1.0704487612288474</v>
      </c>
      <c r="M437">
        <v>11.136979952013199</v>
      </c>
      <c r="N437">
        <f>(Table2[[#This Row],[1W Return vs Nifty]]-AVERAGE(Table2[1W Return vs Nifty]))/_xlfn.STDEV.P(Table2[1W Return vs Nifty])</f>
        <v>0.82494966484440635</v>
      </c>
      <c r="O437">
        <v>53.95</v>
      </c>
      <c r="P437">
        <v>56.3473479663364</v>
      </c>
      <c r="Q437">
        <v>57.014962419105601</v>
      </c>
      <c r="R437">
        <v>47.644207269164802</v>
      </c>
      <c r="S437" s="1">
        <f>(Table2[[#This Row],[Close Price]]-Table2[[#This Row],[20D EMA]])/Table2[[#This Row],[20D EMA]]</f>
        <v>-1.4272474513438426E-2</v>
      </c>
      <c r="T437" s="1">
        <f>(Table2[[#This Row],[Close Price]]-Table2[[#This Row],[50D EMA]])/Table2[[#This Row],[50D EMA]]</f>
        <v>-5.6211127597853752E-2</v>
      </c>
      <c r="U437" s="1">
        <f>(Table2[[#This Row],[Close Price]]-Table2[[#This Row],[200D EMA]])/Table2[[#This Row],[200D EMA]]</f>
        <v>-6.726238615954104E-2</v>
      </c>
      <c r="V437">
        <v>0.98985075220641805</v>
      </c>
      <c r="W437">
        <v>52.86</v>
      </c>
      <c r="X437">
        <v>54.95</v>
      </c>
      <c r="Y437">
        <v>52.86</v>
      </c>
      <c r="Z437">
        <v>54.95</v>
      </c>
      <c r="AA437">
        <v>52.86</v>
      </c>
      <c r="AB437">
        <v>55.4</v>
      </c>
      <c r="AC437" s="1">
        <f>(Table2[[#This Row],[Close Price]]/Table2[[#This Row],[Day Low]])-1</f>
        <v>6.0537268255769217E-3</v>
      </c>
      <c r="AD437" s="1">
        <f>(Table2[[#This Row],[Day High]]/Table2[[#This Row],[Close Price]])-1</f>
        <v>3.3283189168860527E-2</v>
      </c>
      <c r="AE437" s="1">
        <f>(Table2[[#This Row],[Close Price]]/Table2[[#This Row],[Current Week Low]])-1</f>
        <v>6.0537268255769217E-3</v>
      </c>
      <c r="AF437" s="1">
        <f>(Table2[[#This Row],[Current Week High]]/Table2[[#This Row],[Close Price]])-1</f>
        <v>3.3283189168860527E-2</v>
      </c>
      <c r="AG437" s="1">
        <f>(Table2[[#This Row],[Close Price]]/Table2[[#This Row],[Current Month Low]])-1</f>
        <v>6.0537268255769217E-3</v>
      </c>
      <c r="AH437" s="1">
        <f>(Table2[[#This Row],[Current Month High]]/Table2[[#This Row],[Close Price]])-1</f>
        <v>4.1745016923655509E-2</v>
      </c>
      <c r="AI437">
        <v>57.4840165475742</v>
      </c>
      <c r="AJ437">
        <v>36.534017971758601</v>
      </c>
      <c r="AK437" t="str">
        <f>IF(AND(Table2[[#This Row],[20D EMA]]&gt;Table2[[#This Row],[50D EMA]],Table2[[#This Row],[50D EMA]]&gt;Table2[[#This Row],[200D EMA]]),"Uptrend","Downtrend/NoTrend")</f>
        <v>Downtrend/NoTrend</v>
      </c>
      <c r="AL437">
        <v>-0.14000000000000001</v>
      </c>
      <c r="AM437" t="s">
        <v>3168</v>
      </c>
      <c r="AN437">
        <v>-4.9800000000000004</v>
      </c>
      <c r="AO437" t="s">
        <v>3168</v>
      </c>
      <c r="AP437">
        <v>9.9592004263157993E-2</v>
      </c>
      <c r="AQ437">
        <f>(Table2[[#This Row],[Sharpe Ratio]]-AVERAGE(Table2[Sharpe Ratio]))/_xlfn.STDEV.P(Table2[Sharpe Ratio])</f>
        <v>0.44689225728343446</v>
      </c>
      <c r="AR4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7">
        <f>_xlfn.RANK.AVG(Table2[[#This Row],[1Y Return vs Nifty Z-Score]],Table2[1Y Return vs Nifty Z-Score])</f>
        <v>366</v>
      </c>
      <c r="AT437">
        <f>_xlfn.RANK.AVG(Table2[[#This Row],[6M Return vs Nifty Z-Score]],Table2[6M Return vs Nifty Z-Score])</f>
        <v>671</v>
      </c>
      <c r="AU437">
        <f>_xlfn.RANK.AVG(Table2[[#This Row],[Sharpe Ratio Z-Score]],Table2[Sharpe Ratio Z-Score])</f>
        <v>229</v>
      </c>
      <c r="AV437">
        <f>(Table2[[#This Row],[Rank 1Y]]+Table2[[#This Row],[Rank 6M]]+Table2[[#This Row],[Rank Sharpe]])/3</f>
        <v>422</v>
      </c>
    </row>
    <row r="438" spans="1:48" x14ac:dyDescent="0.3">
      <c r="A438" t="s">
        <v>695</v>
      </c>
      <c r="B438" t="s">
        <v>696</v>
      </c>
      <c r="C438" t="s">
        <v>3127</v>
      </c>
      <c r="D438" t="s">
        <v>247</v>
      </c>
      <c r="E438">
        <v>25594.350848499998</v>
      </c>
      <c r="F438">
        <v>3072.5</v>
      </c>
      <c r="G438">
        <v>-8.6933454208896102</v>
      </c>
      <c r="H438">
        <f>(Table2[[#This Row],[1Y Return vs Nifty]]-AVERAGE(Table2[1Y Return vs Nifty]))/_xlfn.STDEV.P(Table2[1Y Return vs Nifty])</f>
        <v>-0.5274551716729059</v>
      </c>
      <c r="I438">
        <v>-6.1454825062476299</v>
      </c>
      <c r="J438">
        <f>(Table2[[#This Row],[1M Return vs Nifty]]-AVERAGE(Table2[1M Return vs Nifty]))/_xlfn.STDEV.P(Table2[1M Return vs Nifty])</f>
        <v>-0.79976188284332372</v>
      </c>
      <c r="K438">
        <v>24.565277970076199</v>
      </c>
      <c r="L438">
        <f>(Table2[[#This Row],[6M Return vs Nifty]]-AVERAGE(Table2[6M Return vs Nifty]))/_xlfn.STDEV.P(Table2[6M Return vs Nifty])</f>
        <v>0.62612289529925502</v>
      </c>
      <c r="M438">
        <v>6.0221425220181504E-3</v>
      </c>
      <c r="N438">
        <f>(Table2[[#This Row],[1W Return vs Nifty]]-AVERAGE(Table2[1W Return vs Nifty]))/_xlfn.STDEV.P(Table2[1W Return vs Nifty])</f>
        <v>-1.143410230316884</v>
      </c>
      <c r="O438">
        <v>3210.24</v>
      </c>
      <c r="P438">
        <v>3247.2729582102202</v>
      </c>
      <c r="Q438">
        <v>2913.8620037977598</v>
      </c>
      <c r="R438">
        <v>34.243193843999897</v>
      </c>
      <c r="S438" s="1">
        <f>(Table2[[#This Row],[Close Price]]-Table2[[#This Row],[20D EMA]])/Table2[[#This Row],[20D EMA]]</f>
        <v>-4.2906449362041403E-2</v>
      </c>
      <c r="T438" s="1">
        <f>(Table2[[#This Row],[Close Price]]-Table2[[#This Row],[50D EMA]])/Table2[[#This Row],[50D EMA]]</f>
        <v>-5.3821455867556239E-2</v>
      </c>
      <c r="U438" s="1">
        <f>(Table2[[#This Row],[Close Price]]-Table2[[#This Row],[200D EMA]])/Table2[[#This Row],[200D EMA]]</f>
        <v>5.4442521984733851E-2</v>
      </c>
      <c r="V438">
        <v>1.24064624669121</v>
      </c>
      <c r="W438">
        <v>3055.05</v>
      </c>
      <c r="X438">
        <v>3099.95</v>
      </c>
      <c r="Y438">
        <v>3055.05</v>
      </c>
      <c r="Z438">
        <v>3099.95</v>
      </c>
      <c r="AA438">
        <v>3055.05</v>
      </c>
      <c r="AB438">
        <v>3148.45</v>
      </c>
      <c r="AC438" s="1">
        <f>(Table2[[#This Row],[Close Price]]/Table2[[#This Row],[Day Low]])-1</f>
        <v>5.711854143140016E-3</v>
      </c>
      <c r="AD438" s="1">
        <f>(Table2[[#This Row],[Day High]]/Table2[[#This Row],[Close Price]])-1</f>
        <v>8.9340927583401175E-3</v>
      </c>
      <c r="AE438" s="1">
        <f>(Table2[[#This Row],[Close Price]]/Table2[[#This Row],[Current Week Low]])-1</f>
        <v>5.711854143140016E-3</v>
      </c>
      <c r="AF438" s="1">
        <f>(Table2[[#This Row],[Current Week High]]/Table2[[#This Row],[Close Price]])-1</f>
        <v>8.9340927583401175E-3</v>
      </c>
      <c r="AG438" s="1">
        <f>(Table2[[#This Row],[Close Price]]/Table2[[#This Row],[Current Month Low]])-1</f>
        <v>5.711854143140016E-3</v>
      </c>
      <c r="AH438" s="1">
        <f>(Table2[[#This Row],[Current Month High]]/Table2[[#This Row],[Close Price]])-1</f>
        <v>2.4719283970707773E-2</v>
      </c>
      <c r="AI438">
        <v>18.924328722538601</v>
      </c>
      <c r="AJ438">
        <v>58.074805782785397</v>
      </c>
      <c r="AK438" t="str">
        <f>IF(AND(Table2[[#This Row],[20D EMA]]&gt;Table2[[#This Row],[50D EMA]],Table2[[#This Row],[50D EMA]]&gt;Table2[[#This Row],[200D EMA]]),"Uptrend","Downtrend/NoTrend")</f>
        <v>Downtrend/NoTrend</v>
      </c>
      <c r="AL438">
        <v>-0.09</v>
      </c>
      <c r="AM438" t="s">
        <v>3168</v>
      </c>
      <c r="AN438">
        <v>-7.25</v>
      </c>
      <c r="AO438" t="s">
        <v>3168</v>
      </c>
      <c r="AP438">
        <v>-3.7692766842242001E-2</v>
      </c>
      <c r="AQ438">
        <f>(Table2[[#This Row],[Sharpe Ratio]]-AVERAGE(Table2[Sharpe Ratio]))/_xlfn.STDEV.P(Table2[Sharpe Ratio])</f>
        <v>-1.1801137698690283</v>
      </c>
      <c r="AR4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8">
        <f>_xlfn.RANK.AVG(Table2[[#This Row],[1Y Return vs Nifty Z-Score]],Table2[1Y Return vs Nifty Z-Score])</f>
        <v>501</v>
      </c>
      <c r="AT438">
        <f>_xlfn.RANK.AVG(Table2[[#This Row],[6M Return vs Nifty Z-Score]],Table2[6M Return vs Nifty Z-Score])</f>
        <v>128</v>
      </c>
      <c r="AU438">
        <f>_xlfn.RANK.AVG(Table2[[#This Row],[Sharpe Ratio Z-Score]],Table2[Sharpe Ratio Z-Score])</f>
        <v>640</v>
      </c>
      <c r="AV438">
        <f>(Table2[[#This Row],[Rank 1Y]]+Table2[[#This Row],[Rank 6M]]+Table2[[#This Row],[Rank Sharpe]])/3</f>
        <v>423</v>
      </c>
    </row>
    <row r="439" spans="1:48" x14ac:dyDescent="0.3">
      <c r="A439" t="s">
        <v>1191</v>
      </c>
      <c r="B439" t="s">
        <v>1192</v>
      </c>
      <c r="C439" t="s">
        <v>3135</v>
      </c>
      <c r="D439" t="s">
        <v>540</v>
      </c>
      <c r="E439">
        <v>10014.6727065</v>
      </c>
      <c r="F439">
        <v>312.89999999999998</v>
      </c>
      <c r="G439">
        <v>-5.5950790790056502</v>
      </c>
      <c r="H439">
        <f>(Table2[[#This Row],[1Y Return vs Nifty]]-AVERAGE(Table2[1Y Return vs Nifty]))/_xlfn.STDEV.P(Table2[1Y Return vs Nifty])</f>
        <v>-0.47252807614557224</v>
      </c>
      <c r="I439">
        <v>-3.24245274905797</v>
      </c>
      <c r="J439">
        <f>(Table2[[#This Row],[1M Return vs Nifty]]-AVERAGE(Table2[1M Return vs Nifty]))/_xlfn.STDEV.P(Table2[1M Return vs Nifty])</f>
        <v>-0.47960962503606225</v>
      </c>
      <c r="K439">
        <v>5.3457483033269799</v>
      </c>
      <c r="L439">
        <f>(Table2[[#This Row],[6M Return vs Nifty]]-AVERAGE(Table2[6M Return vs Nifty]))/_xlfn.STDEV.P(Table2[6M Return vs Nifty])</f>
        <v>-3.6700129327359186E-2</v>
      </c>
      <c r="M439">
        <v>2.1723467795719502</v>
      </c>
      <c r="N439">
        <f>(Table2[[#This Row],[1W Return vs Nifty]]-AVERAGE(Table2[1W Return vs Nifty]))/_xlfn.STDEV.P(Table2[1W Return vs Nifty])</f>
        <v>-0.76032491021684789</v>
      </c>
      <c r="O439">
        <v>335.43</v>
      </c>
      <c r="P439">
        <v>337.047902105368</v>
      </c>
      <c r="Q439">
        <v>314.24322505407503</v>
      </c>
      <c r="R439">
        <v>29.667256933490599</v>
      </c>
      <c r="S439" s="1">
        <f>(Table2[[#This Row],[Close Price]]-Table2[[#This Row],[20D EMA]])/Table2[[#This Row],[20D EMA]]</f>
        <v>-6.7167516322332615E-2</v>
      </c>
      <c r="T439" s="1">
        <f>(Table2[[#This Row],[Close Price]]-Table2[[#This Row],[50D EMA]])/Table2[[#This Row],[50D EMA]]</f>
        <v>-7.1645312000247652E-2</v>
      </c>
      <c r="U439" s="1">
        <f>(Table2[[#This Row],[Close Price]]-Table2[[#This Row],[200D EMA]])/Table2[[#This Row],[200D EMA]]</f>
        <v>-4.2744757785753576E-3</v>
      </c>
      <c r="V439">
        <v>0.50164883691452999</v>
      </c>
      <c r="W439">
        <v>308.05</v>
      </c>
      <c r="X439">
        <v>324</v>
      </c>
      <c r="Y439">
        <v>308.05</v>
      </c>
      <c r="Z439">
        <v>324</v>
      </c>
      <c r="AA439">
        <v>308.05</v>
      </c>
      <c r="AB439">
        <v>327</v>
      </c>
      <c r="AC439" s="1">
        <f>(Table2[[#This Row],[Close Price]]/Table2[[#This Row],[Day Low]])-1</f>
        <v>1.5744197370556545E-2</v>
      </c>
      <c r="AD439" s="1">
        <f>(Table2[[#This Row],[Day High]]/Table2[[#This Row],[Close Price]])-1</f>
        <v>3.5474592521572479E-2</v>
      </c>
      <c r="AE439" s="1">
        <f>(Table2[[#This Row],[Close Price]]/Table2[[#This Row],[Current Week Low]])-1</f>
        <v>1.5744197370556545E-2</v>
      </c>
      <c r="AF439" s="1">
        <f>(Table2[[#This Row],[Current Week High]]/Table2[[#This Row],[Close Price]])-1</f>
        <v>3.5474592521572479E-2</v>
      </c>
      <c r="AG439" s="1">
        <f>(Table2[[#This Row],[Close Price]]/Table2[[#This Row],[Current Month Low]])-1</f>
        <v>1.5744197370556545E-2</v>
      </c>
      <c r="AH439" s="1">
        <f>(Table2[[#This Row],[Current Month High]]/Table2[[#This Row],[Close Price]])-1</f>
        <v>4.5062320230105479E-2</v>
      </c>
      <c r="AI439">
        <v>28.155960370725399</v>
      </c>
      <c r="AJ439">
        <v>21.279069767441801</v>
      </c>
      <c r="AK439" t="str">
        <f>IF(AND(Table2[[#This Row],[20D EMA]]&gt;Table2[[#This Row],[50D EMA]],Table2[[#This Row],[50D EMA]]&gt;Table2[[#This Row],[200D EMA]]),"Uptrend","Downtrend/NoTrend")</f>
        <v>Downtrend/NoTrend</v>
      </c>
      <c r="AL439">
        <v>0.06</v>
      </c>
      <c r="AM439" t="s">
        <v>3169</v>
      </c>
      <c r="AN439">
        <v>-10.66</v>
      </c>
      <c r="AO439" t="s">
        <v>3168</v>
      </c>
      <c r="AP439">
        <v>2.1062589971415999E-2</v>
      </c>
      <c r="AQ439">
        <f>(Table2[[#This Row],[Sharpe Ratio]]-AVERAGE(Table2[Sharpe Ratio]))/_xlfn.STDEV.P(Table2[Sharpe Ratio])</f>
        <v>-0.48378511743661795</v>
      </c>
      <c r="AR4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9">
        <f>_xlfn.RANK.AVG(Table2[[#This Row],[1Y Return vs Nifty Z-Score]],Table2[1Y Return vs Nifty Z-Score])</f>
        <v>482</v>
      </c>
      <c r="AT439">
        <f>_xlfn.RANK.AVG(Table2[[#This Row],[6M Return vs Nifty Z-Score]],Table2[6M Return vs Nifty Z-Score])</f>
        <v>326</v>
      </c>
      <c r="AU439">
        <f>_xlfn.RANK.AVG(Table2[[#This Row],[Sharpe Ratio Z-Score]],Table2[Sharpe Ratio Z-Score])</f>
        <v>461</v>
      </c>
      <c r="AV439">
        <f>(Table2[[#This Row],[Rank 1Y]]+Table2[[#This Row],[Rank 6M]]+Table2[[#This Row],[Rank Sharpe]])/3</f>
        <v>423</v>
      </c>
    </row>
    <row r="440" spans="1:48" x14ac:dyDescent="0.3">
      <c r="A440" t="s">
        <v>679</v>
      </c>
      <c r="B440" t="s">
        <v>680</v>
      </c>
      <c r="C440" t="s">
        <v>3134</v>
      </c>
      <c r="D440" t="s">
        <v>263</v>
      </c>
      <c r="E440">
        <v>26519.116859040001</v>
      </c>
      <c r="F440">
        <v>3525.6</v>
      </c>
      <c r="G440">
        <v>-4.4451660999525497</v>
      </c>
      <c r="H440">
        <f>(Table2[[#This Row],[1Y Return vs Nifty]]-AVERAGE(Table2[1Y Return vs Nifty]))/_xlfn.STDEV.P(Table2[1Y Return vs Nifty])</f>
        <v>-0.45214203663866404</v>
      </c>
      <c r="I440">
        <v>-2.6709787935423499</v>
      </c>
      <c r="J440">
        <f>(Table2[[#This Row],[1M Return vs Nifty]]-AVERAGE(Table2[1M Return vs Nifty]))/_xlfn.STDEV.P(Table2[1M Return vs Nifty])</f>
        <v>-0.41658626928738074</v>
      </c>
      <c r="K440">
        <v>-3.3720763347042499</v>
      </c>
      <c r="L440">
        <f>(Table2[[#This Row],[6M Return vs Nifty]]-AVERAGE(Table2[6M Return vs Nifty]))/_xlfn.STDEV.P(Table2[6M Return vs Nifty])</f>
        <v>-0.3373513416585936</v>
      </c>
      <c r="M440">
        <v>2.9629841613020602</v>
      </c>
      <c r="N440">
        <f>(Table2[[#This Row],[1W Return vs Nifty]]-AVERAGE(Table2[1W Return vs Nifty]))/_xlfn.STDEV.P(Table2[1W Return vs Nifty])</f>
        <v>-0.62051134336585512</v>
      </c>
      <c r="O440">
        <v>3531.56</v>
      </c>
      <c r="P440">
        <v>3666.9966226647298</v>
      </c>
      <c r="Q440">
        <v>3617.4994525490702</v>
      </c>
      <c r="R440">
        <v>54.924525739398803</v>
      </c>
      <c r="S440" s="1">
        <f>(Table2[[#This Row],[Close Price]]-Table2[[#This Row],[20D EMA]])/Table2[[#This Row],[20D EMA]]</f>
        <v>-1.6876394567839812E-3</v>
      </c>
      <c r="T440" s="1">
        <f>(Table2[[#This Row],[Close Price]]-Table2[[#This Row],[50D EMA]])/Table2[[#This Row],[50D EMA]]</f>
        <v>-3.8559245402844111E-2</v>
      </c>
      <c r="U440" s="1">
        <f>(Table2[[#This Row],[Close Price]]-Table2[[#This Row],[200D EMA]])/Table2[[#This Row],[200D EMA]]</f>
        <v>-2.5404137237481354E-2</v>
      </c>
      <c r="V440">
        <v>0.56738415870773096</v>
      </c>
      <c r="W440">
        <v>3375</v>
      </c>
      <c r="X440">
        <v>3541.8</v>
      </c>
      <c r="Y440">
        <v>3375</v>
      </c>
      <c r="Z440">
        <v>3541.8</v>
      </c>
      <c r="AA440">
        <v>3375</v>
      </c>
      <c r="AB440">
        <v>3541.8</v>
      </c>
      <c r="AC440" s="1">
        <f>(Table2[[#This Row],[Close Price]]/Table2[[#This Row],[Day Low]])-1</f>
        <v>4.4622222222222119E-2</v>
      </c>
      <c r="AD440" s="1">
        <f>(Table2[[#This Row],[Day High]]/Table2[[#This Row],[Close Price]])-1</f>
        <v>4.5949625595644861E-3</v>
      </c>
      <c r="AE440" s="1">
        <f>(Table2[[#This Row],[Close Price]]/Table2[[#This Row],[Current Week Low]])-1</f>
        <v>4.4622222222222119E-2</v>
      </c>
      <c r="AF440" s="1">
        <f>(Table2[[#This Row],[Current Week High]]/Table2[[#This Row],[Close Price]])-1</f>
        <v>4.5949625595644861E-3</v>
      </c>
      <c r="AG440" s="1">
        <f>(Table2[[#This Row],[Close Price]]/Table2[[#This Row],[Current Month Low]])-1</f>
        <v>4.4622222222222119E-2</v>
      </c>
      <c r="AH440" s="1">
        <f>(Table2[[#This Row],[Current Month High]]/Table2[[#This Row],[Close Price]])-1</f>
        <v>4.5949625595644861E-3</v>
      </c>
      <c r="AI440">
        <v>36.654753800771502</v>
      </c>
      <c r="AJ440">
        <v>39.655377302436101</v>
      </c>
      <c r="AK440" t="str">
        <f>IF(AND(Table2[[#This Row],[20D EMA]]&gt;Table2[[#This Row],[50D EMA]],Table2[[#This Row],[50D EMA]]&gt;Table2[[#This Row],[200D EMA]]),"Uptrend","Downtrend/NoTrend")</f>
        <v>Downtrend/NoTrend</v>
      </c>
      <c r="AL440">
        <v>0.05</v>
      </c>
      <c r="AM440" t="s">
        <v>3169</v>
      </c>
      <c r="AN440">
        <v>-7.49</v>
      </c>
      <c r="AO440" t="s">
        <v>3168</v>
      </c>
      <c r="AP440">
        <v>5.8070937175469003E-2</v>
      </c>
      <c r="AQ440">
        <f>(Table2[[#This Row],[Sharpe Ratio]]-AVERAGE(Table2[Sharpe Ratio]))/_xlfn.STDEV.P(Table2[Sharpe Ratio])</f>
        <v>-4.5187278279957103E-2</v>
      </c>
      <c r="AR4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0">
        <f>_xlfn.RANK.AVG(Table2[[#This Row],[1Y Return vs Nifty Z-Score]],Table2[1Y Return vs Nifty Z-Score])</f>
        <v>477</v>
      </c>
      <c r="AT440">
        <f>_xlfn.RANK.AVG(Table2[[#This Row],[6M Return vs Nifty Z-Score]],Table2[6M Return vs Nifty Z-Score])</f>
        <v>436</v>
      </c>
      <c r="AU440">
        <f>_xlfn.RANK.AVG(Table2[[#This Row],[Sharpe Ratio Z-Score]],Table2[Sharpe Ratio Z-Score])</f>
        <v>359</v>
      </c>
      <c r="AV440">
        <f>(Table2[[#This Row],[Rank 1Y]]+Table2[[#This Row],[Rank 6M]]+Table2[[#This Row],[Rank Sharpe]])/3</f>
        <v>424</v>
      </c>
    </row>
    <row r="441" spans="1:48" x14ac:dyDescent="0.3">
      <c r="A441" t="s">
        <v>573</v>
      </c>
      <c r="B441" t="s">
        <v>574</v>
      </c>
      <c r="C441" t="s">
        <v>3123</v>
      </c>
      <c r="D441" t="s">
        <v>575</v>
      </c>
      <c r="E441">
        <v>34260.673954999998</v>
      </c>
      <c r="F441">
        <v>622.85</v>
      </c>
      <c r="G441">
        <v>9.2125409283788802</v>
      </c>
      <c r="H441">
        <f>(Table2[[#This Row],[1Y Return vs Nifty]]-AVERAGE(Table2[1Y Return vs Nifty]))/_xlfn.STDEV.P(Table2[1Y Return vs Nifty])</f>
        <v>-0.21001366681835457</v>
      </c>
      <c r="I441">
        <v>4.2879916876765698</v>
      </c>
      <c r="J441">
        <f>(Table2[[#This Row],[1M Return vs Nifty]]-AVERAGE(Table2[1M Return vs Nifty]))/_xlfn.STDEV.P(Table2[1M Return vs Nifty])</f>
        <v>0.35086370467813516</v>
      </c>
      <c r="K441">
        <v>-8.5270119060614995</v>
      </c>
      <c r="L441">
        <f>(Table2[[#This Row],[6M Return vs Nifty]]-AVERAGE(Table2[6M Return vs Nifty]))/_xlfn.STDEV.P(Table2[6M Return vs Nifty])</f>
        <v>-0.51512936465952031</v>
      </c>
      <c r="M441">
        <v>7.0875390574444896</v>
      </c>
      <c r="N441">
        <f>(Table2[[#This Row],[1W Return vs Nifty]]-AVERAGE(Table2[1W Return vs Nifty]))/_xlfn.STDEV.P(Table2[1W Return vs Nifty])</f>
        <v>0.10886061023505586</v>
      </c>
      <c r="O441">
        <v>625.25</v>
      </c>
      <c r="P441">
        <v>646.36408467967601</v>
      </c>
      <c r="Q441">
        <v>639.56334219316204</v>
      </c>
      <c r="R441">
        <v>50.103299007917201</v>
      </c>
      <c r="S441" s="1">
        <f>(Table2[[#This Row],[Close Price]]-Table2[[#This Row],[20D EMA]])/Table2[[#This Row],[20D EMA]]</f>
        <v>-3.8384646141543018E-3</v>
      </c>
      <c r="T441" s="1">
        <f>(Table2[[#This Row],[Close Price]]-Table2[[#This Row],[50D EMA]])/Table2[[#This Row],[50D EMA]]</f>
        <v>-3.6379008730550146E-2</v>
      </c>
      <c r="U441" s="1">
        <f>(Table2[[#This Row],[Close Price]]-Table2[[#This Row],[200D EMA]])/Table2[[#This Row],[200D EMA]]</f>
        <v>-2.6132426752054572E-2</v>
      </c>
      <c r="V441">
        <v>0.78269882256571799</v>
      </c>
      <c r="W441">
        <v>612.9</v>
      </c>
      <c r="X441">
        <v>637.79999999999995</v>
      </c>
      <c r="Y441">
        <v>612.9</v>
      </c>
      <c r="Z441">
        <v>637.79999999999995</v>
      </c>
      <c r="AA441">
        <v>612.9</v>
      </c>
      <c r="AB441">
        <v>637.79999999999995</v>
      </c>
      <c r="AC441" s="1">
        <f>(Table2[[#This Row],[Close Price]]/Table2[[#This Row],[Day Low]])-1</f>
        <v>1.6234295969978829E-2</v>
      </c>
      <c r="AD441" s="1">
        <f>(Table2[[#This Row],[Day High]]/Table2[[#This Row],[Close Price]])-1</f>
        <v>2.400256883679841E-2</v>
      </c>
      <c r="AE441" s="1">
        <f>(Table2[[#This Row],[Close Price]]/Table2[[#This Row],[Current Week Low]])-1</f>
        <v>1.6234295969978829E-2</v>
      </c>
      <c r="AF441" s="1">
        <f>(Table2[[#This Row],[Current Week High]]/Table2[[#This Row],[Close Price]])-1</f>
        <v>2.400256883679841E-2</v>
      </c>
      <c r="AG441" s="1">
        <f>(Table2[[#This Row],[Close Price]]/Table2[[#This Row],[Current Month Low]])-1</f>
        <v>1.6234295969978829E-2</v>
      </c>
      <c r="AH441" s="1">
        <f>(Table2[[#This Row],[Current Month High]]/Table2[[#This Row],[Close Price]])-1</f>
        <v>2.400256883679841E-2</v>
      </c>
      <c r="AI441">
        <v>32.736613951994798</v>
      </c>
      <c r="AJ441">
        <v>40.281531531531499</v>
      </c>
      <c r="AK441" t="str">
        <f>IF(AND(Table2[[#This Row],[20D EMA]]&gt;Table2[[#This Row],[50D EMA]],Table2[[#This Row],[50D EMA]]&gt;Table2[[#This Row],[200D EMA]]),"Uptrend","Downtrend/NoTrend")</f>
        <v>Downtrend/NoTrend</v>
      </c>
      <c r="AL441">
        <v>-0.08</v>
      </c>
      <c r="AM441" t="s">
        <v>3168</v>
      </c>
      <c r="AN441">
        <v>1.81</v>
      </c>
      <c r="AO441" t="s">
        <v>3169</v>
      </c>
      <c r="AP441">
        <v>4.1384645715459002E-2</v>
      </c>
      <c r="AQ441">
        <f>(Table2[[#This Row],[Sharpe Ratio]]-AVERAGE(Table2[Sharpe Ratio]))/_xlfn.STDEV.P(Table2[Sharpe Ratio])</f>
        <v>-0.24294189124730223</v>
      </c>
      <c r="AR4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1">
        <f>_xlfn.RANK.AVG(Table2[[#This Row],[1Y Return vs Nifty Z-Score]],Table2[1Y Return vs Nifty Z-Score])</f>
        <v>363</v>
      </c>
      <c r="AT441">
        <f>_xlfn.RANK.AVG(Table2[[#This Row],[6M Return vs Nifty Z-Score]],Table2[6M Return vs Nifty Z-Score])</f>
        <v>505</v>
      </c>
      <c r="AU441">
        <f>_xlfn.RANK.AVG(Table2[[#This Row],[Sharpe Ratio Z-Score]],Table2[Sharpe Ratio Z-Score])</f>
        <v>405</v>
      </c>
      <c r="AV441">
        <f>(Table2[[#This Row],[Rank 1Y]]+Table2[[#This Row],[Rank 6M]]+Table2[[#This Row],[Rank Sharpe]])/3</f>
        <v>424.33333333333331</v>
      </c>
    </row>
    <row r="442" spans="1:48" x14ac:dyDescent="0.3">
      <c r="A442" t="s">
        <v>413</v>
      </c>
      <c r="B442" t="s">
        <v>414</v>
      </c>
      <c r="C442" t="s">
        <v>3129</v>
      </c>
      <c r="D442" t="s">
        <v>196</v>
      </c>
      <c r="E442">
        <v>54104.515370499998</v>
      </c>
      <c r="F442">
        <v>3461.5</v>
      </c>
      <c r="G442">
        <v>1.47456368100218</v>
      </c>
      <c r="H442">
        <f>(Table2[[#This Row],[1Y Return vs Nifty]]-AVERAGE(Table2[1Y Return vs Nifty]))/_xlfn.STDEV.P(Table2[1Y Return vs Nifty])</f>
        <v>-0.34719509945030513</v>
      </c>
      <c r="I442">
        <v>-6.0667250637669001</v>
      </c>
      <c r="J442">
        <f>(Table2[[#This Row],[1M Return vs Nifty]]-AVERAGE(Table2[1M Return vs Nifty]))/_xlfn.STDEV.P(Table2[1M Return vs Nifty])</f>
        <v>-0.79107634561557572</v>
      </c>
      <c r="K442">
        <v>-16.855001605640499</v>
      </c>
      <c r="L442">
        <f>(Table2[[#This Row],[6M Return vs Nifty]]-AVERAGE(Table2[6M Return vs Nifty]))/_xlfn.STDEV.P(Table2[6M Return vs Nifty])</f>
        <v>-0.80233635762168931</v>
      </c>
      <c r="M442">
        <v>-2.3047535948679401</v>
      </c>
      <c r="N442">
        <f>(Table2[[#This Row],[1W Return vs Nifty]]-AVERAGE(Table2[1W Return vs Nifty]))/_xlfn.STDEV.P(Table2[1W Return vs Nifty])</f>
        <v>-1.5520397809842825</v>
      </c>
      <c r="O442">
        <v>3687.25</v>
      </c>
      <c r="P442">
        <v>3822.0982282851501</v>
      </c>
      <c r="Q442">
        <v>3737.15227184895</v>
      </c>
      <c r="R442">
        <v>25.598790119100901</v>
      </c>
      <c r="S442" s="1">
        <f>(Table2[[#This Row],[Close Price]]-Table2[[#This Row],[20D EMA]])/Table2[[#This Row],[20D EMA]]</f>
        <v>-6.1224489795918366E-2</v>
      </c>
      <c r="T442" s="1">
        <f>(Table2[[#This Row],[Close Price]]-Table2[[#This Row],[50D EMA]])/Table2[[#This Row],[50D EMA]]</f>
        <v>-9.4345620323562085E-2</v>
      </c>
      <c r="U442" s="1">
        <f>(Table2[[#This Row],[Close Price]]-Table2[[#This Row],[200D EMA]])/Table2[[#This Row],[200D EMA]]</f>
        <v>-7.3759978667546106E-2</v>
      </c>
      <c r="V442">
        <v>1.06416174781565</v>
      </c>
      <c r="W442">
        <v>3438.9</v>
      </c>
      <c r="X442">
        <v>3501</v>
      </c>
      <c r="Y442">
        <v>3438.9</v>
      </c>
      <c r="Z442">
        <v>3501</v>
      </c>
      <c r="AA442">
        <v>3438.9</v>
      </c>
      <c r="AB442">
        <v>3503.35</v>
      </c>
      <c r="AC442" s="1">
        <f>(Table2[[#This Row],[Close Price]]/Table2[[#This Row],[Day Low]])-1</f>
        <v>6.5718689115705775E-3</v>
      </c>
      <c r="AD442" s="1">
        <f>(Table2[[#This Row],[Day High]]/Table2[[#This Row],[Close Price]])-1</f>
        <v>1.1411237902643423E-2</v>
      </c>
      <c r="AE442" s="1">
        <f>(Table2[[#This Row],[Close Price]]/Table2[[#This Row],[Current Week Low]])-1</f>
        <v>6.5718689115705775E-3</v>
      </c>
      <c r="AF442" s="1">
        <f>(Table2[[#This Row],[Current Week High]]/Table2[[#This Row],[Close Price]])-1</f>
        <v>1.1411237902643423E-2</v>
      </c>
      <c r="AG442" s="1">
        <f>(Table2[[#This Row],[Close Price]]/Table2[[#This Row],[Current Month Low]])-1</f>
        <v>6.5718689115705775E-3</v>
      </c>
      <c r="AH442" s="1">
        <f>(Table2[[#This Row],[Current Month High]]/Table2[[#This Row],[Close Price]])-1</f>
        <v>1.2090134334825864E-2</v>
      </c>
      <c r="AI442">
        <v>43.030478116423502</v>
      </c>
      <c r="AJ442">
        <v>28.094586093327798</v>
      </c>
      <c r="AK442" t="str">
        <f>IF(AND(Table2[[#This Row],[20D EMA]]&gt;Table2[[#This Row],[50D EMA]],Table2[[#This Row],[50D EMA]]&gt;Table2[[#This Row],[200D EMA]]),"Uptrend","Downtrend/NoTrend")</f>
        <v>Downtrend/NoTrend</v>
      </c>
      <c r="AL442">
        <v>-7.0000000000000007E-2</v>
      </c>
      <c r="AM442" t="s">
        <v>3168</v>
      </c>
      <c r="AN442">
        <v>-13.69</v>
      </c>
      <c r="AO442" t="s">
        <v>3168</v>
      </c>
      <c r="AP442">
        <v>9.1605072010783994E-2</v>
      </c>
      <c r="AQ442">
        <f>(Table2[[#This Row],[Sharpe Ratio]]-AVERAGE(Table2[Sharpe Ratio]))/_xlfn.STDEV.P(Table2[Sharpe Ratio])</f>
        <v>0.35223655142153532</v>
      </c>
      <c r="AR4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2">
        <f>_xlfn.RANK.AVG(Table2[[#This Row],[1Y Return vs Nifty Z-Score]],Table2[1Y Return vs Nifty Z-Score])</f>
        <v>430</v>
      </c>
      <c r="AT442">
        <f>_xlfn.RANK.AVG(Table2[[#This Row],[6M Return vs Nifty Z-Score]],Table2[6M Return vs Nifty Z-Score])</f>
        <v>594</v>
      </c>
      <c r="AU442">
        <f>_xlfn.RANK.AVG(Table2[[#This Row],[Sharpe Ratio Z-Score]],Table2[Sharpe Ratio Z-Score])</f>
        <v>251</v>
      </c>
      <c r="AV442">
        <f>(Table2[[#This Row],[Rank 1Y]]+Table2[[#This Row],[Rank 6M]]+Table2[[#This Row],[Rank Sharpe]])/3</f>
        <v>425</v>
      </c>
    </row>
    <row r="443" spans="1:48" x14ac:dyDescent="0.3">
      <c r="A443" t="s">
        <v>504</v>
      </c>
      <c r="B443" t="s">
        <v>505</v>
      </c>
      <c r="C443" t="s">
        <v>3123</v>
      </c>
      <c r="D443" t="s">
        <v>32</v>
      </c>
      <c r="E443">
        <v>41842.058927999999</v>
      </c>
      <c r="F443">
        <v>54.4</v>
      </c>
      <c r="G443">
        <v>1.00342878393051</v>
      </c>
      <c r="H443">
        <f>(Table2[[#This Row],[1Y Return vs Nifty]]-AVERAGE(Table2[1Y Return vs Nifty]))/_xlfn.STDEV.P(Table2[1Y Return vs Nifty])</f>
        <v>-0.35554753550394036</v>
      </c>
      <c r="I443">
        <v>-1.47998854067077</v>
      </c>
      <c r="J443">
        <f>(Table2[[#This Row],[1M Return vs Nifty]]-AVERAGE(Table2[1M Return vs Nifty]))/_xlfn.STDEV.P(Table2[1M Return vs Nifty])</f>
        <v>-0.28524134678393331</v>
      </c>
      <c r="K443">
        <v>-25.3234639511079</v>
      </c>
      <c r="L443">
        <f>(Table2[[#This Row],[6M Return vs Nifty]]-AVERAGE(Table2[6M Return vs Nifty]))/_xlfn.STDEV.P(Table2[6M Return vs Nifty])</f>
        <v>-1.0943878241812603</v>
      </c>
      <c r="M443">
        <v>13.9150760982401</v>
      </c>
      <c r="N443">
        <f>(Table2[[#This Row],[1W Return vs Nifty]]-AVERAGE(Table2[1W Return vs Nifty]))/_xlfn.STDEV.P(Table2[1W Return vs Nifty])</f>
        <v>1.3162185325129589</v>
      </c>
      <c r="O443">
        <v>53.96</v>
      </c>
      <c r="P443">
        <v>56.728415133153</v>
      </c>
      <c r="Q443">
        <v>57.7999911145616</v>
      </c>
      <c r="R443">
        <v>55.777604553148102</v>
      </c>
      <c r="S443" s="1">
        <f>(Table2[[#This Row],[Close Price]]-Table2[[#This Row],[20D EMA]])/Table2[[#This Row],[20D EMA]]</f>
        <v>8.1541882876204168E-3</v>
      </c>
      <c r="T443" s="1">
        <f>(Table2[[#This Row],[Close Price]]-Table2[[#This Row],[50D EMA]])/Table2[[#This Row],[50D EMA]]</f>
        <v>-4.1044953004376071E-2</v>
      </c>
      <c r="U443" s="1">
        <f>(Table2[[#This Row],[Close Price]]-Table2[[#This Row],[200D EMA]])/Table2[[#This Row],[200D EMA]]</f>
        <v>-5.8823384727217348E-2</v>
      </c>
      <c r="V443">
        <v>1.43807889672783</v>
      </c>
      <c r="W443">
        <v>53</v>
      </c>
      <c r="X443">
        <v>55.52</v>
      </c>
      <c r="Y443">
        <v>53</v>
      </c>
      <c r="Z443">
        <v>55.52</v>
      </c>
      <c r="AA443">
        <v>53</v>
      </c>
      <c r="AB443">
        <v>55.75</v>
      </c>
      <c r="AC443" s="1">
        <f>(Table2[[#This Row],[Close Price]]/Table2[[#This Row],[Day Low]])-1</f>
        <v>2.6415094339622636E-2</v>
      </c>
      <c r="AD443" s="1">
        <f>(Table2[[#This Row],[Day High]]/Table2[[#This Row],[Close Price]])-1</f>
        <v>2.0588235294117796E-2</v>
      </c>
      <c r="AE443" s="1">
        <f>(Table2[[#This Row],[Close Price]]/Table2[[#This Row],[Current Week Low]])-1</f>
        <v>2.6415094339622636E-2</v>
      </c>
      <c r="AF443" s="1">
        <f>(Table2[[#This Row],[Current Week High]]/Table2[[#This Row],[Close Price]])-1</f>
        <v>2.0588235294117796E-2</v>
      </c>
      <c r="AG443" s="1">
        <f>(Table2[[#This Row],[Close Price]]/Table2[[#This Row],[Current Month Low]])-1</f>
        <v>2.6415094339622636E-2</v>
      </c>
      <c r="AH443" s="1">
        <f>(Table2[[#This Row],[Current Month High]]/Table2[[#This Row],[Close Price]])-1</f>
        <v>2.4816176470588314E-2</v>
      </c>
      <c r="AI443">
        <v>35.110294117647001</v>
      </c>
      <c r="AJ443">
        <v>27.251461988304001</v>
      </c>
      <c r="AK443" t="str">
        <f>IF(AND(Table2[[#This Row],[20D EMA]]&gt;Table2[[#This Row],[50D EMA]],Table2[[#This Row],[50D EMA]]&gt;Table2[[#This Row],[200D EMA]]),"Uptrend","Downtrend/NoTrend")</f>
        <v>Downtrend/NoTrend</v>
      </c>
      <c r="AL443">
        <v>-0.12</v>
      </c>
      <c r="AM443" t="s">
        <v>3168</v>
      </c>
      <c r="AN443">
        <v>0.78</v>
      </c>
      <c r="AO443" t="s">
        <v>3169</v>
      </c>
      <c r="AP443">
        <v>0.121265123164322</v>
      </c>
      <c r="AQ443">
        <f>(Table2[[#This Row],[Sharpe Ratio]]-AVERAGE(Table2[Sharpe Ratio]))/_xlfn.STDEV.P(Table2[Sharpe Ratio])</f>
        <v>0.70374736798113358</v>
      </c>
      <c r="AR4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3">
        <f>_xlfn.RANK.AVG(Table2[[#This Row],[1Y Return vs Nifty Z-Score]],Table2[1Y Return vs Nifty Z-Score])</f>
        <v>432</v>
      </c>
      <c r="AT443">
        <f>_xlfn.RANK.AVG(Table2[[#This Row],[6M Return vs Nifty Z-Score]],Table2[6M Return vs Nifty Z-Score])</f>
        <v>676</v>
      </c>
      <c r="AU443">
        <f>_xlfn.RANK.AVG(Table2[[#This Row],[Sharpe Ratio Z-Score]],Table2[Sharpe Ratio Z-Score])</f>
        <v>167</v>
      </c>
      <c r="AV443">
        <f>(Table2[[#This Row],[Rank 1Y]]+Table2[[#This Row],[Rank 6M]]+Table2[[#This Row],[Rank Sharpe]])/3</f>
        <v>425</v>
      </c>
    </row>
    <row r="444" spans="1:48" x14ac:dyDescent="0.3">
      <c r="A444" t="s">
        <v>1392</v>
      </c>
      <c r="B444" t="s">
        <v>1393</v>
      </c>
      <c r="C444" t="s">
        <v>3135</v>
      </c>
      <c r="D444" t="s">
        <v>304</v>
      </c>
      <c r="E444">
        <v>7844.2577596559904</v>
      </c>
      <c r="F444">
        <v>203.88</v>
      </c>
      <c r="G444">
        <v>-9.7529406038744906</v>
      </c>
      <c r="H444">
        <f>(Table2[[#This Row],[1Y Return vs Nifty]]-AVERAGE(Table2[1Y Return vs Nifty]))/_xlfn.STDEV.P(Table2[1Y Return vs Nifty])</f>
        <v>-0.54624002727080245</v>
      </c>
      <c r="I444">
        <v>0.21241715757878099</v>
      </c>
      <c r="J444">
        <f>(Table2[[#This Row],[1M Return vs Nifty]]-AVERAGE(Table2[1M Return vs Nifty]))/_xlfn.STDEV.P(Table2[1M Return vs Nifty])</f>
        <v>-9.8599269113673282E-2</v>
      </c>
      <c r="K444">
        <v>-16.8465874945392</v>
      </c>
      <c r="L444">
        <f>(Table2[[#This Row],[6M Return vs Nifty]]-AVERAGE(Table2[6M Return vs Nifty]))/_xlfn.STDEV.P(Table2[6M Return vs Nifty])</f>
        <v>-0.80204618056395638</v>
      </c>
      <c r="M444">
        <v>13.4936201385255</v>
      </c>
      <c r="N444">
        <f>(Table2[[#This Row],[1W Return vs Nifty]]-AVERAGE(Table2[1W Return vs Nifty]))/_xlfn.STDEV.P(Table2[1W Return vs Nifty])</f>
        <v>1.2416897253000196</v>
      </c>
      <c r="O444">
        <v>200.95</v>
      </c>
      <c r="P444">
        <v>208.11433932032099</v>
      </c>
      <c r="Q444">
        <v>205.24944352233399</v>
      </c>
      <c r="R444">
        <v>57.144083868071398</v>
      </c>
      <c r="S444" s="1">
        <f>(Table2[[#This Row],[Close Price]]-Table2[[#This Row],[20D EMA]])/Table2[[#This Row],[20D EMA]]</f>
        <v>1.4580741477979631E-2</v>
      </c>
      <c r="T444" s="1">
        <f>(Table2[[#This Row],[Close Price]]-Table2[[#This Row],[50D EMA]])/Table2[[#This Row],[50D EMA]]</f>
        <v>-2.0346216095199852E-2</v>
      </c>
      <c r="U444" s="1">
        <f>(Table2[[#This Row],[Close Price]]-Table2[[#This Row],[200D EMA]])/Table2[[#This Row],[200D EMA]]</f>
        <v>-6.6720937159811628E-3</v>
      </c>
      <c r="V444">
        <v>0.34630326994223298</v>
      </c>
      <c r="W444">
        <v>198.38</v>
      </c>
      <c r="X444">
        <v>210.5</v>
      </c>
      <c r="Y444">
        <v>198.38</v>
      </c>
      <c r="Z444">
        <v>210.5</v>
      </c>
      <c r="AA444">
        <v>193.8</v>
      </c>
      <c r="AB444">
        <v>210.5</v>
      </c>
      <c r="AC444" s="1">
        <f>(Table2[[#This Row],[Close Price]]/Table2[[#This Row],[Day Low]])-1</f>
        <v>2.7724569008972688E-2</v>
      </c>
      <c r="AD444" s="1">
        <f>(Table2[[#This Row],[Day High]]/Table2[[#This Row],[Close Price]])-1</f>
        <v>3.2470080439474192E-2</v>
      </c>
      <c r="AE444" s="1">
        <f>(Table2[[#This Row],[Close Price]]/Table2[[#This Row],[Current Week Low]])-1</f>
        <v>2.7724569008972688E-2</v>
      </c>
      <c r="AF444" s="1">
        <f>(Table2[[#This Row],[Current Week High]]/Table2[[#This Row],[Close Price]])-1</f>
        <v>3.2470080439474192E-2</v>
      </c>
      <c r="AG444" s="1">
        <f>(Table2[[#This Row],[Close Price]]/Table2[[#This Row],[Current Month Low]])-1</f>
        <v>5.2012383900928771E-2</v>
      </c>
      <c r="AH444" s="1">
        <f>(Table2[[#This Row],[Current Month High]]/Table2[[#This Row],[Close Price]])-1</f>
        <v>3.2470080439474192E-2</v>
      </c>
      <c r="AI444">
        <v>28.5069648813027</v>
      </c>
      <c r="AJ444">
        <v>20.853586247777098</v>
      </c>
      <c r="AK444" t="str">
        <f>IF(AND(Table2[[#This Row],[20D EMA]]&gt;Table2[[#This Row],[50D EMA]],Table2[[#This Row],[50D EMA]]&gt;Table2[[#This Row],[200D EMA]]),"Uptrend","Downtrend/NoTrend")</f>
        <v>Downtrend/NoTrend</v>
      </c>
      <c r="AL444">
        <v>-0.11</v>
      </c>
      <c r="AM444" t="s">
        <v>3168</v>
      </c>
      <c r="AN444">
        <v>-3.2</v>
      </c>
      <c r="AO444" t="s">
        <v>3168</v>
      </c>
      <c r="AP444">
        <v>0.11876568639836201</v>
      </c>
      <c r="AQ444">
        <f>(Table2[[#This Row],[Sharpe Ratio]]-AVERAGE(Table2[Sharpe Ratio]))/_xlfn.STDEV.P(Table2[Sharpe Ratio])</f>
        <v>0.67412573806574227</v>
      </c>
      <c r="AR4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4">
        <f>_xlfn.RANK.AVG(Table2[[#This Row],[1Y Return vs Nifty Z-Score]],Table2[1Y Return vs Nifty Z-Score])</f>
        <v>506</v>
      </c>
      <c r="AT444">
        <f>_xlfn.RANK.AVG(Table2[[#This Row],[6M Return vs Nifty Z-Score]],Table2[6M Return vs Nifty Z-Score])</f>
        <v>593</v>
      </c>
      <c r="AU444">
        <f>_xlfn.RANK.AVG(Table2[[#This Row],[Sharpe Ratio Z-Score]],Table2[Sharpe Ratio Z-Score])</f>
        <v>176</v>
      </c>
      <c r="AV444">
        <f>(Table2[[#This Row],[Rank 1Y]]+Table2[[#This Row],[Rank 6M]]+Table2[[#This Row],[Rank Sharpe]])/3</f>
        <v>425</v>
      </c>
    </row>
    <row r="445" spans="1:48" x14ac:dyDescent="0.3">
      <c r="A445" t="s">
        <v>1099</v>
      </c>
      <c r="B445" t="s">
        <v>1100</v>
      </c>
      <c r="C445" t="s">
        <v>3130</v>
      </c>
      <c r="D445" t="s">
        <v>120</v>
      </c>
      <c r="E445">
        <v>11382.81</v>
      </c>
      <c r="F445">
        <v>357.95</v>
      </c>
      <c r="G445">
        <v>-11.286112710309199</v>
      </c>
      <c r="H445">
        <f>(Table2[[#This Row],[1Y Return vs Nifty]]-AVERAGE(Table2[1Y Return vs Nifty]))/_xlfn.STDEV.P(Table2[1Y Return vs Nifty])</f>
        <v>-0.57342061197765992</v>
      </c>
      <c r="I445">
        <v>11.319122362165301</v>
      </c>
      <c r="J445">
        <f>(Table2[[#This Row],[1M Return vs Nifty]]-AVERAGE(Table2[1M Return vs Nifty]))/_xlfn.STDEV.P(Table2[1M Return vs Nifty])</f>
        <v>1.1262716572836988</v>
      </c>
      <c r="K445">
        <v>-23.254232531758301</v>
      </c>
      <c r="L445">
        <f>(Table2[[#This Row],[6M Return vs Nifty]]-AVERAGE(Table2[6M Return vs Nifty]))/_xlfn.STDEV.P(Table2[6M Return vs Nifty])</f>
        <v>-1.0230263365794827</v>
      </c>
      <c r="M445">
        <v>8.6108149195134605</v>
      </c>
      <c r="N445">
        <f>(Table2[[#This Row],[1W Return vs Nifty]]-AVERAGE(Table2[1W Return vs Nifty]))/_xlfn.STDEV.P(Table2[1W Return vs Nifty])</f>
        <v>0.37823141978094743</v>
      </c>
      <c r="O445">
        <v>356.08</v>
      </c>
      <c r="P445">
        <v>359.580934760687</v>
      </c>
      <c r="Q445">
        <v>367.48678647287898</v>
      </c>
      <c r="R445">
        <v>50.119240210863502</v>
      </c>
      <c r="S445" s="1">
        <f>(Table2[[#This Row],[Close Price]]-Table2[[#This Row],[20D EMA]])/Table2[[#This Row],[20D EMA]]</f>
        <v>5.2516288474500246E-3</v>
      </c>
      <c r="T445" s="1">
        <f>(Table2[[#This Row],[Close Price]]-Table2[[#This Row],[50D EMA]])/Table2[[#This Row],[50D EMA]]</f>
        <v>-4.5356541546688308E-3</v>
      </c>
      <c r="U445" s="1">
        <f>(Table2[[#This Row],[Close Price]]-Table2[[#This Row],[200D EMA]])/Table2[[#This Row],[200D EMA]]</f>
        <v>-2.5951372468144007E-2</v>
      </c>
      <c r="V445">
        <v>2.2786333380183499</v>
      </c>
      <c r="W445">
        <v>351.35</v>
      </c>
      <c r="X445">
        <v>371.75</v>
      </c>
      <c r="Y445">
        <v>351.35</v>
      </c>
      <c r="Z445">
        <v>371.75</v>
      </c>
      <c r="AA445">
        <v>351.35</v>
      </c>
      <c r="AB445">
        <v>376.95</v>
      </c>
      <c r="AC445" s="1">
        <f>(Table2[[#This Row],[Close Price]]/Table2[[#This Row],[Day Low]])-1</f>
        <v>1.8784687633413899E-2</v>
      </c>
      <c r="AD445" s="1">
        <f>(Table2[[#This Row],[Day High]]/Table2[[#This Row],[Close Price]])-1</f>
        <v>3.8552870512641446E-2</v>
      </c>
      <c r="AE445" s="1">
        <f>(Table2[[#This Row],[Close Price]]/Table2[[#This Row],[Current Week Low]])-1</f>
        <v>1.8784687633413899E-2</v>
      </c>
      <c r="AF445" s="1">
        <f>(Table2[[#This Row],[Current Week High]]/Table2[[#This Row],[Close Price]])-1</f>
        <v>3.8552870512641446E-2</v>
      </c>
      <c r="AG445" s="1">
        <f>(Table2[[#This Row],[Close Price]]/Table2[[#This Row],[Current Month Low]])-1</f>
        <v>1.8784687633413899E-2</v>
      </c>
      <c r="AH445" s="1">
        <f>(Table2[[#This Row],[Current Month High]]/Table2[[#This Row],[Close Price]])-1</f>
        <v>5.3080039111607746E-2</v>
      </c>
      <c r="AI445">
        <v>41.360525213018498</v>
      </c>
      <c r="AJ445">
        <v>16.558124389449599</v>
      </c>
      <c r="AK445" t="str">
        <f>IF(AND(Table2[[#This Row],[20D EMA]]&gt;Table2[[#This Row],[50D EMA]],Table2[[#This Row],[50D EMA]]&gt;Table2[[#This Row],[200D EMA]]),"Uptrend","Downtrend/NoTrend")</f>
        <v>Downtrend/NoTrend</v>
      </c>
      <c r="AL445">
        <v>-0.03</v>
      </c>
      <c r="AM445" t="s">
        <v>3168</v>
      </c>
      <c r="AN445">
        <v>1.26</v>
      </c>
      <c r="AO445" t="s">
        <v>3169</v>
      </c>
      <c r="AP445">
        <v>0.15521122474663501</v>
      </c>
      <c r="AQ445">
        <f>(Table2[[#This Row],[Sharpe Ratio]]-AVERAGE(Table2[Sharpe Ratio]))/_xlfn.STDEV.P(Table2[Sharpe Ratio])</f>
        <v>1.1060535482518494</v>
      </c>
      <c r="AR4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5">
        <f>_xlfn.RANK.AVG(Table2[[#This Row],[1Y Return vs Nifty Z-Score]],Table2[1Y Return vs Nifty Z-Score])</f>
        <v>520</v>
      </c>
      <c r="AT445">
        <f>_xlfn.RANK.AVG(Table2[[#This Row],[6M Return vs Nifty Z-Score]],Table2[6M Return vs Nifty Z-Score])</f>
        <v>659</v>
      </c>
      <c r="AU445">
        <f>_xlfn.RANK.AVG(Table2[[#This Row],[Sharpe Ratio Z-Score]],Table2[Sharpe Ratio Z-Score])</f>
        <v>97</v>
      </c>
      <c r="AV445">
        <f>(Table2[[#This Row],[Rank 1Y]]+Table2[[#This Row],[Rank 6M]]+Table2[[#This Row],[Rank Sharpe]])/3</f>
        <v>425.33333333333331</v>
      </c>
    </row>
    <row r="446" spans="1:48" x14ac:dyDescent="0.3">
      <c r="A446" t="s">
        <v>709</v>
      </c>
      <c r="B446" t="s">
        <v>710</v>
      </c>
      <c r="C446" t="s">
        <v>3133</v>
      </c>
      <c r="D446" t="s">
        <v>304</v>
      </c>
      <c r="E446">
        <v>24764.427324675002</v>
      </c>
      <c r="F446">
        <v>384.75</v>
      </c>
      <c r="G446">
        <v>11.1051232839759</v>
      </c>
      <c r="H446">
        <f>(Table2[[#This Row],[1Y Return vs Nifty]]-AVERAGE(Table2[1Y Return vs Nifty]))/_xlfn.STDEV.P(Table2[1Y Return vs Nifty])</f>
        <v>-0.17646133775163775</v>
      </c>
      <c r="I446">
        <v>-4.4084600917451597</v>
      </c>
      <c r="J446">
        <f>(Table2[[#This Row],[1M Return vs Nifty]]-AVERAGE(Table2[1M Return vs Nifty]))/_xlfn.STDEV.P(Table2[1M Return vs Nifty])</f>
        <v>-0.60819937939756419</v>
      </c>
      <c r="K446">
        <v>12.1913348636909</v>
      </c>
      <c r="L446">
        <f>(Table2[[#This Row],[6M Return vs Nifty]]-AVERAGE(Table2[6M Return vs Nifty]))/_xlfn.STDEV.P(Table2[6M Return vs Nifty])</f>
        <v>0.19938329560335968</v>
      </c>
      <c r="M446">
        <v>0.69102007010272104</v>
      </c>
      <c r="N446">
        <f>(Table2[[#This Row],[1W Return vs Nifty]]-AVERAGE(Table2[1W Return vs Nifty]))/_xlfn.STDEV.P(Table2[1W Return vs Nifty])</f>
        <v>-1.0222775774045927</v>
      </c>
      <c r="O446">
        <v>404.88</v>
      </c>
      <c r="P446">
        <v>420.19869182613598</v>
      </c>
      <c r="Q446">
        <v>388.80971243606001</v>
      </c>
      <c r="R446">
        <v>20.700142514554699</v>
      </c>
      <c r="S446" s="1">
        <f>(Table2[[#This Row],[Close Price]]-Table2[[#This Row],[20D EMA]])/Table2[[#This Row],[20D EMA]]</f>
        <v>-4.9718435091879065E-2</v>
      </c>
      <c r="T446" s="1">
        <f>(Table2[[#This Row],[Close Price]]-Table2[[#This Row],[50D EMA]])/Table2[[#This Row],[50D EMA]]</f>
        <v>-8.4361737710510185E-2</v>
      </c>
      <c r="U446" s="1">
        <f>(Table2[[#This Row],[Close Price]]-Table2[[#This Row],[200D EMA]])/Table2[[#This Row],[200D EMA]]</f>
        <v>-1.0441386380561758E-2</v>
      </c>
      <c r="V446">
        <v>0.66568312043468902</v>
      </c>
      <c r="W446">
        <v>382.2</v>
      </c>
      <c r="X446">
        <v>394.2</v>
      </c>
      <c r="Y446">
        <v>382.2</v>
      </c>
      <c r="Z446">
        <v>394.2</v>
      </c>
      <c r="AA446">
        <v>382.2</v>
      </c>
      <c r="AB446">
        <v>394.9</v>
      </c>
      <c r="AC446" s="1">
        <f>(Table2[[#This Row],[Close Price]]/Table2[[#This Row],[Day Low]])-1</f>
        <v>6.6718995290424576E-3</v>
      </c>
      <c r="AD446" s="1">
        <f>(Table2[[#This Row],[Day High]]/Table2[[#This Row],[Close Price]])-1</f>
        <v>2.4561403508772006E-2</v>
      </c>
      <c r="AE446" s="1">
        <f>(Table2[[#This Row],[Close Price]]/Table2[[#This Row],[Current Week Low]])-1</f>
        <v>6.6718995290424576E-3</v>
      </c>
      <c r="AF446" s="1">
        <f>(Table2[[#This Row],[Current Week High]]/Table2[[#This Row],[Close Price]])-1</f>
        <v>2.4561403508772006E-2</v>
      </c>
      <c r="AG446" s="1">
        <f>(Table2[[#This Row],[Close Price]]/Table2[[#This Row],[Current Month Low]])-1</f>
        <v>6.6718995290424576E-3</v>
      </c>
      <c r="AH446" s="1">
        <f>(Table2[[#This Row],[Current Month High]]/Table2[[#This Row],[Close Price]])-1</f>
        <v>2.6380766731643801E-2</v>
      </c>
      <c r="AI446">
        <v>25.795971410006398</v>
      </c>
      <c r="AJ446">
        <v>47.272727272727202</v>
      </c>
      <c r="AK446" t="str">
        <f>IF(AND(Table2[[#This Row],[20D EMA]]&gt;Table2[[#This Row],[50D EMA]],Table2[[#This Row],[50D EMA]]&gt;Table2[[#This Row],[200D EMA]]),"Uptrend","Downtrend/NoTrend")</f>
        <v>Downtrend/NoTrend</v>
      </c>
      <c r="AL446">
        <v>-0.1</v>
      </c>
      <c r="AM446" t="s">
        <v>3168</v>
      </c>
      <c r="AN446">
        <v>-7.18</v>
      </c>
      <c r="AO446" t="s">
        <v>3168</v>
      </c>
      <c r="AP446">
        <v>-5.5625741668004998E-2</v>
      </c>
      <c r="AQ446">
        <f>(Table2[[#This Row],[Sharpe Ratio]]-AVERAGE(Table2[Sharpe Ratio]))/_xlfn.STDEV.P(Table2[Sharpe Ratio])</f>
        <v>-1.3926432288276567</v>
      </c>
      <c r="AR4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6">
        <f>_xlfn.RANK.AVG(Table2[[#This Row],[1Y Return vs Nifty Z-Score]],Table2[1Y Return vs Nifty Z-Score])</f>
        <v>349</v>
      </c>
      <c r="AT446">
        <f>_xlfn.RANK.AVG(Table2[[#This Row],[6M Return vs Nifty Z-Score]],Table2[6M Return vs Nifty Z-Score])</f>
        <v>251</v>
      </c>
      <c r="AU446">
        <f>_xlfn.RANK.AVG(Table2[[#This Row],[Sharpe Ratio Z-Score]],Table2[Sharpe Ratio Z-Score])</f>
        <v>677</v>
      </c>
      <c r="AV446">
        <f>(Table2[[#This Row],[Rank 1Y]]+Table2[[#This Row],[Rank 6M]]+Table2[[#This Row],[Rank Sharpe]])/3</f>
        <v>425.66666666666669</v>
      </c>
    </row>
    <row r="447" spans="1:48" x14ac:dyDescent="0.3">
      <c r="A447" t="s">
        <v>628</v>
      </c>
      <c r="B447" t="s">
        <v>629</v>
      </c>
      <c r="C447" t="s">
        <v>3140</v>
      </c>
      <c r="D447" t="s">
        <v>630</v>
      </c>
      <c r="E447">
        <v>29317.9253049</v>
      </c>
      <c r="F447">
        <v>743.95</v>
      </c>
      <c r="G447">
        <v>-10.577823708841199</v>
      </c>
      <c r="H447">
        <f>(Table2[[#This Row],[1Y Return vs Nifty]]-AVERAGE(Table2[1Y Return vs Nifty]))/_xlfn.STDEV.P(Table2[1Y Return vs Nifty])</f>
        <v>-0.5608638291347311</v>
      </c>
      <c r="I447">
        <v>-4.1669037124792796</v>
      </c>
      <c r="J447">
        <f>(Table2[[#This Row],[1M Return vs Nifty]]-AVERAGE(Table2[1M Return vs Nifty]))/_xlfn.STDEV.P(Table2[1M Return vs Nifty])</f>
        <v>-0.58156003131021139</v>
      </c>
      <c r="K447">
        <v>7.1412705162659904</v>
      </c>
      <c r="L447">
        <f>(Table2[[#This Row],[6M Return vs Nifty]]-AVERAGE(Table2[6M Return vs Nifty]))/_xlfn.STDEV.P(Table2[6M Return vs Nifty])</f>
        <v>2.5221961618678089E-2</v>
      </c>
      <c r="M447">
        <v>5.5864040287664603</v>
      </c>
      <c r="N447">
        <f>(Table2[[#This Row],[1W Return vs Nifty]]-AVERAGE(Table2[1W Return vs Nifty]))/_xlfn.STDEV.P(Table2[1W Return vs Nifty])</f>
        <v>-0.15659489128091791</v>
      </c>
      <c r="O447">
        <v>761.28</v>
      </c>
      <c r="P447">
        <v>782.08171549041697</v>
      </c>
      <c r="Q447">
        <v>734.85263486365602</v>
      </c>
      <c r="R447">
        <v>39.6860096506798</v>
      </c>
      <c r="S447" s="1">
        <f>(Table2[[#This Row],[Close Price]]-Table2[[#This Row],[20D EMA]])/Table2[[#This Row],[20D EMA]]</f>
        <v>-2.2764291719209656E-2</v>
      </c>
      <c r="T447" s="1">
        <f>(Table2[[#This Row],[Close Price]]-Table2[[#This Row],[50D EMA]])/Table2[[#This Row],[50D EMA]]</f>
        <v>-4.8756689659348214E-2</v>
      </c>
      <c r="U447" s="1">
        <f>(Table2[[#This Row],[Close Price]]-Table2[[#This Row],[200D EMA]])/Table2[[#This Row],[200D EMA]]</f>
        <v>1.2379849652484327E-2</v>
      </c>
      <c r="V447">
        <v>0.46579456781891698</v>
      </c>
      <c r="W447">
        <v>729.75</v>
      </c>
      <c r="X447">
        <v>756</v>
      </c>
      <c r="Y447">
        <v>729.75</v>
      </c>
      <c r="Z447">
        <v>756</v>
      </c>
      <c r="AA447">
        <v>729.75</v>
      </c>
      <c r="AB447">
        <v>770.05</v>
      </c>
      <c r="AC447" s="1">
        <f>(Table2[[#This Row],[Close Price]]/Table2[[#This Row],[Day Low]])-1</f>
        <v>1.9458718739294278E-2</v>
      </c>
      <c r="AD447" s="1">
        <f>(Table2[[#This Row],[Day High]]/Table2[[#This Row],[Close Price]])-1</f>
        <v>1.6197325089051695E-2</v>
      </c>
      <c r="AE447" s="1">
        <f>(Table2[[#This Row],[Close Price]]/Table2[[#This Row],[Current Week Low]])-1</f>
        <v>1.9458718739294278E-2</v>
      </c>
      <c r="AF447" s="1">
        <f>(Table2[[#This Row],[Current Week High]]/Table2[[#This Row],[Close Price]])-1</f>
        <v>1.6197325089051695E-2</v>
      </c>
      <c r="AG447" s="1">
        <f>(Table2[[#This Row],[Close Price]]/Table2[[#This Row],[Current Month Low]])-1</f>
        <v>1.9458718739294278E-2</v>
      </c>
      <c r="AH447" s="1">
        <f>(Table2[[#This Row],[Current Month High]]/Table2[[#This Row],[Close Price]])-1</f>
        <v>3.508300288997912E-2</v>
      </c>
      <c r="AI447">
        <v>23.798642381880398</v>
      </c>
      <c r="AJ447">
        <v>31.069415081042902</v>
      </c>
      <c r="AK447" t="str">
        <f>IF(AND(Table2[[#This Row],[20D EMA]]&gt;Table2[[#This Row],[50D EMA]],Table2[[#This Row],[50D EMA]]&gt;Table2[[#This Row],[200D EMA]]),"Uptrend","Downtrend/NoTrend")</f>
        <v>Downtrend/NoTrend</v>
      </c>
      <c r="AL447">
        <v>-0.06</v>
      </c>
      <c r="AM447" t="s">
        <v>3168</v>
      </c>
      <c r="AN447">
        <v>-2.76</v>
      </c>
      <c r="AO447" t="s">
        <v>3168</v>
      </c>
      <c r="AP447">
        <v>2.0709581889728001E-2</v>
      </c>
      <c r="AQ447">
        <f>(Table2[[#This Row],[Sharpe Ratio]]-AVERAGE(Table2[Sharpe Ratio]))/_xlfn.STDEV.P(Table2[Sharpe Ratio])</f>
        <v>-0.48796872987895479</v>
      </c>
      <c r="AR4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7">
        <f>_xlfn.RANK.AVG(Table2[[#This Row],[1Y Return vs Nifty Z-Score]],Table2[1Y Return vs Nifty Z-Score])</f>
        <v>515</v>
      </c>
      <c r="AT447">
        <f>_xlfn.RANK.AVG(Table2[[#This Row],[6M Return vs Nifty Z-Score]],Table2[6M Return vs Nifty Z-Score])</f>
        <v>299</v>
      </c>
      <c r="AU447">
        <f>_xlfn.RANK.AVG(Table2[[#This Row],[Sharpe Ratio Z-Score]],Table2[Sharpe Ratio Z-Score])</f>
        <v>464</v>
      </c>
      <c r="AV447">
        <f>(Table2[[#This Row],[Rank 1Y]]+Table2[[#This Row],[Rank 6M]]+Table2[[#This Row],[Rank Sharpe]])/3</f>
        <v>426</v>
      </c>
    </row>
    <row r="448" spans="1:48" x14ac:dyDescent="0.3">
      <c r="A448" t="s">
        <v>1344</v>
      </c>
      <c r="B448" t="s">
        <v>1345</v>
      </c>
      <c r="C448" t="s">
        <v>3131</v>
      </c>
      <c r="D448" t="s">
        <v>75</v>
      </c>
      <c r="E448">
        <v>8257.4059193100002</v>
      </c>
      <c r="F448">
        <v>204.3</v>
      </c>
      <c r="G448">
        <v>4.0377099580771496</v>
      </c>
      <c r="H448">
        <f>(Table2[[#This Row],[1Y Return vs Nifty]]-AVERAGE(Table2[1Y Return vs Nifty]))/_xlfn.STDEV.P(Table2[1Y Return vs Nifty])</f>
        <v>-0.30175479029798774</v>
      </c>
      <c r="I448">
        <v>3.6936949137730699</v>
      </c>
      <c r="J448">
        <f>(Table2[[#This Row],[1M Return vs Nifty]]-AVERAGE(Table2[1M Return vs Nifty]))/_xlfn.STDEV.P(Table2[1M Return vs Nifty])</f>
        <v>0.28532340027665087</v>
      </c>
      <c r="K448">
        <v>-19.134597848871</v>
      </c>
      <c r="L448">
        <f>(Table2[[#This Row],[6M Return vs Nifty]]-AVERAGE(Table2[6M Return vs Nifty]))/_xlfn.STDEV.P(Table2[6M Return vs Nifty])</f>
        <v>-0.8809526871086466</v>
      </c>
      <c r="M448">
        <v>10.0433082882137</v>
      </c>
      <c r="N448">
        <f>(Table2[[#This Row],[1W Return vs Nifty]]-AVERAGE(Table2[1W Return vs Nifty]))/_xlfn.STDEV.P(Table2[1W Return vs Nifty])</f>
        <v>0.63154856869959375</v>
      </c>
      <c r="O448">
        <v>205.1</v>
      </c>
      <c r="P448">
        <v>208.26151141505801</v>
      </c>
      <c r="Q448">
        <v>203.65190136746401</v>
      </c>
      <c r="R448">
        <v>49.946023839130298</v>
      </c>
      <c r="S448" s="1">
        <f>(Table2[[#This Row],[Close Price]]-Table2[[#This Row],[20D EMA]])/Table2[[#This Row],[20D EMA]]</f>
        <v>-3.9005363237444319E-3</v>
      </c>
      <c r="T448" s="1">
        <f>(Table2[[#This Row],[Close Price]]-Table2[[#This Row],[50D EMA]])/Table2[[#This Row],[50D EMA]]</f>
        <v>-1.9021812470969936E-2</v>
      </c>
      <c r="U448" s="1">
        <f>(Table2[[#This Row],[Close Price]]-Table2[[#This Row],[200D EMA]])/Table2[[#This Row],[200D EMA]]</f>
        <v>3.1823843930953201E-3</v>
      </c>
      <c r="V448">
        <v>0.71817412237797995</v>
      </c>
      <c r="W448">
        <v>202.99</v>
      </c>
      <c r="X448">
        <v>211.29</v>
      </c>
      <c r="Y448">
        <v>202.99</v>
      </c>
      <c r="Z448">
        <v>211.29</v>
      </c>
      <c r="AA448">
        <v>201.53</v>
      </c>
      <c r="AB448">
        <v>213.45</v>
      </c>
      <c r="AC448" s="1">
        <f>(Table2[[#This Row],[Close Price]]/Table2[[#This Row],[Day Low]])-1</f>
        <v>6.4535198778266079E-3</v>
      </c>
      <c r="AD448" s="1">
        <f>(Table2[[#This Row],[Day High]]/Table2[[#This Row],[Close Price]])-1</f>
        <v>3.4214390602055778E-2</v>
      </c>
      <c r="AE448" s="1">
        <f>(Table2[[#This Row],[Close Price]]/Table2[[#This Row],[Current Week Low]])-1</f>
        <v>6.4535198778266079E-3</v>
      </c>
      <c r="AF448" s="1">
        <f>(Table2[[#This Row],[Current Week High]]/Table2[[#This Row],[Close Price]])-1</f>
        <v>3.4214390602055778E-2</v>
      </c>
      <c r="AG448" s="1">
        <f>(Table2[[#This Row],[Close Price]]/Table2[[#This Row],[Current Month Low]])-1</f>
        <v>1.3744851883094489E-2</v>
      </c>
      <c r="AH448" s="1">
        <f>(Table2[[#This Row],[Current Month High]]/Table2[[#This Row],[Close Price]])-1</f>
        <v>4.4787077826725197E-2</v>
      </c>
      <c r="AI448">
        <v>25.305922662750799</v>
      </c>
      <c r="AJ448">
        <v>32.190229699126498</v>
      </c>
      <c r="AK448" t="str">
        <f>IF(AND(Table2[[#This Row],[20D EMA]]&gt;Table2[[#This Row],[50D EMA]],Table2[[#This Row],[50D EMA]]&gt;Table2[[#This Row],[200D EMA]]),"Uptrend","Downtrend/NoTrend")</f>
        <v>Downtrend/NoTrend</v>
      </c>
      <c r="AL448">
        <v>0.02</v>
      </c>
      <c r="AM448" t="s">
        <v>3169</v>
      </c>
      <c r="AN448">
        <v>-2.09</v>
      </c>
      <c r="AO448" t="s">
        <v>3168</v>
      </c>
      <c r="AP448">
        <v>9.0966276144242006E-2</v>
      </c>
      <c r="AQ448">
        <f>(Table2[[#This Row],[Sharpe Ratio]]-AVERAGE(Table2[Sharpe Ratio]))/_xlfn.STDEV.P(Table2[Sharpe Ratio])</f>
        <v>0.34466597591912979</v>
      </c>
      <c r="AR4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8">
        <f>_xlfn.RANK.AVG(Table2[[#This Row],[1Y Return vs Nifty Z-Score]],Table2[1Y Return vs Nifty Z-Score])</f>
        <v>406</v>
      </c>
      <c r="AT448">
        <f>_xlfn.RANK.AVG(Table2[[#This Row],[6M Return vs Nifty Z-Score]],Table2[6M Return vs Nifty Z-Score])</f>
        <v>626</v>
      </c>
      <c r="AU448">
        <f>_xlfn.RANK.AVG(Table2[[#This Row],[Sharpe Ratio Z-Score]],Table2[Sharpe Ratio Z-Score])</f>
        <v>253</v>
      </c>
      <c r="AV448">
        <f>(Table2[[#This Row],[Rank 1Y]]+Table2[[#This Row],[Rank 6M]]+Table2[[#This Row],[Rank Sharpe]])/3</f>
        <v>428.33333333333331</v>
      </c>
    </row>
    <row r="449" spans="1:48" x14ac:dyDescent="0.3">
      <c r="A449" t="s">
        <v>1432</v>
      </c>
      <c r="B449" t="s">
        <v>1433</v>
      </c>
      <c r="C449" t="s">
        <v>599</v>
      </c>
      <c r="D449" t="s">
        <v>599</v>
      </c>
      <c r="E449">
        <v>7440.9015538000003</v>
      </c>
      <c r="F449">
        <v>375.7</v>
      </c>
      <c r="G449">
        <v>9.3537495818288594</v>
      </c>
      <c r="H449">
        <f>(Table2[[#This Row],[1Y Return vs Nifty]]-AVERAGE(Table2[1Y Return vs Nifty]))/_xlfn.STDEV.P(Table2[1Y Return vs Nifty])</f>
        <v>-0.20751027287430235</v>
      </c>
      <c r="I449">
        <v>8.6637346159106592</v>
      </c>
      <c r="J449">
        <f>(Table2[[#This Row],[1M Return vs Nifty]]-AVERAGE(Table2[1M Return vs Nifty]))/_xlfn.STDEV.P(Table2[1M Return vs Nifty])</f>
        <v>0.833429883887568</v>
      </c>
      <c r="K449">
        <v>-10.229243348120599</v>
      </c>
      <c r="L449">
        <f>(Table2[[#This Row],[6M Return vs Nifty]]-AVERAGE(Table2[6M Return vs Nifty]))/_xlfn.STDEV.P(Table2[6M Return vs Nifty])</f>
        <v>-0.57383414113446785</v>
      </c>
      <c r="M449">
        <v>10.090110446410399</v>
      </c>
      <c r="N449">
        <f>(Table2[[#This Row],[1W Return vs Nifty]]-AVERAGE(Table2[1W Return vs Nifty]))/_xlfn.STDEV.P(Table2[1W Return vs Nifty])</f>
        <v>0.63982489970165946</v>
      </c>
      <c r="O449">
        <v>376.57</v>
      </c>
      <c r="P449">
        <v>381.93709957144</v>
      </c>
      <c r="Q449">
        <v>358.02033918533903</v>
      </c>
      <c r="R449">
        <v>49.452889418938703</v>
      </c>
      <c r="S449" s="1">
        <f>(Table2[[#This Row],[Close Price]]-Table2[[#This Row],[20D EMA]])/Table2[[#This Row],[20D EMA]]</f>
        <v>-2.3103274291632488E-3</v>
      </c>
      <c r="T449" s="1">
        <f>(Table2[[#This Row],[Close Price]]-Table2[[#This Row],[50D EMA]])/Table2[[#This Row],[50D EMA]]</f>
        <v>-1.6330174728871515E-2</v>
      </c>
      <c r="U449" s="1">
        <f>(Table2[[#This Row],[Close Price]]-Table2[[#This Row],[200D EMA]])/Table2[[#This Row],[200D EMA]]</f>
        <v>4.9381721873372683E-2</v>
      </c>
      <c r="V449">
        <v>0.50117176882985803</v>
      </c>
      <c r="W449">
        <v>373.05</v>
      </c>
      <c r="X449">
        <v>394.05</v>
      </c>
      <c r="Y449">
        <v>373.05</v>
      </c>
      <c r="Z449">
        <v>394.05</v>
      </c>
      <c r="AA449">
        <v>373.05</v>
      </c>
      <c r="AB449">
        <v>396.7</v>
      </c>
      <c r="AC449" s="1">
        <f>(Table2[[#This Row],[Close Price]]/Table2[[#This Row],[Day Low]])-1</f>
        <v>7.1036054148236882E-3</v>
      </c>
      <c r="AD449" s="1">
        <f>(Table2[[#This Row],[Day High]]/Table2[[#This Row],[Close Price]])-1</f>
        <v>4.8842161298908726E-2</v>
      </c>
      <c r="AE449" s="1">
        <f>(Table2[[#This Row],[Close Price]]/Table2[[#This Row],[Current Week Low]])-1</f>
        <v>7.1036054148236882E-3</v>
      </c>
      <c r="AF449" s="1">
        <f>(Table2[[#This Row],[Current Week High]]/Table2[[#This Row],[Close Price]])-1</f>
        <v>4.8842161298908726E-2</v>
      </c>
      <c r="AG449" s="1">
        <f>(Table2[[#This Row],[Close Price]]/Table2[[#This Row],[Current Month Low]])-1</f>
        <v>7.1036054148236882E-3</v>
      </c>
      <c r="AH449" s="1">
        <f>(Table2[[#This Row],[Current Month High]]/Table2[[#This Row],[Close Price]])-1</f>
        <v>5.5895661431993648E-2</v>
      </c>
      <c r="AI449">
        <v>19.949427734894801</v>
      </c>
      <c r="AJ449">
        <v>47.073791348600501</v>
      </c>
      <c r="AK449" t="str">
        <f>IF(AND(Table2[[#This Row],[20D EMA]]&gt;Table2[[#This Row],[50D EMA]],Table2[[#This Row],[50D EMA]]&gt;Table2[[#This Row],[200D EMA]]),"Uptrend","Downtrend/NoTrend")</f>
        <v>Downtrend/NoTrend</v>
      </c>
      <c r="AL449">
        <v>0.03</v>
      </c>
      <c r="AM449" t="s">
        <v>3169</v>
      </c>
      <c r="AN449">
        <v>-2.5</v>
      </c>
      <c r="AO449" t="s">
        <v>3168</v>
      </c>
      <c r="AP449">
        <v>4.3648285878556001E-2</v>
      </c>
      <c r="AQ449">
        <f>(Table2[[#This Row],[Sharpe Ratio]]-AVERAGE(Table2[Sharpe Ratio]))/_xlfn.STDEV.P(Table2[Sharpe Ratio])</f>
        <v>-0.21611476279737662</v>
      </c>
      <c r="AR4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9">
        <f>_xlfn.RANK.AVG(Table2[[#This Row],[1Y Return vs Nifty Z-Score]],Table2[1Y Return vs Nifty Z-Score])</f>
        <v>362</v>
      </c>
      <c r="AT449">
        <f>_xlfn.RANK.AVG(Table2[[#This Row],[6M Return vs Nifty Z-Score]],Table2[6M Return vs Nifty Z-Score])</f>
        <v>525</v>
      </c>
      <c r="AU449">
        <f>_xlfn.RANK.AVG(Table2[[#This Row],[Sharpe Ratio Z-Score]],Table2[Sharpe Ratio Z-Score])</f>
        <v>398</v>
      </c>
      <c r="AV449">
        <f>(Table2[[#This Row],[Rank 1Y]]+Table2[[#This Row],[Rank 6M]]+Table2[[#This Row],[Rank Sharpe]])/3</f>
        <v>428.33333333333331</v>
      </c>
    </row>
    <row r="450" spans="1:48" x14ac:dyDescent="0.3">
      <c r="A450" t="s">
        <v>87</v>
      </c>
      <c r="B450" t="s">
        <v>88</v>
      </c>
      <c r="C450" t="s">
        <v>3122</v>
      </c>
      <c r="D450" t="s">
        <v>21</v>
      </c>
      <c r="E450">
        <v>282604.15372383897</v>
      </c>
      <c r="F450">
        <v>540.79999999999995</v>
      </c>
      <c r="G450">
        <v>15.8184283819435</v>
      </c>
      <c r="H450">
        <f>(Table2[[#This Row],[1Y Return vs Nifty]]-AVERAGE(Table2[1Y Return vs Nifty]))/_xlfn.STDEV.P(Table2[1Y Return vs Nifty])</f>
        <v>-9.2902298341193373E-2</v>
      </c>
      <c r="I450">
        <v>7.7118384667865199</v>
      </c>
      <c r="J450">
        <f>(Table2[[#This Row],[1M Return vs Nifty]]-AVERAGE(Table2[1M Return vs Nifty]))/_xlfn.STDEV.P(Table2[1M Return vs Nifty])</f>
        <v>0.72845276452274532</v>
      </c>
      <c r="K450">
        <v>11.150671610756399</v>
      </c>
      <c r="L450">
        <f>(Table2[[#This Row],[6M Return vs Nifty]]-AVERAGE(Table2[6M Return vs Nifty]))/_xlfn.STDEV.P(Table2[6M Return vs Nifty])</f>
        <v>0.16349399045968782</v>
      </c>
      <c r="M450">
        <v>2.5962424892668601</v>
      </c>
      <c r="N450">
        <f>(Table2[[#This Row],[1W Return vs Nifty]]-AVERAGE(Table2[1W Return vs Nifty]))/_xlfn.STDEV.P(Table2[1W Return vs Nifty])</f>
        <v>-0.68536466609635249</v>
      </c>
      <c r="O450">
        <v>545.86</v>
      </c>
      <c r="P450">
        <v>536.81557867598997</v>
      </c>
      <c r="Q450">
        <v>501.58804632740299</v>
      </c>
      <c r="R450">
        <v>41.4480795998671</v>
      </c>
      <c r="S450" s="1">
        <f>(Table2[[#This Row],[Close Price]]-Table2[[#This Row],[20D EMA]])/Table2[[#This Row],[20D EMA]]</f>
        <v>-9.2697761330745223E-3</v>
      </c>
      <c r="T450" s="1">
        <f>(Table2[[#This Row],[Close Price]]-Table2[[#This Row],[50D EMA]])/Table2[[#This Row],[50D EMA]]</f>
        <v>7.4223280439014508E-3</v>
      </c>
      <c r="U450" s="1">
        <f>(Table2[[#This Row],[Close Price]]-Table2[[#This Row],[200D EMA]])/Table2[[#This Row],[200D EMA]]</f>
        <v>7.8175614350669817E-2</v>
      </c>
      <c r="V450">
        <v>0.87429862298583205</v>
      </c>
      <c r="W450">
        <v>534.20000000000005</v>
      </c>
      <c r="X450">
        <v>552.45000000000005</v>
      </c>
      <c r="Y450">
        <v>534.20000000000005</v>
      </c>
      <c r="Z450">
        <v>552.45000000000005</v>
      </c>
      <c r="AA450">
        <v>534.20000000000005</v>
      </c>
      <c r="AB450">
        <v>554.9</v>
      </c>
      <c r="AC450" s="1">
        <f>(Table2[[#This Row],[Close Price]]/Table2[[#This Row],[Day Low]])-1</f>
        <v>1.2354923249719096E-2</v>
      </c>
      <c r="AD450" s="1">
        <f>(Table2[[#This Row],[Day High]]/Table2[[#This Row],[Close Price]])-1</f>
        <v>2.1542159763313862E-2</v>
      </c>
      <c r="AE450" s="1">
        <f>(Table2[[#This Row],[Close Price]]/Table2[[#This Row],[Current Week Low]])-1</f>
        <v>1.2354923249719096E-2</v>
      </c>
      <c r="AF450" s="1">
        <f>(Table2[[#This Row],[Current Week High]]/Table2[[#This Row],[Close Price]])-1</f>
        <v>2.1542159763313862E-2</v>
      </c>
      <c r="AG450" s="1">
        <f>(Table2[[#This Row],[Close Price]]/Table2[[#This Row],[Current Month Low]])-1</f>
        <v>1.2354923249719096E-2</v>
      </c>
      <c r="AH450" s="1">
        <f>(Table2[[#This Row],[Current Month High]]/Table2[[#This Row],[Close Price]])-1</f>
        <v>2.6072485207100593E-2</v>
      </c>
      <c r="AI450">
        <v>7.2300295857988104</v>
      </c>
      <c r="AJ450">
        <v>43.448275862068897</v>
      </c>
      <c r="AK450" t="str">
        <f>IF(AND(Table2[[#This Row],[20D EMA]]&gt;Table2[[#This Row],[50D EMA]],Table2[[#This Row],[50D EMA]]&gt;Table2[[#This Row],[200D EMA]]),"Uptrend","Downtrend/NoTrend")</f>
        <v>Uptrend</v>
      </c>
      <c r="AL450">
        <v>0.06</v>
      </c>
      <c r="AM450" t="s">
        <v>3169</v>
      </c>
      <c r="AN450">
        <v>2.2799999999999998</v>
      </c>
      <c r="AO450" t="s">
        <v>3169</v>
      </c>
      <c r="AP450">
        <v>-8.7949861405296995E-2</v>
      </c>
      <c r="AQ450">
        <f>(Table2[[#This Row],[Sharpe Ratio]]-AVERAGE(Table2[Sharpe Ratio]))/_xlfn.STDEV.P(Table2[Sharpe Ratio])</f>
        <v>-1.7757267799856722</v>
      </c>
      <c r="AR4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-1.662046989440785</v>
      </c>
      <c r="AS450">
        <f>_xlfn.RANK.AVG(Table2[[#This Row],[1Y Return vs Nifty Z-Score]],Table2[1Y Return vs Nifty Z-Score])</f>
        <v>321</v>
      </c>
      <c r="AT450">
        <f>_xlfn.RANK.AVG(Table2[[#This Row],[6M Return vs Nifty Z-Score]],Table2[6M Return vs Nifty Z-Score])</f>
        <v>259</v>
      </c>
      <c r="AU450">
        <f>_xlfn.RANK.AVG(Table2[[#This Row],[Sharpe Ratio Z-Score]],Table2[Sharpe Ratio Z-Score])</f>
        <v>706</v>
      </c>
      <c r="AV450">
        <f>(Table2[[#This Row],[Rank 1Y]]+Table2[[#This Row],[Rank 6M]]+Table2[[#This Row],[Rank Sharpe]])/3</f>
        <v>428.66666666666669</v>
      </c>
    </row>
    <row r="451" spans="1:48" x14ac:dyDescent="0.3">
      <c r="A451" t="s">
        <v>1026</v>
      </c>
      <c r="B451" t="s">
        <v>1027</v>
      </c>
      <c r="C451" t="s">
        <v>3134</v>
      </c>
      <c r="D451" t="s">
        <v>91</v>
      </c>
      <c r="E451">
        <v>13239.648828810001</v>
      </c>
      <c r="F451">
        <v>2364.9</v>
      </c>
      <c r="G451">
        <v>-3.92143970490815</v>
      </c>
      <c r="H451">
        <f>(Table2[[#This Row],[1Y Return vs Nifty]]-AVERAGE(Table2[1Y Return vs Nifty]))/_xlfn.STDEV.P(Table2[1Y Return vs Nifty])</f>
        <v>-0.44285724102832352</v>
      </c>
      <c r="I451">
        <v>10.766760159665001</v>
      </c>
      <c r="J451">
        <f>(Table2[[#This Row],[1M Return vs Nifty]]-AVERAGE(Table2[1M Return vs Nifty]))/_xlfn.STDEV.P(Table2[1M Return vs Nifty])</f>
        <v>1.0653559860543909</v>
      </c>
      <c r="K451">
        <v>-22.918212942480402</v>
      </c>
      <c r="L451">
        <f>(Table2[[#This Row],[6M Return vs Nifty]]-AVERAGE(Table2[6M Return vs Nifty]))/_xlfn.STDEV.P(Table2[6M Return vs Nifty])</f>
        <v>-1.0114380446513878</v>
      </c>
      <c r="M451">
        <v>13.027431702487799</v>
      </c>
      <c r="N451">
        <f>(Table2[[#This Row],[1W Return vs Nifty]]-AVERAGE(Table2[1W Return vs Nifty]))/_xlfn.STDEV.P(Table2[1W Return vs Nifty])</f>
        <v>1.1592505824346924</v>
      </c>
      <c r="O451">
        <v>2375.8200000000002</v>
      </c>
      <c r="P451">
        <v>2512.55153081659</v>
      </c>
      <c r="Q451">
        <v>2571.2182630376701</v>
      </c>
      <c r="R451">
        <v>50.6483625375336</v>
      </c>
      <c r="S451" s="1">
        <f>(Table2[[#This Row],[Close Price]]-Table2[[#This Row],[20D EMA]])/Table2[[#This Row],[20D EMA]]</f>
        <v>-4.5963078010960732E-3</v>
      </c>
      <c r="T451" s="1">
        <f>(Table2[[#This Row],[Close Price]]-Table2[[#This Row],[50D EMA]])/Table2[[#This Row],[50D EMA]]</f>
        <v>-5.8765573165618826E-2</v>
      </c>
      <c r="U451" s="1">
        <f>(Table2[[#This Row],[Close Price]]-Table2[[#This Row],[200D EMA]])/Table2[[#This Row],[200D EMA]]</f>
        <v>-8.0241442744702268E-2</v>
      </c>
      <c r="V451">
        <v>1.62777150312186</v>
      </c>
      <c r="W451">
        <v>2348.3000000000002</v>
      </c>
      <c r="X451">
        <v>2437.85</v>
      </c>
      <c r="Y451">
        <v>2348.3000000000002</v>
      </c>
      <c r="Z451">
        <v>2437.85</v>
      </c>
      <c r="AA451">
        <v>2348.3000000000002</v>
      </c>
      <c r="AB451">
        <v>2485</v>
      </c>
      <c r="AC451" s="1">
        <f>(Table2[[#This Row],[Close Price]]/Table2[[#This Row],[Day Low]])-1</f>
        <v>7.0689434910360394E-3</v>
      </c>
      <c r="AD451" s="1">
        <f>(Table2[[#This Row],[Day High]]/Table2[[#This Row],[Close Price]])-1</f>
        <v>3.0846970273584517E-2</v>
      </c>
      <c r="AE451" s="1">
        <f>(Table2[[#This Row],[Close Price]]/Table2[[#This Row],[Current Week Low]])-1</f>
        <v>7.0689434910360394E-3</v>
      </c>
      <c r="AF451" s="1">
        <f>(Table2[[#This Row],[Current Week High]]/Table2[[#This Row],[Close Price]])-1</f>
        <v>3.0846970273584517E-2</v>
      </c>
      <c r="AG451" s="1">
        <f>(Table2[[#This Row],[Close Price]]/Table2[[#This Row],[Current Month Low]])-1</f>
        <v>7.0689434910360394E-3</v>
      </c>
      <c r="AH451" s="1">
        <f>(Table2[[#This Row],[Current Month High]]/Table2[[#This Row],[Close Price]])-1</f>
        <v>5.0784388346230225E-2</v>
      </c>
      <c r="AI451">
        <v>54.551989513298601</v>
      </c>
      <c r="AJ451">
        <v>35.059965733866299</v>
      </c>
      <c r="AK451" t="str">
        <f>IF(AND(Table2[[#This Row],[20D EMA]]&gt;Table2[[#This Row],[50D EMA]],Table2[[#This Row],[50D EMA]]&gt;Table2[[#This Row],[200D EMA]]),"Uptrend","Downtrend/NoTrend")</f>
        <v>Downtrend/NoTrend</v>
      </c>
      <c r="AL451">
        <v>0</v>
      </c>
      <c r="AM451">
        <v>0</v>
      </c>
      <c r="AN451">
        <v>-3.39</v>
      </c>
      <c r="AO451" t="s">
        <v>3168</v>
      </c>
      <c r="AP451">
        <v>0.122458181018694</v>
      </c>
      <c r="AQ451">
        <f>(Table2[[#This Row],[Sharpe Ratio]]-AVERAGE(Table2[Sharpe Ratio]))/_xlfn.STDEV.P(Table2[Sharpe Ratio])</f>
        <v>0.71788668076998297</v>
      </c>
      <c r="AR4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1">
        <f>_xlfn.RANK.AVG(Table2[[#This Row],[1Y Return vs Nifty Z-Score]],Table2[1Y Return vs Nifty Z-Score])</f>
        <v>472</v>
      </c>
      <c r="AT451">
        <f>_xlfn.RANK.AVG(Table2[[#This Row],[6M Return vs Nifty Z-Score]],Table2[6M Return vs Nifty Z-Score])</f>
        <v>655</v>
      </c>
      <c r="AU451">
        <f>_xlfn.RANK.AVG(Table2[[#This Row],[Sharpe Ratio Z-Score]],Table2[Sharpe Ratio Z-Score])</f>
        <v>162</v>
      </c>
      <c r="AV451">
        <f>(Table2[[#This Row],[Rank 1Y]]+Table2[[#This Row],[Rank 6M]]+Table2[[#This Row],[Rank Sharpe]])/3</f>
        <v>429.66666666666669</v>
      </c>
    </row>
    <row r="452" spans="1:48" x14ac:dyDescent="0.3">
      <c r="A452" t="s">
        <v>1399</v>
      </c>
      <c r="B452" t="s">
        <v>1400</v>
      </c>
      <c r="C452" t="s">
        <v>3125</v>
      </c>
      <c r="D452" t="s">
        <v>371</v>
      </c>
      <c r="E452">
        <v>7824.5865309000001</v>
      </c>
      <c r="F452">
        <v>574.29999999999995</v>
      </c>
      <c r="G452">
        <v>16.224800598034001</v>
      </c>
      <c r="H452">
        <f>(Table2[[#This Row],[1Y Return vs Nifty]]-AVERAGE(Table2[1Y Return vs Nifty]))/_xlfn.STDEV.P(Table2[1Y Return vs Nifty])</f>
        <v>-8.5697996622160197E-2</v>
      </c>
      <c r="I452">
        <v>-0.36066799325596</v>
      </c>
      <c r="J452">
        <f>(Table2[[#This Row],[1M Return vs Nifty]]-AVERAGE(Table2[1M Return vs Nifty]))/_xlfn.STDEV.P(Table2[1M Return vs Nifty])</f>
        <v>-0.1618003108877589</v>
      </c>
      <c r="K452">
        <v>0.48497519301279102</v>
      </c>
      <c r="L452">
        <f>(Table2[[#This Row],[6M Return vs Nifty]]-AVERAGE(Table2[6M Return vs Nifty]))/_xlfn.STDEV.P(Table2[6M Return vs Nifty])</f>
        <v>-0.20433338523247649</v>
      </c>
      <c r="M452">
        <v>8.1821030975203097</v>
      </c>
      <c r="N452">
        <f>(Table2[[#This Row],[1W Return vs Nifty]]-AVERAGE(Table2[1W Return vs Nifty]))/_xlfn.STDEV.P(Table2[1W Return vs Nifty])</f>
        <v>0.30241951109926152</v>
      </c>
      <c r="O452">
        <v>595</v>
      </c>
      <c r="P452">
        <v>619.53755859464502</v>
      </c>
      <c r="Q452">
        <v>582.02026469632904</v>
      </c>
      <c r="R452">
        <v>41.014864129982001</v>
      </c>
      <c r="S452" s="1">
        <f>(Table2[[#This Row],[Close Price]]-Table2[[#This Row],[20D EMA]])/Table2[[#This Row],[20D EMA]]</f>
        <v>-3.4789915966386628E-2</v>
      </c>
      <c r="T452" s="1">
        <f>(Table2[[#This Row],[Close Price]]-Table2[[#This Row],[50D EMA]])/Table2[[#This Row],[50D EMA]]</f>
        <v>-7.3018266555560651E-2</v>
      </c>
      <c r="U452" s="1">
        <f>(Table2[[#This Row],[Close Price]]-Table2[[#This Row],[200D EMA]])/Table2[[#This Row],[200D EMA]]</f>
        <v>-1.3264597754782911E-2</v>
      </c>
      <c r="V452">
        <v>0.227336150083811</v>
      </c>
      <c r="W452">
        <v>572</v>
      </c>
      <c r="X452">
        <v>593</v>
      </c>
      <c r="Y452">
        <v>572</v>
      </c>
      <c r="Z452">
        <v>593</v>
      </c>
      <c r="AA452">
        <v>572</v>
      </c>
      <c r="AB452">
        <v>595.75</v>
      </c>
      <c r="AC452" s="1">
        <f>(Table2[[#This Row],[Close Price]]/Table2[[#This Row],[Day Low]])-1</f>
        <v>4.0209790209788654E-3</v>
      </c>
      <c r="AD452" s="1">
        <f>(Table2[[#This Row],[Day High]]/Table2[[#This Row],[Close Price]])-1</f>
        <v>3.2561379070172425E-2</v>
      </c>
      <c r="AE452" s="1">
        <f>(Table2[[#This Row],[Close Price]]/Table2[[#This Row],[Current Week Low]])-1</f>
        <v>4.0209790209788654E-3</v>
      </c>
      <c r="AF452" s="1">
        <f>(Table2[[#This Row],[Current Week High]]/Table2[[#This Row],[Close Price]])-1</f>
        <v>3.2561379070172425E-2</v>
      </c>
      <c r="AG452" s="1">
        <f>(Table2[[#This Row],[Close Price]]/Table2[[#This Row],[Current Month Low]])-1</f>
        <v>4.0209790209788654E-3</v>
      </c>
      <c r="AH452" s="1">
        <f>(Table2[[#This Row],[Current Month High]]/Table2[[#This Row],[Close Price]])-1</f>
        <v>3.7349817168727206E-2</v>
      </c>
      <c r="AI452">
        <v>38.081142260142698</v>
      </c>
      <c r="AJ452">
        <v>48.5706894321562</v>
      </c>
      <c r="AK452" t="str">
        <f>IF(AND(Table2[[#This Row],[20D EMA]]&gt;Table2[[#This Row],[50D EMA]],Table2[[#This Row],[50D EMA]]&gt;Table2[[#This Row],[200D EMA]]),"Uptrend","Downtrend/NoTrend")</f>
        <v>Downtrend/NoTrend</v>
      </c>
      <c r="AL452">
        <v>-0.12</v>
      </c>
      <c r="AM452" t="s">
        <v>3168</v>
      </c>
      <c r="AN452">
        <v>-7.06</v>
      </c>
      <c r="AO452" t="s">
        <v>3168</v>
      </c>
      <c r="AP452">
        <v>-8.069870906463E-3</v>
      </c>
      <c r="AQ452">
        <f>(Table2[[#This Row],[Sharpe Ratio]]-AVERAGE(Table2[Sharpe Ratio]))/_xlfn.STDEV.P(Table2[Sharpe Ratio])</f>
        <v>-0.82904329175882496</v>
      </c>
      <c r="AR4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2">
        <f>_xlfn.RANK.AVG(Table2[[#This Row],[1Y Return vs Nifty Z-Score]],Table2[1Y Return vs Nifty Z-Score])</f>
        <v>320</v>
      </c>
      <c r="AT452">
        <f>_xlfn.RANK.AVG(Table2[[#This Row],[6M Return vs Nifty Z-Score]],Table2[6M Return vs Nifty Z-Score])</f>
        <v>388</v>
      </c>
      <c r="AU452">
        <f>_xlfn.RANK.AVG(Table2[[#This Row],[Sharpe Ratio Z-Score]],Table2[Sharpe Ratio Z-Score])</f>
        <v>581</v>
      </c>
      <c r="AV452">
        <f>(Table2[[#This Row],[Rank 1Y]]+Table2[[#This Row],[Rank 6M]]+Table2[[#This Row],[Rank Sharpe]])/3</f>
        <v>429.66666666666669</v>
      </c>
    </row>
    <row r="453" spans="1:48" x14ac:dyDescent="0.3">
      <c r="A453" t="s">
        <v>1937</v>
      </c>
      <c r="B453" t="s">
        <v>1938</v>
      </c>
      <c r="C453" t="s">
        <v>3130</v>
      </c>
      <c r="D453" t="s">
        <v>117</v>
      </c>
      <c r="E453">
        <v>3652.8679915120001</v>
      </c>
      <c r="F453">
        <v>202.69</v>
      </c>
      <c r="G453">
        <v>-10.810092059931799</v>
      </c>
      <c r="H453">
        <f>(Table2[[#This Row],[1Y Return vs Nifty]]-AVERAGE(Table2[1Y Return vs Nifty]))/_xlfn.STDEV.P(Table2[1Y Return vs Nifty])</f>
        <v>-0.5649815596654677</v>
      </c>
      <c r="I453">
        <v>-6.7723977287151902</v>
      </c>
      <c r="J453">
        <f>(Table2[[#This Row],[1M Return vs Nifty]]-AVERAGE(Table2[1M Return vs Nifty]))/_xlfn.STDEV.P(Table2[1M Return vs Nifty])</f>
        <v>-0.86889941869863341</v>
      </c>
      <c r="K453">
        <v>-9.9418650757752296</v>
      </c>
      <c r="L453">
        <f>(Table2[[#This Row],[6M Return vs Nifty]]-AVERAGE(Table2[6M Return vs Nifty]))/_xlfn.STDEV.P(Table2[6M Return vs Nifty])</f>
        <v>-0.56392334003835831</v>
      </c>
      <c r="M453">
        <v>4.5934933437303904</v>
      </c>
      <c r="N453">
        <f>(Table2[[#This Row],[1W Return vs Nifty]]-AVERAGE(Table2[1W Return vs Nifty]))/_xlfn.STDEV.P(Table2[1W Return vs Nifty])</f>
        <v>-0.33217776611992184</v>
      </c>
      <c r="O453">
        <v>209.79</v>
      </c>
      <c r="P453">
        <v>216.613878282537</v>
      </c>
      <c r="Q453">
        <v>214.86137070521499</v>
      </c>
      <c r="R453">
        <v>37.924440586165097</v>
      </c>
      <c r="S453" s="1">
        <f>(Table2[[#This Row],[Close Price]]-Table2[[#This Row],[20D EMA]])/Table2[[#This Row],[20D EMA]]</f>
        <v>-3.3843367176700487E-2</v>
      </c>
      <c r="T453" s="1">
        <f>(Table2[[#This Row],[Close Price]]-Table2[[#This Row],[50D EMA]])/Table2[[#This Row],[50D EMA]]</f>
        <v>-6.4279714637561713E-2</v>
      </c>
      <c r="U453" s="1">
        <f>(Table2[[#This Row],[Close Price]]-Table2[[#This Row],[200D EMA]])/Table2[[#This Row],[200D EMA]]</f>
        <v>-5.6647552164757649E-2</v>
      </c>
      <c r="V453">
        <v>0.46478446746112301</v>
      </c>
      <c r="W453">
        <v>201.28</v>
      </c>
      <c r="X453">
        <v>208.31</v>
      </c>
      <c r="Y453">
        <v>201.28</v>
      </c>
      <c r="Z453">
        <v>208.31</v>
      </c>
      <c r="AA453">
        <v>201.28</v>
      </c>
      <c r="AB453">
        <v>208.48</v>
      </c>
      <c r="AC453" s="1">
        <f>(Table2[[#This Row],[Close Price]]/Table2[[#This Row],[Day Low]])-1</f>
        <v>7.005166931637552E-3</v>
      </c>
      <c r="AD453" s="1">
        <f>(Table2[[#This Row],[Day High]]/Table2[[#This Row],[Close Price]])-1</f>
        <v>2.7727070896442774E-2</v>
      </c>
      <c r="AE453" s="1">
        <f>(Table2[[#This Row],[Close Price]]/Table2[[#This Row],[Current Week Low]])-1</f>
        <v>7.005166931637552E-3</v>
      </c>
      <c r="AF453" s="1">
        <f>(Table2[[#This Row],[Current Week High]]/Table2[[#This Row],[Close Price]])-1</f>
        <v>2.7727070896442774E-2</v>
      </c>
      <c r="AG453" s="1">
        <f>(Table2[[#This Row],[Close Price]]/Table2[[#This Row],[Current Month Low]])-1</f>
        <v>7.005166931637552E-3</v>
      </c>
      <c r="AH453" s="1">
        <f>(Table2[[#This Row],[Current Month High]]/Table2[[#This Row],[Close Price]])-1</f>
        <v>2.8565790122847767E-2</v>
      </c>
      <c r="AI453">
        <v>35.650500764714501</v>
      </c>
      <c r="AJ453">
        <v>16.992784992784902</v>
      </c>
      <c r="AK453" t="str">
        <f>IF(AND(Table2[[#This Row],[20D EMA]]&gt;Table2[[#This Row],[50D EMA]],Table2[[#This Row],[50D EMA]]&gt;Table2[[#This Row],[200D EMA]]),"Uptrend","Downtrend/NoTrend")</f>
        <v>Downtrend/NoTrend</v>
      </c>
      <c r="AL453">
        <v>-0.08</v>
      </c>
      <c r="AM453" t="s">
        <v>3168</v>
      </c>
      <c r="AN453">
        <v>-5.67</v>
      </c>
      <c r="AO453" t="s">
        <v>3168</v>
      </c>
      <c r="AP453">
        <v>9.0362785773392004E-2</v>
      </c>
      <c r="AQ453">
        <f>(Table2[[#This Row],[Sharpe Ratio]]-AVERAGE(Table2[Sharpe Ratio]))/_xlfn.STDEV.P(Table2[Sharpe Ratio])</f>
        <v>0.33751381721430451</v>
      </c>
      <c r="AR4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3">
        <f>_xlfn.RANK.AVG(Table2[[#This Row],[1Y Return vs Nifty Z-Score]],Table2[1Y Return vs Nifty Z-Score])</f>
        <v>517</v>
      </c>
      <c r="AT453">
        <f>_xlfn.RANK.AVG(Table2[[#This Row],[6M Return vs Nifty Z-Score]],Table2[6M Return vs Nifty Z-Score])</f>
        <v>519</v>
      </c>
      <c r="AU453">
        <f>_xlfn.RANK.AVG(Table2[[#This Row],[Sharpe Ratio Z-Score]],Table2[Sharpe Ratio Z-Score])</f>
        <v>258</v>
      </c>
      <c r="AV453">
        <f>(Table2[[#This Row],[Rank 1Y]]+Table2[[#This Row],[Rank 6M]]+Table2[[#This Row],[Rank Sharpe]])/3</f>
        <v>431.33333333333331</v>
      </c>
    </row>
    <row r="454" spans="1:48" x14ac:dyDescent="0.3">
      <c r="A454" t="s">
        <v>691</v>
      </c>
      <c r="B454" t="s">
        <v>692</v>
      </c>
      <c r="C454" t="s">
        <v>3121</v>
      </c>
      <c r="D454" t="s">
        <v>18</v>
      </c>
      <c r="E454">
        <v>25864.852750966002</v>
      </c>
      <c r="F454">
        <v>147.58000000000001</v>
      </c>
      <c r="G454">
        <v>10.4934760969434</v>
      </c>
      <c r="H454">
        <f>(Table2[[#This Row],[1Y Return vs Nifty]]-AVERAGE(Table2[1Y Return vs Nifty]))/_xlfn.STDEV.P(Table2[1Y Return vs Nifty])</f>
        <v>-0.18730482238592852</v>
      </c>
      <c r="I454">
        <v>-10.669330056660501</v>
      </c>
      <c r="J454">
        <f>(Table2[[#This Row],[1M Return vs Nifty]]-AVERAGE(Table2[1M Return vs Nifty]))/_xlfn.STDEV.P(Table2[1M Return vs Nifty])</f>
        <v>-1.2986613528379432</v>
      </c>
      <c r="K454">
        <v>-42.329242832114701</v>
      </c>
      <c r="L454">
        <f>(Table2[[#This Row],[6M Return vs Nifty]]-AVERAGE(Table2[6M Return vs Nifty]))/_xlfn.STDEV.P(Table2[6M Return vs Nifty])</f>
        <v>-1.6808653285471014</v>
      </c>
      <c r="M454">
        <v>5.4647368596422998</v>
      </c>
      <c r="N454">
        <f>(Table2[[#This Row],[1W Return vs Nifty]]-AVERAGE(Table2[1W Return vs Nifty]))/_xlfn.STDEV.P(Table2[1W Return vs Nifty])</f>
        <v>-0.17811009063398694</v>
      </c>
      <c r="O454">
        <v>158.31</v>
      </c>
      <c r="P454">
        <v>174.49989429367801</v>
      </c>
      <c r="Q454">
        <v>184.76360390036101</v>
      </c>
      <c r="R454">
        <v>35.655917190059398</v>
      </c>
      <c r="S454" s="1">
        <f>(Table2[[#This Row],[Close Price]]-Table2[[#This Row],[20D EMA]])/Table2[[#This Row],[20D EMA]]</f>
        <v>-6.7778409449813587E-2</v>
      </c>
      <c r="T454" s="1">
        <f>(Table2[[#This Row],[Close Price]]-Table2[[#This Row],[50D EMA]])/Table2[[#This Row],[50D EMA]]</f>
        <v>-0.15426882865827204</v>
      </c>
      <c r="U454" s="1">
        <f>(Table2[[#This Row],[Close Price]]-Table2[[#This Row],[200D EMA]])/Table2[[#This Row],[200D EMA]]</f>
        <v>-0.20124961364367683</v>
      </c>
      <c r="V454">
        <v>1.11483509554933</v>
      </c>
      <c r="W454">
        <v>145.13</v>
      </c>
      <c r="X454">
        <v>152.22</v>
      </c>
      <c r="Y454">
        <v>145.13</v>
      </c>
      <c r="Z454">
        <v>152.22</v>
      </c>
      <c r="AA454">
        <v>145.13</v>
      </c>
      <c r="AB454">
        <v>152.22</v>
      </c>
      <c r="AC454" s="1">
        <f>(Table2[[#This Row],[Close Price]]/Table2[[#This Row],[Day Low]])-1</f>
        <v>1.6881416660924797E-2</v>
      </c>
      <c r="AD454" s="1">
        <f>(Table2[[#This Row],[Day High]]/Table2[[#This Row],[Close Price]])-1</f>
        <v>3.1440574603604832E-2</v>
      </c>
      <c r="AE454" s="1">
        <f>(Table2[[#This Row],[Close Price]]/Table2[[#This Row],[Current Week Low]])-1</f>
        <v>1.6881416660924797E-2</v>
      </c>
      <c r="AF454" s="1">
        <f>(Table2[[#This Row],[Current Week High]]/Table2[[#This Row],[Close Price]])-1</f>
        <v>3.1440574603604832E-2</v>
      </c>
      <c r="AG454" s="1">
        <f>(Table2[[#This Row],[Close Price]]/Table2[[#This Row],[Current Month Low]])-1</f>
        <v>1.6881416660924797E-2</v>
      </c>
      <c r="AH454" s="1">
        <f>(Table2[[#This Row],[Current Month High]]/Table2[[#This Row],[Close Price]])-1</f>
        <v>3.1440574603604832E-2</v>
      </c>
      <c r="AI454">
        <v>95.995392329583893</v>
      </c>
      <c r="AJ454">
        <v>37.4755472752678</v>
      </c>
      <c r="AK454" t="str">
        <f>IF(AND(Table2[[#This Row],[20D EMA]]&gt;Table2[[#This Row],[50D EMA]],Table2[[#This Row],[50D EMA]]&gt;Table2[[#This Row],[200D EMA]]),"Uptrend","Downtrend/NoTrend")</f>
        <v>Downtrend/NoTrend</v>
      </c>
      <c r="AL454">
        <v>-0.2</v>
      </c>
      <c r="AM454" t="s">
        <v>3168</v>
      </c>
      <c r="AN454">
        <v>-12.56</v>
      </c>
      <c r="AO454" t="s">
        <v>3168</v>
      </c>
      <c r="AP454">
        <v>0.104929057791386</v>
      </c>
      <c r="AQ454">
        <f>(Table2[[#This Row],[Sharpe Ratio]]-AVERAGE(Table2[Sharpe Ratio]))/_xlfn.STDEV.P(Table2[Sharpe Ratio])</f>
        <v>0.51014339714217105</v>
      </c>
      <c r="AR4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4">
        <f>_xlfn.RANK.AVG(Table2[[#This Row],[1Y Return vs Nifty Z-Score]],Table2[1Y Return vs Nifty Z-Score])</f>
        <v>353</v>
      </c>
      <c r="AT454">
        <f>_xlfn.RANK.AVG(Table2[[#This Row],[6M Return vs Nifty Z-Score]],Table2[6M Return vs Nifty Z-Score])</f>
        <v>728</v>
      </c>
      <c r="AU454">
        <f>_xlfn.RANK.AVG(Table2[[#This Row],[Sharpe Ratio Z-Score]],Table2[Sharpe Ratio Z-Score])</f>
        <v>215</v>
      </c>
      <c r="AV454">
        <f>(Table2[[#This Row],[Rank 1Y]]+Table2[[#This Row],[Rank 6M]]+Table2[[#This Row],[Rank Sharpe]])/3</f>
        <v>432</v>
      </c>
    </row>
    <row r="455" spans="1:48" x14ac:dyDescent="0.3">
      <c r="A455" t="s">
        <v>33</v>
      </c>
      <c r="B455" t="s">
        <v>34</v>
      </c>
      <c r="C455" t="s">
        <v>3122</v>
      </c>
      <c r="D455" t="s">
        <v>21</v>
      </c>
      <c r="E455">
        <v>730490.08252461499</v>
      </c>
      <c r="F455">
        <v>1763.65</v>
      </c>
      <c r="G455">
        <v>0.90183917825703797</v>
      </c>
      <c r="H455">
        <f>(Table2[[#This Row],[1Y Return vs Nifty]]-AVERAGE(Table2[1Y Return vs Nifty]))/_xlfn.STDEV.P(Table2[1Y Return vs Nifty])</f>
        <v>-0.35734854980021868</v>
      </c>
      <c r="I455">
        <v>-2.8079813763167398</v>
      </c>
      <c r="J455">
        <f>(Table2[[#This Row],[1M Return vs Nifty]]-AVERAGE(Table2[1M Return vs Nifty]))/_xlfn.STDEV.P(Table2[1M Return vs Nifty])</f>
        <v>-0.4316952037004777</v>
      </c>
      <c r="K455">
        <v>16.926204605740001</v>
      </c>
      <c r="L455">
        <f>(Table2[[#This Row],[6M Return vs Nifty]]-AVERAGE(Table2[6M Return vs Nifty]))/_xlfn.STDEV.P(Table2[6M Return vs Nifty])</f>
        <v>0.36267452791002652</v>
      </c>
      <c r="M455">
        <v>-4.8030077988309596</v>
      </c>
      <c r="N455">
        <f>(Table2[[#This Row],[1W Return vs Nifty]]-AVERAGE(Table2[1W Return vs Nifty]))/_xlfn.STDEV.P(Table2[1W Return vs Nifty])</f>
        <v>-1.9938223721289421</v>
      </c>
      <c r="O455">
        <v>1850.53</v>
      </c>
      <c r="P455">
        <v>1860.98578358946</v>
      </c>
      <c r="Q455">
        <v>1708.5848320790701</v>
      </c>
      <c r="R455">
        <v>22.5967354069702</v>
      </c>
      <c r="S455" s="1">
        <f>(Table2[[#This Row],[Close Price]]-Table2[[#This Row],[20D EMA]])/Table2[[#This Row],[20D EMA]]</f>
        <v>-4.6948711990618841E-2</v>
      </c>
      <c r="T455" s="1">
        <f>(Table2[[#This Row],[Close Price]]-Table2[[#This Row],[50D EMA]])/Table2[[#This Row],[50D EMA]]</f>
        <v>-5.230334613396085E-2</v>
      </c>
      <c r="U455" s="1">
        <f>(Table2[[#This Row],[Close Price]]-Table2[[#This Row],[200D EMA]])/Table2[[#This Row],[200D EMA]]</f>
        <v>3.2228524382909698E-2</v>
      </c>
      <c r="V455">
        <v>0.822083369074457</v>
      </c>
      <c r="W455">
        <v>1718</v>
      </c>
      <c r="X455">
        <v>1767</v>
      </c>
      <c r="Y455">
        <v>1718</v>
      </c>
      <c r="Z455">
        <v>1767</v>
      </c>
      <c r="AA455">
        <v>1718</v>
      </c>
      <c r="AB455">
        <v>1767</v>
      </c>
      <c r="AC455" s="1">
        <f>(Table2[[#This Row],[Close Price]]/Table2[[#This Row],[Day Low]])-1</f>
        <v>2.6571594877764948E-2</v>
      </c>
      <c r="AD455" s="1">
        <f>(Table2[[#This Row],[Day High]]/Table2[[#This Row],[Close Price]])-1</f>
        <v>1.8994698494598783E-3</v>
      </c>
      <c r="AE455" s="1">
        <f>(Table2[[#This Row],[Close Price]]/Table2[[#This Row],[Current Week Low]])-1</f>
        <v>2.6571594877764948E-2</v>
      </c>
      <c r="AF455" s="1">
        <f>(Table2[[#This Row],[Current Week High]]/Table2[[#This Row],[Close Price]])-1</f>
        <v>1.8994698494598783E-3</v>
      </c>
      <c r="AG455" s="1">
        <f>(Table2[[#This Row],[Close Price]]/Table2[[#This Row],[Current Month Low]])-1</f>
        <v>2.6571594877764948E-2</v>
      </c>
      <c r="AH455" s="1">
        <f>(Table2[[#This Row],[Current Month High]]/Table2[[#This Row],[Close Price]])-1</f>
        <v>1.8994698494598783E-3</v>
      </c>
      <c r="AI455">
        <v>12.916394976327499</v>
      </c>
      <c r="AJ455">
        <v>29.837670703426902</v>
      </c>
      <c r="AK455" t="str">
        <f>IF(AND(Table2[[#This Row],[20D EMA]]&gt;Table2[[#This Row],[50D EMA]],Table2[[#This Row],[50D EMA]]&gt;Table2[[#This Row],[200D EMA]]),"Uptrend","Downtrend/NoTrend")</f>
        <v>Downtrend/NoTrend</v>
      </c>
      <c r="AL455">
        <v>-0.04</v>
      </c>
      <c r="AM455" t="s">
        <v>3168</v>
      </c>
      <c r="AN455">
        <v>-10.39</v>
      </c>
      <c r="AO455" t="s">
        <v>3168</v>
      </c>
      <c r="AP455">
        <v>-4.6673566347396001E-2</v>
      </c>
      <c r="AQ455">
        <f>(Table2[[#This Row],[Sharpe Ratio]]-AVERAGE(Table2[Sharpe Ratio]))/_xlfn.STDEV.P(Table2[Sharpe Ratio])</f>
        <v>-1.2865481165622625</v>
      </c>
      <c r="AR4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5">
        <f>_xlfn.RANK.AVG(Table2[[#This Row],[1Y Return vs Nifty Z-Score]],Table2[1Y Return vs Nifty Z-Score])</f>
        <v>433</v>
      </c>
      <c r="AT455">
        <f>_xlfn.RANK.AVG(Table2[[#This Row],[6M Return vs Nifty Z-Score]],Table2[6M Return vs Nifty Z-Score])</f>
        <v>202</v>
      </c>
      <c r="AU455">
        <f>_xlfn.RANK.AVG(Table2[[#This Row],[Sharpe Ratio Z-Score]],Table2[Sharpe Ratio Z-Score])</f>
        <v>663</v>
      </c>
      <c r="AV455">
        <f>(Table2[[#This Row],[Rank 1Y]]+Table2[[#This Row],[Rank 6M]]+Table2[[#This Row],[Rank Sharpe]])/3</f>
        <v>432.66666666666669</v>
      </c>
    </row>
    <row r="456" spans="1:48" x14ac:dyDescent="0.3">
      <c r="A456" t="s">
        <v>1097</v>
      </c>
      <c r="B456" t="s">
        <v>1098</v>
      </c>
      <c r="C456" t="s">
        <v>3123</v>
      </c>
      <c r="D456" t="s">
        <v>575</v>
      </c>
      <c r="E456">
        <v>11402.653494374999</v>
      </c>
      <c r="F456">
        <v>856.35</v>
      </c>
      <c r="G456">
        <v>-14.5077962238475</v>
      </c>
      <c r="H456">
        <f>(Table2[[#This Row],[1Y Return vs Nifty]]-AVERAGE(Table2[1Y Return vs Nifty]))/_xlfn.STDEV.P(Table2[1Y Return vs Nifty])</f>
        <v>-0.63053568814614447</v>
      </c>
      <c r="I456">
        <v>3.6257567853101</v>
      </c>
      <c r="J456">
        <f>(Table2[[#This Row],[1M Return vs Nifty]]-AVERAGE(Table2[1M Return vs Nifty]))/_xlfn.STDEV.P(Table2[1M Return vs Nifty])</f>
        <v>0.27783103986775326</v>
      </c>
      <c r="K456">
        <v>5.9837984249365199</v>
      </c>
      <c r="L456">
        <f>(Table2[[#This Row],[6M Return vs Nifty]]-AVERAGE(Table2[6M Return vs Nifty]))/_xlfn.STDEV.P(Table2[6M Return vs Nifty])</f>
        <v>-1.4695724495315974E-2</v>
      </c>
      <c r="M456">
        <v>3.5579363640380901</v>
      </c>
      <c r="N456">
        <f>(Table2[[#This Row],[1W Return vs Nifty]]-AVERAGE(Table2[1W Return vs Nifty]))/_xlfn.STDEV.P(Table2[1W Return vs Nifty])</f>
        <v>-0.51530206349553609</v>
      </c>
      <c r="O456">
        <v>864.26</v>
      </c>
      <c r="P456">
        <v>862.52665962500805</v>
      </c>
      <c r="Q456">
        <v>821.35107978397104</v>
      </c>
      <c r="R456">
        <v>46.328822004104502</v>
      </c>
      <c r="S456" s="1">
        <f>(Table2[[#This Row],[Close Price]]-Table2[[#This Row],[20D EMA]])/Table2[[#This Row],[20D EMA]]</f>
        <v>-9.1523384166801291E-3</v>
      </c>
      <c r="T456" s="1">
        <f>(Table2[[#This Row],[Close Price]]-Table2[[#This Row],[50D EMA]])/Table2[[#This Row],[50D EMA]]</f>
        <v>-7.1611231445221557E-3</v>
      </c>
      <c r="U456" s="1">
        <f>(Table2[[#This Row],[Close Price]]-Table2[[#This Row],[200D EMA]])/Table2[[#This Row],[200D EMA]]</f>
        <v>4.2611400992172886E-2</v>
      </c>
      <c r="V456">
        <v>1.04354316836591</v>
      </c>
      <c r="W456">
        <v>847.8</v>
      </c>
      <c r="X456">
        <v>879</v>
      </c>
      <c r="Y456">
        <v>847.8</v>
      </c>
      <c r="Z456">
        <v>879</v>
      </c>
      <c r="AA456">
        <v>847.8</v>
      </c>
      <c r="AB456">
        <v>879</v>
      </c>
      <c r="AC456" s="1">
        <f>(Table2[[#This Row],[Close Price]]/Table2[[#This Row],[Day Low]])-1</f>
        <v>1.0084925690021285E-2</v>
      </c>
      <c r="AD456" s="1">
        <f>(Table2[[#This Row],[Day High]]/Table2[[#This Row],[Close Price]])-1</f>
        <v>2.6449465755824075E-2</v>
      </c>
      <c r="AE456" s="1">
        <f>(Table2[[#This Row],[Close Price]]/Table2[[#This Row],[Current Week Low]])-1</f>
        <v>1.0084925690021285E-2</v>
      </c>
      <c r="AF456" s="1">
        <f>(Table2[[#This Row],[Current Week High]]/Table2[[#This Row],[Close Price]])-1</f>
        <v>2.6449465755824075E-2</v>
      </c>
      <c r="AG456" s="1">
        <f>(Table2[[#This Row],[Close Price]]/Table2[[#This Row],[Current Month Low]])-1</f>
        <v>1.0084925690021285E-2</v>
      </c>
      <c r="AH456" s="1">
        <f>(Table2[[#This Row],[Current Month High]]/Table2[[#This Row],[Close Price]])-1</f>
        <v>2.6449465755824075E-2</v>
      </c>
      <c r="AI456">
        <v>11.1403047819232</v>
      </c>
      <c r="AJ456">
        <v>25.933823529411701</v>
      </c>
      <c r="AK456" t="str">
        <f>IF(AND(Table2[[#This Row],[20D EMA]]&gt;Table2[[#This Row],[50D EMA]],Table2[[#This Row],[50D EMA]]&gt;Table2[[#This Row],[200D EMA]]),"Uptrend","Downtrend/NoTrend")</f>
        <v>Uptrend</v>
      </c>
      <c r="AL456">
        <v>0</v>
      </c>
      <c r="AM456" t="s">
        <v>3170</v>
      </c>
      <c r="AN456">
        <v>-0.15</v>
      </c>
      <c r="AO456" t="s">
        <v>3168</v>
      </c>
      <c r="AP456">
        <v>2.7229567300418998E-2</v>
      </c>
      <c r="AQ456">
        <f>(Table2[[#This Row],[Sharpe Ratio]]-AVERAGE(Table2[Sharpe Ratio]))/_xlfn.STDEV.P(Table2[Sharpe Ratio])</f>
        <v>-0.41069828338495817</v>
      </c>
      <c r="AR4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-1.2934007196542017</v>
      </c>
      <c r="AS456">
        <f>_xlfn.RANK.AVG(Table2[[#This Row],[1Y Return vs Nifty Z-Score]],Table2[1Y Return vs Nifty Z-Score])</f>
        <v>540</v>
      </c>
      <c r="AT456">
        <f>_xlfn.RANK.AVG(Table2[[#This Row],[6M Return vs Nifty Z-Score]],Table2[6M Return vs Nifty Z-Score])</f>
        <v>317</v>
      </c>
      <c r="AU456">
        <f>_xlfn.RANK.AVG(Table2[[#This Row],[Sharpe Ratio Z-Score]],Table2[Sharpe Ratio Z-Score])</f>
        <v>446</v>
      </c>
      <c r="AV456">
        <f>(Table2[[#This Row],[Rank 1Y]]+Table2[[#This Row],[Rank 6M]]+Table2[[#This Row],[Rank Sharpe]])/3</f>
        <v>434.33333333333331</v>
      </c>
    </row>
    <row r="457" spans="1:48" x14ac:dyDescent="0.3">
      <c r="A457" t="s">
        <v>380</v>
      </c>
      <c r="B457" t="s">
        <v>381</v>
      </c>
      <c r="C457" t="s">
        <v>3134</v>
      </c>
      <c r="D457" t="s">
        <v>189</v>
      </c>
      <c r="E457">
        <v>61286.173677395898</v>
      </c>
      <c r="F457">
        <v>208.71</v>
      </c>
      <c r="G457">
        <v>-1.4258542070914699</v>
      </c>
      <c r="H457">
        <f>(Table2[[#This Row],[1Y Return vs Nifty]]-AVERAGE(Table2[1Y Return vs Nifty]))/_xlfn.STDEV.P(Table2[1Y Return vs Nifty])</f>
        <v>-0.39861467182691196</v>
      </c>
      <c r="I457">
        <v>-5.2506818273187603</v>
      </c>
      <c r="J457">
        <f>(Table2[[#This Row],[1M Return vs Nifty]]-AVERAGE(Table2[1M Return vs Nifty]))/_xlfn.STDEV.P(Table2[1M Return vs Nifty])</f>
        <v>-0.70108137261532189</v>
      </c>
      <c r="K457">
        <v>-2.8472215143980599</v>
      </c>
      <c r="L457">
        <f>(Table2[[#This Row],[6M Return vs Nifty]]-AVERAGE(Table2[6M Return vs Nifty]))/_xlfn.STDEV.P(Table2[6M Return vs Nifty])</f>
        <v>-0.31925069791146449</v>
      </c>
      <c r="M457">
        <v>-0.57350244332837397</v>
      </c>
      <c r="N457">
        <f>(Table2[[#This Row],[1W Return vs Nifty]]-AVERAGE(Table2[1W Return vs Nifty]))/_xlfn.STDEV.P(Table2[1W Return vs Nifty])</f>
        <v>-1.2458913440333694</v>
      </c>
      <c r="O457">
        <v>217.28</v>
      </c>
      <c r="P457">
        <v>227.04408272515201</v>
      </c>
      <c r="Q457">
        <v>215.57591815421401</v>
      </c>
      <c r="R457">
        <v>30.9468219970347</v>
      </c>
      <c r="S457" s="1">
        <f>(Table2[[#This Row],[Close Price]]-Table2[[#This Row],[20D EMA]])/Table2[[#This Row],[20D EMA]]</f>
        <v>-3.9442194403534581E-2</v>
      </c>
      <c r="T457" s="1">
        <f>(Table2[[#This Row],[Close Price]]-Table2[[#This Row],[50D EMA]])/Table2[[#This Row],[50D EMA]]</f>
        <v>-8.0751202608289538E-2</v>
      </c>
      <c r="U457" s="1">
        <f>(Table2[[#This Row],[Close Price]]-Table2[[#This Row],[200D EMA]])/Table2[[#This Row],[200D EMA]]</f>
        <v>-3.1849188967862402E-2</v>
      </c>
      <c r="V457">
        <v>0.85171509929672695</v>
      </c>
      <c r="W457">
        <v>202</v>
      </c>
      <c r="X457">
        <v>210.7</v>
      </c>
      <c r="Y457">
        <v>202</v>
      </c>
      <c r="Z457">
        <v>210.7</v>
      </c>
      <c r="AA457">
        <v>202</v>
      </c>
      <c r="AB457">
        <v>210.7</v>
      </c>
      <c r="AC457" s="1">
        <f>(Table2[[#This Row],[Close Price]]/Table2[[#This Row],[Day Low]])-1</f>
        <v>3.3217821782178358E-2</v>
      </c>
      <c r="AD457" s="1">
        <f>(Table2[[#This Row],[Day High]]/Table2[[#This Row],[Close Price]])-1</f>
        <v>9.5347611518374897E-3</v>
      </c>
      <c r="AE457" s="1">
        <f>(Table2[[#This Row],[Close Price]]/Table2[[#This Row],[Current Week Low]])-1</f>
        <v>3.3217821782178358E-2</v>
      </c>
      <c r="AF457" s="1">
        <f>(Table2[[#This Row],[Current Week High]]/Table2[[#This Row],[Close Price]])-1</f>
        <v>9.5347611518374897E-3</v>
      </c>
      <c r="AG457" s="1">
        <f>(Table2[[#This Row],[Close Price]]/Table2[[#This Row],[Current Month Low]])-1</f>
        <v>3.3217821782178358E-2</v>
      </c>
      <c r="AH457" s="1">
        <f>(Table2[[#This Row],[Current Month High]]/Table2[[#This Row],[Close Price]])-1</f>
        <v>9.5347611518374897E-3</v>
      </c>
      <c r="AI457">
        <v>26.8027406449139</v>
      </c>
      <c r="AJ457">
        <v>32.472231037765702</v>
      </c>
      <c r="AK457" t="str">
        <f>IF(AND(Table2[[#This Row],[20D EMA]]&gt;Table2[[#This Row],[50D EMA]],Table2[[#This Row],[50D EMA]]&gt;Table2[[#This Row],[200D EMA]]),"Uptrend","Downtrend/NoTrend")</f>
        <v>Downtrend/NoTrend</v>
      </c>
      <c r="AL457">
        <v>-0.11</v>
      </c>
      <c r="AM457" t="s">
        <v>3168</v>
      </c>
      <c r="AN457">
        <v>-4.9400000000000004</v>
      </c>
      <c r="AO457" t="s">
        <v>3168</v>
      </c>
      <c r="AP457">
        <v>3.4063013132340003E-2</v>
      </c>
      <c r="AQ457">
        <f>(Table2[[#This Row],[Sharpe Ratio]]-AVERAGE(Table2[Sharpe Ratio]))/_xlfn.STDEV.P(Table2[Sharpe Ratio])</f>
        <v>-0.32971291650679591</v>
      </c>
      <c r="AR4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7">
        <f>_xlfn.RANK.AVG(Table2[[#This Row],[1Y Return vs Nifty Z-Score]],Table2[1Y Return vs Nifty Z-Score])</f>
        <v>450</v>
      </c>
      <c r="AT457">
        <f>_xlfn.RANK.AVG(Table2[[#This Row],[6M Return vs Nifty Z-Score]],Table2[6M Return vs Nifty Z-Score])</f>
        <v>428</v>
      </c>
      <c r="AU457">
        <f>_xlfn.RANK.AVG(Table2[[#This Row],[Sharpe Ratio Z-Score]],Table2[Sharpe Ratio Z-Score])</f>
        <v>428</v>
      </c>
      <c r="AV457">
        <f>(Table2[[#This Row],[Rank 1Y]]+Table2[[#This Row],[Rank 6M]]+Table2[[#This Row],[Rank Sharpe]])/3</f>
        <v>435.33333333333331</v>
      </c>
    </row>
    <row r="458" spans="1:48" x14ac:dyDescent="0.3">
      <c r="A458" t="s">
        <v>1383</v>
      </c>
      <c r="B458" t="s">
        <v>1384</v>
      </c>
      <c r="C458" t="s">
        <v>3129</v>
      </c>
      <c r="D458" t="s">
        <v>196</v>
      </c>
      <c r="E458">
        <v>7936.4895479999996</v>
      </c>
      <c r="F458">
        <v>519.45000000000005</v>
      </c>
      <c r="G458">
        <v>-13.605168438162799</v>
      </c>
      <c r="H458">
        <f>(Table2[[#This Row],[1Y Return vs Nifty]]-AVERAGE(Table2[1Y Return vs Nifty]))/_xlfn.STDEV.P(Table2[1Y Return vs Nifty])</f>
        <v>-0.61453360274125246</v>
      </c>
      <c r="I458">
        <v>-5.9390852490475199</v>
      </c>
      <c r="J458">
        <f>(Table2[[#This Row],[1M Return vs Nifty]]-AVERAGE(Table2[1M Return vs Nifty]))/_xlfn.STDEV.P(Table2[1M Return vs Nifty])</f>
        <v>-0.77699995705383063</v>
      </c>
      <c r="K458">
        <v>-5.4637878275360103</v>
      </c>
      <c r="L458">
        <f>(Table2[[#This Row],[6M Return vs Nifty]]-AVERAGE(Table2[6M Return vs Nifty]))/_xlfn.STDEV.P(Table2[6M Return vs Nifty])</f>
        <v>-0.40948809850772716</v>
      </c>
      <c r="M458">
        <v>3.9403547904134699</v>
      </c>
      <c r="N458">
        <f>(Table2[[#This Row],[1W Return vs Nifty]]-AVERAGE(Table2[1W Return vs Nifty]))/_xlfn.STDEV.P(Table2[1W Return vs Nifty])</f>
        <v>-0.44767651800958141</v>
      </c>
      <c r="O458">
        <v>540.70000000000005</v>
      </c>
      <c r="P458">
        <v>559.395768385525</v>
      </c>
      <c r="Q458">
        <v>551.36083016625105</v>
      </c>
      <c r="R458">
        <v>37.8369571684241</v>
      </c>
      <c r="S458" s="1">
        <f>(Table2[[#This Row],[Close Price]]-Table2[[#This Row],[20D EMA]])/Table2[[#This Row],[20D EMA]]</f>
        <v>-3.9300906232661359E-2</v>
      </c>
      <c r="T458" s="1">
        <f>(Table2[[#This Row],[Close Price]]-Table2[[#This Row],[50D EMA]])/Table2[[#This Row],[50D EMA]]</f>
        <v>-7.1408778262325154E-2</v>
      </c>
      <c r="U458" s="1">
        <f>(Table2[[#This Row],[Close Price]]-Table2[[#This Row],[200D EMA]])/Table2[[#This Row],[200D EMA]]</f>
        <v>-5.7876491075053292E-2</v>
      </c>
      <c r="V458">
        <v>0.46839307421655002</v>
      </c>
      <c r="W458">
        <v>508.75</v>
      </c>
      <c r="X458">
        <v>528.04999999999995</v>
      </c>
      <c r="Y458">
        <v>508.75</v>
      </c>
      <c r="Z458">
        <v>528.04999999999995</v>
      </c>
      <c r="AA458">
        <v>508.75</v>
      </c>
      <c r="AB458">
        <v>528.04999999999995</v>
      </c>
      <c r="AC458" s="1">
        <f>(Table2[[#This Row],[Close Price]]/Table2[[#This Row],[Day Low]])-1</f>
        <v>2.1031941031941059E-2</v>
      </c>
      <c r="AD458" s="1">
        <f>(Table2[[#This Row],[Day High]]/Table2[[#This Row],[Close Price]])-1</f>
        <v>1.6555972663393703E-2</v>
      </c>
      <c r="AE458" s="1">
        <f>(Table2[[#This Row],[Close Price]]/Table2[[#This Row],[Current Week Low]])-1</f>
        <v>2.1031941031941059E-2</v>
      </c>
      <c r="AF458" s="1">
        <f>(Table2[[#This Row],[Current Week High]]/Table2[[#This Row],[Close Price]])-1</f>
        <v>1.6555972663393703E-2</v>
      </c>
      <c r="AG458" s="1">
        <f>(Table2[[#This Row],[Close Price]]/Table2[[#This Row],[Current Month Low]])-1</f>
        <v>2.1031941031941059E-2</v>
      </c>
      <c r="AH458" s="1">
        <f>(Table2[[#This Row],[Current Month High]]/Table2[[#This Row],[Close Price]])-1</f>
        <v>1.6555972663393703E-2</v>
      </c>
      <c r="AI458">
        <v>36.259505245933099</v>
      </c>
      <c r="AJ458">
        <v>19.965357967667401</v>
      </c>
      <c r="AK458" t="str">
        <f>IF(AND(Table2[[#This Row],[20D EMA]]&gt;Table2[[#This Row],[50D EMA]],Table2[[#This Row],[50D EMA]]&gt;Table2[[#This Row],[200D EMA]]),"Uptrend","Downtrend/NoTrend")</f>
        <v>Downtrend/NoTrend</v>
      </c>
      <c r="AL458">
        <v>0.06</v>
      </c>
      <c r="AM458" t="s">
        <v>3169</v>
      </c>
      <c r="AN458">
        <v>-9.4600000000000009</v>
      </c>
      <c r="AO458" t="s">
        <v>3168</v>
      </c>
      <c r="AP458">
        <v>7.1013808040256005E-2</v>
      </c>
      <c r="AQ458">
        <f>(Table2[[#This Row],[Sharpe Ratio]]-AVERAGE(Table2[Sharpe Ratio]))/_xlfn.STDEV.P(Table2[Sharpe Ratio])</f>
        <v>0.10820285185688919</v>
      </c>
      <c r="AR4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8">
        <f>_xlfn.RANK.AVG(Table2[[#This Row],[1Y Return vs Nifty Z-Score]],Table2[1Y Return vs Nifty Z-Score])</f>
        <v>535</v>
      </c>
      <c r="AT458">
        <f>_xlfn.RANK.AVG(Table2[[#This Row],[6M Return vs Nifty Z-Score]],Table2[6M Return vs Nifty Z-Score])</f>
        <v>459</v>
      </c>
      <c r="AU458">
        <f>_xlfn.RANK.AVG(Table2[[#This Row],[Sharpe Ratio Z-Score]],Table2[Sharpe Ratio Z-Score])</f>
        <v>313</v>
      </c>
      <c r="AV458">
        <f>(Table2[[#This Row],[Rank 1Y]]+Table2[[#This Row],[Rank 6M]]+Table2[[#This Row],[Rank Sharpe]])/3</f>
        <v>435.66666666666669</v>
      </c>
    </row>
    <row r="459" spans="1:48" x14ac:dyDescent="0.3">
      <c r="A459" t="s">
        <v>408</v>
      </c>
      <c r="B459" t="s">
        <v>409</v>
      </c>
      <c r="C459" t="s">
        <v>3123</v>
      </c>
      <c r="D459" t="s">
        <v>32</v>
      </c>
      <c r="E459">
        <v>54327.873951743997</v>
      </c>
      <c r="F459">
        <v>45.44</v>
      </c>
      <c r="G459">
        <v>-2.9538617366106199</v>
      </c>
      <c r="H459">
        <f>(Table2[[#This Row],[1Y Return vs Nifty]]-AVERAGE(Table2[1Y Return vs Nifty]))/_xlfn.STDEV.P(Table2[1Y Return vs Nifty])</f>
        <v>-0.42570369719758067</v>
      </c>
      <c r="I459">
        <v>2.7186882182839098</v>
      </c>
      <c r="J459">
        <f>(Table2[[#This Row],[1M Return vs Nifty]]-AVERAGE(Table2[1M Return vs Nifty]))/_xlfn.STDEV.P(Table2[1M Return vs Nifty])</f>
        <v>0.17779760100953085</v>
      </c>
      <c r="K459">
        <v>-23.0773484473088</v>
      </c>
      <c r="L459">
        <f>(Table2[[#This Row],[6M Return vs Nifty]]-AVERAGE(Table2[6M Return vs Nifty]))/_xlfn.STDEV.P(Table2[6M Return vs Nifty])</f>
        <v>-1.0169261433959853</v>
      </c>
      <c r="M459">
        <v>9.1903168352222693</v>
      </c>
      <c r="N459">
        <f>(Table2[[#This Row],[1W Return vs Nifty]]-AVERAGE(Table2[1W Return vs Nifty]))/_xlfn.STDEV.P(Table2[1W Return vs Nifty])</f>
        <v>0.48070852458838181</v>
      </c>
      <c r="O459">
        <v>45.63</v>
      </c>
      <c r="P459">
        <v>47.433062086461099</v>
      </c>
      <c r="Q459">
        <v>48.769760136862701</v>
      </c>
      <c r="R459">
        <v>50.324876045870603</v>
      </c>
      <c r="S459" s="1">
        <f>(Table2[[#This Row],[Close Price]]-Table2[[#This Row],[20D EMA]])/Table2[[#This Row],[20D EMA]]</f>
        <v>-4.1639272408504234E-3</v>
      </c>
      <c r="T459" s="1">
        <f>(Table2[[#This Row],[Close Price]]-Table2[[#This Row],[50D EMA]])/Table2[[#This Row],[50D EMA]]</f>
        <v>-4.201841497873663E-2</v>
      </c>
      <c r="U459" s="1">
        <f>(Table2[[#This Row],[Close Price]]-Table2[[#This Row],[200D EMA]])/Table2[[#This Row],[200D EMA]]</f>
        <v>-6.8275097673607343E-2</v>
      </c>
      <c r="V459">
        <v>1.45127800505251</v>
      </c>
      <c r="W459">
        <v>44.97</v>
      </c>
      <c r="X459">
        <v>46.41</v>
      </c>
      <c r="Y459">
        <v>44.97</v>
      </c>
      <c r="Z459">
        <v>46.41</v>
      </c>
      <c r="AA459">
        <v>44.97</v>
      </c>
      <c r="AB459">
        <v>46.73</v>
      </c>
      <c r="AC459" s="1">
        <f>(Table2[[#This Row],[Close Price]]/Table2[[#This Row],[Day Low]])-1</f>
        <v>1.0451412052479458E-2</v>
      </c>
      <c r="AD459" s="1">
        <f>(Table2[[#This Row],[Day High]]/Table2[[#This Row],[Close Price]])-1</f>
        <v>2.1346830985915499E-2</v>
      </c>
      <c r="AE459" s="1">
        <f>(Table2[[#This Row],[Close Price]]/Table2[[#This Row],[Current Week Low]])-1</f>
        <v>1.0451412052479458E-2</v>
      </c>
      <c r="AF459" s="1">
        <f>(Table2[[#This Row],[Current Week High]]/Table2[[#This Row],[Close Price]])-1</f>
        <v>2.1346830985915499E-2</v>
      </c>
      <c r="AG459" s="1">
        <f>(Table2[[#This Row],[Close Price]]/Table2[[#This Row],[Current Month Low]])-1</f>
        <v>1.0451412052479458E-2</v>
      </c>
      <c r="AH459" s="1">
        <f>(Table2[[#This Row],[Current Month High]]/Table2[[#This Row],[Close Price]])-1</f>
        <v>2.838908450704225E-2</v>
      </c>
      <c r="AI459">
        <v>55.479753521126703</v>
      </c>
      <c r="AJ459">
        <v>23.8147138964577</v>
      </c>
      <c r="AK459" t="str">
        <f>IF(AND(Table2[[#This Row],[20D EMA]]&gt;Table2[[#This Row],[50D EMA]],Table2[[#This Row],[50D EMA]]&gt;Table2[[#This Row],[200D EMA]]),"Uptrend","Downtrend/NoTrend")</f>
        <v>Downtrend/NoTrend</v>
      </c>
      <c r="AL459">
        <v>-0.12</v>
      </c>
      <c r="AM459" t="s">
        <v>3168</v>
      </c>
      <c r="AN459">
        <v>0.73</v>
      </c>
      <c r="AO459" t="s">
        <v>3169</v>
      </c>
      <c r="AP459">
        <v>0.11483820792711601</v>
      </c>
      <c r="AQ459">
        <f>(Table2[[#This Row],[Sharpe Ratio]]-AVERAGE(Table2[Sharpe Ratio]))/_xlfn.STDEV.P(Table2[Sharpe Ratio])</f>
        <v>0.62757992608108404</v>
      </c>
      <c r="AR4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9">
        <f>_xlfn.RANK.AVG(Table2[[#This Row],[1Y Return vs Nifty Z-Score]],Table2[1Y Return vs Nifty Z-Score])</f>
        <v>463</v>
      </c>
      <c r="AT459">
        <f>_xlfn.RANK.AVG(Table2[[#This Row],[6M Return vs Nifty Z-Score]],Table2[6M Return vs Nifty Z-Score])</f>
        <v>657</v>
      </c>
      <c r="AU459">
        <f>_xlfn.RANK.AVG(Table2[[#This Row],[Sharpe Ratio Z-Score]],Table2[Sharpe Ratio Z-Score])</f>
        <v>188</v>
      </c>
      <c r="AV459">
        <f>(Table2[[#This Row],[Rank 1Y]]+Table2[[#This Row],[Rank 6M]]+Table2[[#This Row],[Rank Sharpe]])/3</f>
        <v>436</v>
      </c>
    </row>
    <row r="460" spans="1:48" x14ac:dyDescent="0.3">
      <c r="A460" t="s">
        <v>1881</v>
      </c>
      <c r="B460" t="s">
        <v>1882</v>
      </c>
      <c r="C460" t="s">
        <v>3134</v>
      </c>
      <c r="D460" t="s">
        <v>131</v>
      </c>
      <c r="E460">
        <v>3918.7737840599998</v>
      </c>
      <c r="F460">
        <v>592.6</v>
      </c>
      <c r="G460">
        <v>-7.0340211562906001</v>
      </c>
      <c r="H460">
        <f>(Table2[[#This Row],[1Y Return vs Nifty]]-AVERAGE(Table2[1Y Return vs Nifty]))/_xlfn.STDEV.P(Table2[1Y Return vs Nifty])</f>
        <v>-0.49803811957497945</v>
      </c>
      <c r="I460">
        <v>9.1344098202102408</v>
      </c>
      <c r="J460">
        <f>(Table2[[#This Row],[1M Return vs Nifty]]-AVERAGE(Table2[1M Return vs Nifty]))/_xlfn.STDEV.P(Table2[1M Return vs Nifty])</f>
        <v>0.88533694029207477</v>
      </c>
      <c r="K460">
        <v>9.0720920830317695</v>
      </c>
      <c r="L460">
        <f>(Table2[[#This Row],[6M Return vs Nifty]]-AVERAGE(Table2[6M Return vs Nifty]))/_xlfn.STDEV.P(Table2[6M Return vs Nifty])</f>
        <v>9.1810115079691237E-2</v>
      </c>
      <c r="M460">
        <v>2.7379543255398402</v>
      </c>
      <c r="N460">
        <f>(Table2[[#This Row],[1W Return vs Nifty]]-AVERAGE(Table2[1W Return vs Nifty]))/_xlfn.STDEV.P(Table2[1W Return vs Nifty])</f>
        <v>-0.66030483746673097</v>
      </c>
      <c r="O460">
        <v>584.64</v>
      </c>
      <c r="P460">
        <v>568.69090785886601</v>
      </c>
      <c r="Q460">
        <v>534.24683304719599</v>
      </c>
      <c r="R460">
        <v>53.874381852828499</v>
      </c>
      <c r="S460" s="1">
        <f>(Table2[[#This Row],[Close Price]]-Table2[[#This Row],[20D EMA]])/Table2[[#This Row],[20D EMA]]</f>
        <v>1.3615216201423161E-2</v>
      </c>
      <c r="T460" s="1">
        <f>(Table2[[#This Row],[Close Price]]-Table2[[#This Row],[50D EMA]])/Table2[[#This Row],[50D EMA]]</f>
        <v>4.2042332329792785E-2</v>
      </c>
      <c r="U460" s="1">
        <f>(Table2[[#This Row],[Close Price]]-Table2[[#This Row],[200D EMA]])/Table2[[#This Row],[200D EMA]]</f>
        <v>0.10922510596829134</v>
      </c>
      <c r="V460">
        <v>0.68458129975830495</v>
      </c>
      <c r="W460">
        <v>575</v>
      </c>
      <c r="X460">
        <v>602</v>
      </c>
      <c r="Y460">
        <v>575</v>
      </c>
      <c r="Z460">
        <v>602</v>
      </c>
      <c r="AA460">
        <v>575</v>
      </c>
      <c r="AB460">
        <v>604.75</v>
      </c>
      <c r="AC460" s="1">
        <f>(Table2[[#This Row],[Close Price]]/Table2[[#This Row],[Day Low]])-1</f>
        <v>3.0608695652174056E-2</v>
      </c>
      <c r="AD460" s="1">
        <f>(Table2[[#This Row],[Day High]]/Table2[[#This Row],[Close Price]])-1</f>
        <v>1.5862301721228489E-2</v>
      </c>
      <c r="AE460" s="1">
        <f>(Table2[[#This Row],[Close Price]]/Table2[[#This Row],[Current Week Low]])-1</f>
        <v>3.0608695652174056E-2</v>
      </c>
      <c r="AF460" s="1">
        <f>(Table2[[#This Row],[Current Week High]]/Table2[[#This Row],[Close Price]])-1</f>
        <v>1.5862301721228489E-2</v>
      </c>
      <c r="AG460" s="1">
        <f>(Table2[[#This Row],[Close Price]]/Table2[[#This Row],[Current Month Low]])-1</f>
        <v>3.0608695652174056E-2</v>
      </c>
      <c r="AH460" s="1">
        <f>(Table2[[#This Row],[Current Month High]]/Table2[[#This Row],[Close Price]])-1</f>
        <v>2.0502868714141087E-2</v>
      </c>
      <c r="AI460">
        <v>12.5548430644616</v>
      </c>
      <c r="AJ460">
        <v>39.435294117646997</v>
      </c>
      <c r="AK460" t="str">
        <f>IF(AND(Table2[[#This Row],[20D EMA]]&gt;Table2[[#This Row],[50D EMA]],Table2[[#This Row],[50D EMA]]&gt;Table2[[#This Row],[200D EMA]]),"Uptrend","Downtrend/NoTrend")</f>
        <v>Uptrend</v>
      </c>
      <c r="AL460">
        <v>0.25</v>
      </c>
      <c r="AM460" t="s">
        <v>3169</v>
      </c>
      <c r="AN460">
        <v>2.89</v>
      </c>
      <c r="AO460" t="s">
        <v>3169</v>
      </c>
      <c r="AQ460">
        <f>(Table2[[#This Row],[Sharpe Ratio]]-AVERAGE(Table2[Sharpe Ratio]))/_xlfn.STDEV.P(Table2[Sharpe Ratio])</f>
        <v>-0.73340465320162251</v>
      </c>
      <c r="AR4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-0.914600554871567</v>
      </c>
      <c r="AS460">
        <f>_xlfn.RANK.AVG(Table2[[#This Row],[1Y Return vs Nifty Z-Score]],Table2[1Y Return vs Nifty Z-Score])</f>
        <v>491</v>
      </c>
      <c r="AT460">
        <f>_xlfn.RANK.AVG(Table2[[#This Row],[6M Return vs Nifty Z-Score]],Table2[6M Return vs Nifty Z-Score])</f>
        <v>279</v>
      </c>
      <c r="AU460">
        <f>_xlfn.RANK.AVG(Table2[[#This Row],[Sharpe Ratio Z-Score]],Table2[Sharpe Ratio Z-Score])</f>
        <v>539</v>
      </c>
      <c r="AV460">
        <f>(Table2[[#This Row],[Rank 1Y]]+Table2[[#This Row],[Rank 6M]]+Table2[[#This Row],[Rank Sharpe]])/3</f>
        <v>436.33333333333331</v>
      </c>
    </row>
    <row r="461" spans="1:48" x14ac:dyDescent="0.3">
      <c r="A461" t="s">
        <v>557</v>
      </c>
      <c r="B461" t="s">
        <v>558</v>
      </c>
      <c r="C461" t="s">
        <v>3134</v>
      </c>
      <c r="D461" t="s">
        <v>263</v>
      </c>
      <c r="E461">
        <v>35496.735738750001</v>
      </c>
      <c r="F461">
        <v>3803.75</v>
      </c>
      <c r="G461">
        <v>-20.203596433535601</v>
      </c>
      <c r="H461">
        <f>(Table2[[#This Row],[1Y Return vs Nifty]]-AVERAGE(Table2[1Y Return vs Nifty]))/_xlfn.STDEV.P(Table2[1Y Return vs Nifty])</f>
        <v>-0.73151272746417439</v>
      </c>
      <c r="I461">
        <v>-6.0706789229632401</v>
      </c>
      <c r="J461">
        <f>(Table2[[#This Row],[1M Return vs Nifty]]-AVERAGE(Table2[1M Return vs Nifty]))/_xlfn.STDEV.P(Table2[1M Return vs Nifty])</f>
        <v>-0.79151238556508885</v>
      </c>
      <c r="K461">
        <v>-5.69110650577539</v>
      </c>
      <c r="L461">
        <f>(Table2[[#This Row],[6M Return vs Nifty]]-AVERAGE(Table2[6M Return vs Nifty]))/_xlfn.STDEV.P(Table2[6M Return vs Nifty])</f>
        <v>-0.4173276271786821</v>
      </c>
      <c r="M461">
        <v>0.27576718164259501</v>
      </c>
      <c r="N461">
        <f>(Table2[[#This Row],[1W Return vs Nifty]]-AVERAGE(Table2[1W Return vs Nifty]))/_xlfn.STDEV.P(Table2[1W Return vs Nifty])</f>
        <v>-1.095709455054676</v>
      </c>
      <c r="O461">
        <v>3997.75</v>
      </c>
      <c r="P461">
        <v>4137.1708013372099</v>
      </c>
      <c r="Q461">
        <v>4025.0702592043799</v>
      </c>
      <c r="R461">
        <v>23.724318376776399</v>
      </c>
      <c r="S461" s="1">
        <f>(Table2[[#This Row],[Close Price]]-Table2[[#This Row],[20D EMA]])/Table2[[#This Row],[20D EMA]]</f>
        <v>-4.8527296604339944E-2</v>
      </c>
      <c r="T461" s="1">
        <f>(Table2[[#This Row],[Close Price]]-Table2[[#This Row],[50D EMA]])/Table2[[#This Row],[50D EMA]]</f>
        <v>-8.0591500169497995E-2</v>
      </c>
      <c r="U461" s="1">
        <f>(Table2[[#This Row],[Close Price]]-Table2[[#This Row],[200D EMA]])/Table2[[#This Row],[200D EMA]]</f>
        <v>-5.4985439992823237E-2</v>
      </c>
      <c r="V461">
        <v>0.77074467285747394</v>
      </c>
      <c r="W461">
        <v>3752.9</v>
      </c>
      <c r="X461">
        <v>3863.15</v>
      </c>
      <c r="Y461">
        <v>3752.9</v>
      </c>
      <c r="Z461">
        <v>3863.15</v>
      </c>
      <c r="AA461">
        <v>3752.9</v>
      </c>
      <c r="AB461">
        <v>3870</v>
      </c>
      <c r="AC461" s="1">
        <f>(Table2[[#This Row],[Close Price]]/Table2[[#This Row],[Day Low]])-1</f>
        <v>1.3549521703216216E-2</v>
      </c>
      <c r="AD461" s="1">
        <f>(Table2[[#This Row],[Day High]]/Table2[[#This Row],[Close Price]])-1</f>
        <v>1.5616168255011553E-2</v>
      </c>
      <c r="AE461" s="1">
        <f>(Table2[[#This Row],[Close Price]]/Table2[[#This Row],[Current Week Low]])-1</f>
        <v>1.3549521703216216E-2</v>
      </c>
      <c r="AF461" s="1">
        <f>(Table2[[#This Row],[Current Week High]]/Table2[[#This Row],[Close Price]])-1</f>
        <v>1.5616168255011553E-2</v>
      </c>
      <c r="AG461" s="1">
        <f>(Table2[[#This Row],[Close Price]]/Table2[[#This Row],[Current Month Low]])-1</f>
        <v>1.3549521703216216E-2</v>
      </c>
      <c r="AH461" s="1">
        <f>(Table2[[#This Row],[Current Month High]]/Table2[[#This Row],[Close Price]])-1</f>
        <v>1.7417022674991678E-2</v>
      </c>
      <c r="AI461">
        <v>30.1334209661518</v>
      </c>
      <c r="AJ461">
        <v>11.723844210773599</v>
      </c>
      <c r="AK461" t="str">
        <f>IF(AND(Table2[[#This Row],[20D EMA]]&gt;Table2[[#This Row],[50D EMA]],Table2[[#This Row],[50D EMA]]&gt;Table2[[#This Row],[200D EMA]]),"Uptrend","Downtrend/NoTrend")</f>
        <v>Downtrend/NoTrend</v>
      </c>
      <c r="AL461">
        <v>-0.09</v>
      </c>
      <c r="AM461" t="s">
        <v>3168</v>
      </c>
      <c r="AN461">
        <v>-10.51</v>
      </c>
      <c r="AO461" t="s">
        <v>3168</v>
      </c>
      <c r="AP461">
        <v>8.7924879358149993E-2</v>
      </c>
      <c r="AQ461">
        <f>(Table2[[#This Row],[Sharpe Ratio]]-AVERAGE(Table2[Sharpe Ratio]))/_xlfn.STDEV.P(Table2[Sharpe Ratio])</f>
        <v>0.30862140329763532</v>
      </c>
      <c r="AR4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1">
        <f>_xlfn.RANK.AVG(Table2[[#This Row],[1Y Return vs Nifty Z-Score]],Table2[1Y Return vs Nifty Z-Score])</f>
        <v>581</v>
      </c>
      <c r="AT461">
        <f>_xlfn.RANK.AVG(Table2[[#This Row],[6M Return vs Nifty Z-Score]],Table2[6M Return vs Nifty Z-Score])</f>
        <v>464</v>
      </c>
      <c r="AU461">
        <f>_xlfn.RANK.AVG(Table2[[#This Row],[Sharpe Ratio Z-Score]],Table2[Sharpe Ratio Z-Score])</f>
        <v>265</v>
      </c>
      <c r="AV461">
        <f>(Table2[[#This Row],[Rank 1Y]]+Table2[[#This Row],[Rank 6M]]+Table2[[#This Row],[Rank Sharpe]])/3</f>
        <v>436.66666666666669</v>
      </c>
    </row>
    <row r="462" spans="1:48" x14ac:dyDescent="0.3">
      <c r="A462" t="s">
        <v>158</v>
      </c>
      <c r="B462" t="s">
        <v>159</v>
      </c>
      <c r="C462" t="s">
        <v>3137</v>
      </c>
      <c r="D462" t="s">
        <v>160</v>
      </c>
      <c r="E462">
        <v>158715.38730277499</v>
      </c>
      <c r="F462">
        <v>3120.55</v>
      </c>
      <c r="G462">
        <v>3.4455415924922002</v>
      </c>
      <c r="H462">
        <f>(Table2[[#This Row],[1Y Return vs Nifty]]-AVERAGE(Table2[1Y Return vs Nifty]))/_xlfn.STDEV.P(Table2[1Y Return vs Nifty])</f>
        <v>-0.31225294791118102</v>
      </c>
      <c r="I462">
        <v>0.525002101063055</v>
      </c>
      <c r="J462">
        <f>(Table2[[#This Row],[1M Return vs Nifty]]-AVERAGE(Table2[1M Return vs Nifty]))/_xlfn.STDEV.P(Table2[1M Return vs Nifty])</f>
        <v>-6.412674083000694E-2</v>
      </c>
      <c r="K462">
        <v>-1.09743323057627</v>
      </c>
      <c r="L462">
        <f>(Table2[[#This Row],[6M Return vs Nifty]]-AVERAGE(Table2[6M Return vs Nifty]))/_xlfn.STDEV.P(Table2[6M Return vs Nifty])</f>
        <v>-0.25890583084921343</v>
      </c>
      <c r="M462">
        <v>0.48882034469122698</v>
      </c>
      <c r="N462">
        <f>(Table2[[#This Row],[1W Return vs Nifty]]-AVERAGE(Table2[1W Return vs Nifty]))/_xlfn.STDEV.P(Table2[1W Return vs Nifty])</f>
        <v>-1.0580338741334545</v>
      </c>
      <c r="O462">
        <v>3158.65</v>
      </c>
      <c r="P462">
        <v>3170.7155335737698</v>
      </c>
      <c r="Q462">
        <v>3019.2627484832201</v>
      </c>
      <c r="R462">
        <v>42.7492097055977</v>
      </c>
      <c r="S462" s="1">
        <f>(Table2[[#This Row],[Close Price]]-Table2[[#This Row],[20D EMA]])/Table2[[#This Row],[20D EMA]]</f>
        <v>-1.2062115144127999E-2</v>
      </c>
      <c r="T462" s="1">
        <f>(Table2[[#This Row],[Close Price]]-Table2[[#This Row],[50D EMA]])/Table2[[#This Row],[50D EMA]]</f>
        <v>-1.5821518216497694E-2</v>
      </c>
      <c r="U462" s="1">
        <f>(Table2[[#This Row],[Close Price]]-Table2[[#This Row],[200D EMA]])/Table2[[#This Row],[200D EMA]]</f>
        <v>3.3547014604033226E-2</v>
      </c>
      <c r="V462">
        <v>0.849741301423381</v>
      </c>
      <c r="W462">
        <v>3091</v>
      </c>
      <c r="X462">
        <v>3168</v>
      </c>
      <c r="Y462">
        <v>3091</v>
      </c>
      <c r="Z462">
        <v>3168</v>
      </c>
      <c r="AA462">
        <v>3091</v>
      </c>
      <c r="AB462">
        <v>3168.35</v>
      </c>
      <c r="AC462" s="1">
        <f>(Table2[[#This Row],[Close Price]]/Table2[[#This Row],[Day Low]])-1</f>
        <v>9.5600129407960033E-3</v>
      </c>
      <c r="AD462" s="1">
        <f>(Table2[[#This Row],[Day High]]/Table2[[#This Row],[Close Price]])-1</f>
        <v>1.5205652849657803E-2</v>
      </c>
      <c r="AE462" s="1">
        <f>(Table2[[#This Row],[Close Price]]/Table2[[#This Row],[Current Week Low]])-1</f>
        <v>9.5600129407960033E-3</v>
      </c>
      <c r="AF462" s="1">
        <f>(Table2[[#This Row],[Current Week High]]/Table2[[#This Row],[Close Price]])-1</f>
        <v>1.5205652849657803E-2</v>
      </c>
      <c r="AG462" s="1">
        <f>(Table2[[#This Row],[Close Price]]/Table2[[#This Row],[Current Month Low]])-1</f>
        <v>9.5600129407960033E-3</v>
      </c>
      <c r="AH462" s="1">
        <f>(Table2[[#This Row],[Current Month High]]/Table2[[#This Row],[Close Price]])-1</f>
        <v>1.531781256509257E-2</v>
      </c>
      <c r="AI462">
        <v>9.4358366313630402</v>
      </c>
      <c r="AJ462">
        <v>29.012320158756399</v>
      </c>
      <c r="AK462" t="str">
        <f>IF(AND(Table2[[#This Row],[20D EMA]]&gt;Table2[[#This Row],[50D EMA]],Table2[[#This Row],[50D EMA]]&gt;Table2[[#This Row],[200D EMA]]),"Uptrend","Downtrend/NoTrend")</f>
        <v>Downtrend/NoTrend</v>
      </c>
      <c r="AL462">
        <v>7.0000000000000007E-2</v>
      </c>
      <c r="AM462" t="s">
        <v>3169</v>
      </c>
      <c r="AN462">
        <v>-1.07</v>
      </c>
      <c r="AO462" t="s">
        <v>3168</v>
      </c>
      <c r="AP462">
        <v>9.4158411831880007E-3</v>
      </c>
      <c r="AQ462">
        <f>(Table2[[#This Row],[Sharpe Ratio]]-AVERAGE(Table2[Sharpe Ratio]))/_xlfn.STDEV.P(Table2[Sharpe Ratio])</f>
        <v>-0.62181448750148338</v>
      </c>
      <c r="AR4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2">
        <f>_xlfn.RANK.AVG(Table2[[#This Row],[1Y Return vs Nifty Z-Score]],Table2[1Y Return vs Nifty Z-Score])</f>
        <v>411</v>
      </c>
      <c r="AT462">
        <f>_xlfn.RANK.AVG(Table2[[#This Row],[6M Return vs Nifty Z-Score]],Table2[6M Return vs Nifty Z-Score])</f>
        <v>406</v>
      </c>
      <c r="AU462">
        <f>_xlfn.RANK.AVG(Table2[[#This Row],[Sharpe Ratio Z-Score]],Table2[Sharpe Ratio Z-Score])</f>
        <v>495</v>
      </c>
      <c r="AV462">
        <f>(Table2[[#This Row],[Rank 1Y]]+Table2[[#This Row],[Rank 6M]]+Table2[[#This Row],[Rank Sharpe]])/3</f>
        <v>437.33333333333331</v>
      </c>
    </row>
    <row r="463" spans="1:48" x14ac:dyDescent="0.3">
      <c r="A463" t="s">
        <v>1285</v>
      </c>
      <c r="B463" t="s">
        <v>1286</v>
      </c>
      <c r="C463" t="s">
        <v>3122</v>
      </c>
      <c r="D463" t="s">
        <v>21</v>
      </c>
      <c r="E463">
        <v>8911.1163328000002</v>
      </c>
      <c r="F463">
        <v>2886.4</v>
      </c>
      <c r="G463">
        <v>3.0275496289983201</v>
      </c>
      <c r="H463">
        <f>(Table2[[#This Row],[1Y Return vs Nifty]]-AVERAGE(Table2[1Y Return vs Nifty]))/_xlfn.STDEV.P(Table2[1Y Return vs Nifty])</f>
        <v>-0.31966324837441545</v>
      </c>
      <c r="I463">
        <v>13.5863443506104</v>
      </c>
      <c r="J463">
        <f>(Table2[[#This Row],[1M Return vs Nifty]]-AVERAGE(Table2[1M Return vs Nifty]))/_xlfn.STDEV.P(Table2[1M Return vs Nifty])</f>
        <v>1.3763056904358937</v>
      </c>
      <c r="K463">
        <v>5.5332167118425497</v>
      </c>
      <c r="L463">
        <f>(Table2[[#This Row],[6M Return vs Nifty]]-AVERAGE(Table2[6M Return vs Nifty]))/_xlfn.STDEV.P(Table2[6M Return vs Nifty])</f>
        <v>-3.0234915052672687E-2</v>
      </c>
      <c r="M463">
        <v>9.2876859818274191</v>
      </c>
      <c r="N463">
        <f>(Table2[[#This Row],[1W Return vs Nifty]]-AVERAGE(Table2[1W Return vs Nifty]))/_xlfn.STDEV.P(Table2[1W Return vs Nifty])</f>
        <v>0.49792694608309213</v>
      </c>
      <c r="O463">
        <v>2807.33</v>
      </c>
      <c r="P463">
        <v>2779.2522024617201</v>
      </c>
      <c r="Q463">
        <v>2682.4522836350802</v>
      </c>
      <c r="R463">
        <v>59.394416440666497</v>
      </c>
      <c r="S463" s="1">
        <f>(Table2[[#This Row],[Close Price]]-Table2[[#This Row],[20D EMA]])/Table2[[#This Row],[20D EMA]]</f>
        <v>2.8165552321957221E-2</v>
      </c>
      <c r="T463" s="1">
        <f>(Table2[[#This Row],[Close Price]]-Table2[[#This Row],[50D EMA]])/Table2[[#This Row],[50D EMA]]</f>
        <v>3.8552743591738062E-2</v>
      </c>
      <c r="U463" s="1">
        <f>(Table2[[#This Row],[Close Price]]-Table2[[#This Row],[200D EMA]])/Table2[[#This Row],[200D EMA]]</f>
        <v>7.6030324046824624E-2</v>
      </c>
      <c r="V463">
        <v>0.89019045417130405</v>
      </c>
      <c r="W463">
        <v>2860</v>
      </c>
      <c r="X463">
        <v>2894.8</v>
      </c>
      <c r="Y463">
        <v>2860</v>
      </c>
      <c r="Z463">
        <v>2894.8</v>
      </c>
      <c r="AA463">
        <v>2860</v>
      </c>
      <c r="AB463">
        <v>2920</v>
      </c>
      <c r="AC463" s="1">
        <f>(Table2[[#This Row],[Close Price]]/Table2[[#This Row],[Day Low]])-1</f>
        <v>9.2307692307691536E-3</v>
      </c>
      <c r="AD463" s="1">
        <f>(Table2[[#This Row],[Day High]]/Table2[[#This Row],[Close Price]])-1</f>
        <v>2.9101995565410377E-3</v>
      </c>
      <c r="AE463" s="1">
        <f>(Table2[[#This Row],[Close Price]]/Table2[[#This Row],[Current Week Low]])-1</f>
        <v>9.2307692307691536E-3</v>
      </c>
      <c r="AF463" s="1">
        <f>(Table2[[#This Row],[Current Week High]]/Table2[[#This Row],[Close Price]])-1</f>
        <v>2.9101995565410377E-3</v>
      </c>
      <c r="AG463" s="1">
        <f>(Table2[[#This Row],[Close Price]]/Table2[[#This Row],[Current Month Low]])-1</f>
        <v>9.2307692307691536E-3</v>
      </c>
      <c r="AH463" s="1">
        <f>(Table2[[#This Row],[Current Month High]]/Table2[[#This Row],[Close Price]])-1</f>
        <v>1.1640798226164151E-2</v>
      </c>
      <c r="AI463">
        <v>8.9592572062084201</v>
      </c>
      <c r="AJ463">
        <v>35.033098640967403</v>
      </c>
      <c r="AK463" t="str">
        <f>IF(AND(Table2[[#This Row],[20D EMA]]&gt;Table2[[#This Row],[50D EMA]],Table2[[#This Row],[50D EMA]]&gt;Table2[[#This Row],[200D EMA]]),"Uptrend","Downtrend/NoTrend")</f>
        <v>Uptrend</v>
      </c>
      <c r="AL463">
        <v>0.06</v>
      </c>
      <c r="AM463" t="s">
        <v>3169</v>
      </c>
      <c r="AN463">
        <v>-3.31</v>
      </c>
      <c r="AO463" t="s">
        <v>3168</v>
      </c>
      <c r="AP463">
        <v>-5.5030034345519997E-3</v>
      </c>
      <c r="AQ463">
        <f>(Table2[[#This Row],[Sharpe Ratio]]-AVERAGE(Table2[Sharpe Ratio]))/_xlfn.STDEV.P(Table2[Sharpe Ratio])</f>
        <v>-0.79862251883496982</v>
      </c>
      <c r="AR4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0.7257119542569278</v>
      </c>
      <c r="AS463">
        <f>_xlfn.RANK.AVG(Table2[[#This Row],[1Y Return vs Nifty Z-Score]],Table2[1Y Return vs Nifty Z-Score])</f>
        <v>415</v>
      </c>
      <c r="AT463">
        <f>_xlfn.RANK.AVG(Table2[[#This Row],[6M Return vs Nifty Z-Score]],Table2[6M Return vs Nifty Z-Score])</f>
        <v>324</v>
      </c>
      <c r="AU463">
        <f>_xlfn.RANK.AVG(Table2[[#This Row],[Sharpe Ratio Z-Score]],Table2[Sharpe Ratio Z-Score])</f>
        <v>575</v>
      </c>
      <c r="AV463">
        <f>(Table2[[#This Row],[Rank 1Y]]+Table2[[#This Row],[Rank 6M]]+Table2[[#This Row],[Rank Sharpe]])/3</f>
        <v>438</v>
      </c>
    </row>
    <row r="464" spans="1:48" x14ac:dyDescent="0.3">
      <c r="A464" t="s">
        <v>170</v>
      </c>
      <c r="B464" t="s">
        <v>171</v>
      </c>
      <c r="C464" t="s">
        <v>3123</v>
      </c>
      <c r="D464" t="s">
        <v>43</v>
      </c>
      <c r="E464">
        <v>152975.05946876999</v>
      </c>
      <c r="F464">
        <v>710.85</v>
      </c>
      <c r="G464">
        <v>-10.4555928519317</v>
      </c>
      <c r="H464">
        <f>(Table2[[#This Row],[1Y Return vs Nifty]]-AVERAGE(Table2[1Y Return vs Nifty]))/_xlfn.STDEV.P(Table2[1Y Return vs Nifty])</f>
        <v>-0.55869687987569039</v>
      </c>
      <c r="I464">
        <v>7.1804759566502403</v>
      </c>
      <c r="J464">
        <f>(Table2[[#This Row],[1M Return vs Nifty]]-AVERAGE(Table2[1M Return vs Nifty]))/_xlfn.STDEV.P(Table2[1M Return vs Nifty])</f>
        <v>0.66985298375475588</v>
      </c>
      <c r="K464">
        <v>21.3089535847778</v>
      </c>
      <c r="L464">
        <f>(Table2[[#This Row],[6M Return vs Nifty]]-AVERAGE(Table2[6M Return vs Nifty]))/_xlfn.STDEV.P(Table2[6M Return vs Nifty])</f>
        <v>0.51382218785983358</v>
      </c>
      <c r="M464">
        <v>3.3205866530228998</v>
      </c>
      <c r="N464">
        <f>(Table2[[#This Row],[1W Return vs Nifty]]-AVERAGE(Table2[1W Return vs Nifty]))/_xlfn.STDEV.P(Table2[1W Return vs Nifty])</f>
        <v>-0.55727416152038511</v>
      </c>
      <c r="O464">
        <v>722.44</v>
      </c>
      <c r="P464">
        <v>714.15412113970399</v>
      </c>
      <c r="Q464">
        <v>662.06562403788405</v>
      </c>
      <c r="R464">
        <v>41.220109166462798</v>
      </c>
      <c r="S464" s="1">
        <f>(Table2[[#This Row],[Close Price]]-Table2[[#This Row],[20D EMA]])/Table2[[#This Row],[20D EMA]]</f>
        <v>-1.6042854769946335E-2</v>
      </c>
      <c r="T464" s="1">
        <f>(Table2[[#This Row],[Close Price]]-Table2[[#This Row],[50D EMA]])/Table2[[#This Row],[50D EMA]]</f>
        <v>-4.6266219600203193E-3</v>
      </c>
      <c r="U464" s="1">
        <f>(Table2[[#This Row],[Close Price]]-Table2[[#This Row],[200D EMA]])/Table2[[#This Row],[200D EMA]]</f>
        <v>7.368510641676887E-2</v>
      </c>
      <c r="V464">
        <v>0.65691271898923798</v>
      </c>
      <c r="W464">
        <v>706.1</v>
      </c>
      <c r="X464">
        <v>727.6</v>
      </c>
      <c r="Y464">
        <v>706.1</v>
      </c>
      <c r="Z464">
        <v>727.6</v>
      </c>
      <c r="AA464">
        <v>706.1</v>
      </c>
      <c r="AB464">
        <v>727.6</v>
      </c>
      <c r="AC464" s="1">
        <f>(Table2[[#This Row],[Close Price]]/Table2[[#This Row],[Day Low]])-1</f>
        <v>6.7270924798186194E-3</v>
      </c>
      <c r="AD464" s="1">
        <f>(Table2[[#This Row],[Day High]]/Table2[[#This Row],[Close Price]])-1</f>
        <v>2.3563339663782878E-2</v>
      </c>
      <c r="AE464" s="1">
        <f>(Table2[[#This Row],[Close Price]]/Table2[[#This Row],[Current Week Low]])-1</f>
        <v>6.7270924798186194E-3</v>
      </c>
      <c r="AF464" s="1">
        <f>(Table2[[#This Row],[Current Week High]]/Table2[[#This Row],[Close Price]])-1</f>
        <v>2.3563339663782878E-2</v>
      </c>
      <c r="AG464" s="1">
        <f>(Table2[[#This Row],[Close Price]]/Table2[[#This Row],[Current Month Low]])-1</f>
        <v>6.7270924798186194E-3</v>
      </c>
      <c r="AH464" s="1">
        <f>(Table2[[#This Row],[Current Month High]]/Table2[[#This Row],[Close Price]])-1</f>
        <v>2.3563339663782878E-2</v>
      </c>
      <c r="AI464">
        <v>7.0830695646057498</v>
      </c>
      <c r="AJ464">
        <v>39.000782166601397</v>
      </c>
      <c r="AK464" t="str">
        <f>IF(AND(Table2[[#This Row],[20D EMA]]&gt;Table2[[#This Row],[50D EMA]],Table2[[#This Row],[50D EMA]]&gt;Table2[[#This Row],[200D EMA]]),"Uptrend","Downtrend/NoTrend")</f>
        <v>Uptrend</v>
      </c>
      <c r="AL464">
        <v>0</v>
      </c>
      <c r="AM464" t="s">
        <v>3170</v>
      </c>
      <c r="AN464">
        <v>-2.1</v>
      </c>
      <c r="AO464" t="s">
        <v>3168</v>
      </c>
      <c r="AP464">
        <v>-3.9191845024294999E-2</v>
      </c>
      <c r="AQ464">
        <f>(Table2[[#This Row],[Sharpe Ratio]]-AVERAGE(Table2[Sharpe Ratio]))/_xlfn.STDEV.P(Table2[Sharpe Ratio])</f>
        <v>-1.1978798280977334</v>
      </c>
      <c r="AR4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-1.1301756978792192</v>
      </c>
      <c r="AS464">
        <f>_xlfn.RANK.AVG(Table2[[#This Row],[1Y Return vs Nifty Z-Score]],Table2[1Y Return vs Nifty Z-Score])</f>
        <v>513</v>
      </c>
      <c r="AT464">
        <f>_xlfn.RANK.AVG(Table2[[#This Row],[6M Return vs Nifty Z-Score]],Table2[6M Return vs Nifty Z-Score])</f>
        <v>159</v>
      </c>
      <c r="AU464">
        <f>_xlfn.RANK.AVG(Table2[[#This Row],[Sharpe Ratio Z-Score]],Table2[Sharpe Ratio Z-Score])</f>
        <v>643</v>
      </c>
      <c r="AV464">
        <f>(Table2[[#This Row],[Rank 1Y]]+Table2[[#This Row],[Rank 6M]]+Table2[[#This Row],[Rank Sharpe]])/3</f>
        <v>438.33333333333331</v>
      </c>
    </row>
    <row r="465" spans="1:48" x14ac:dyDescent="0.3">
      <c r="A465" t="s">
        <v>1008</v>
      </c>
      <c r="B465" t="s">
        <v>1009</v>
      </c>
      <c r="C465" t="s">
        <v>3121</v>
      </c>
      <c r="D465" t="s">
        <v>202</v>
      </c>
      <c r="E465">
        <v>13708.3800308399</v>
      </c>
      <c r="F465">
        <v>1387.8</v>
      </c>
      <c r="G465">
        <v>6.8866652845955798</v>
      </c>
      <c r="H465">
        <f>(Table2[[#This Row],[1Y Return vs Nifty]]-AVERAGE(Table2[1Y Return vs Nifty]))/_xlfn.STDEV.P(Table2[1Y Return vs Nifty])</f>
        <v>-0.25124756331838916</v>
      </c>
      <c r="I465">
        <v>-21.700454006003</v>
      </c>
      <c r="J465">
        <f>(Table2[[#This Row],[1M Return vs Nifty]]-AVERAGE(Table2[1M Return vs Nifty]))/_xlfn.STDEV.P(Table2[1M Return vs Nifty])</f>
        <v>-2.5151970186495936</v>
      </c>
      <c r="K465">
        <v>-8.5370777737846097</v>
      </c>
      <c r="L465">
        <f>(Table2[[#This Row],[6M Return vs Nifty]]-AVERAGE(Table2[6M Return vs Nifty]))/_xlfn.STDEV.P(Table2[6M Return vs Nifty])</f>
        <v>-0.51547650577095272</v>
      </c>
      <c r="M465">
        <v>-0.88137986147442204</v>
      </c>
      <c r="N465">
        <f>(Table2[[#This Row],[1W Return vs Nifty]]-AVERAGE(Table2[1W Return vs Nifty]))/_xlfn.STDEV.P(Table2[1W Return vs Nifty])</f>
        <v>-1.3003353166794382</v>
      </c>
      <c r="O465">
        <v>1582.33</v>
      </c>
      <c r="P465">
        <v>1692.5741866292899</v>
      </c>
      <c r="Q465">
        <v>1563.35970569247</v>
      </c>
      <c r="R465">
        <v>19.039875527807201</v>
      </c>
      <c r="S465" s="1">
        <f>(Table2[[#This Row],[Close Price]]-Table2[[#This Row],[20D EMA]])/Table2[[#This Row],[20D EMA]]</f>
        <v>-0.12293895710755656</v>
      </c>
      <c r="T465" s="1">
        <f>(Table2[[#This Row],[Close Price]]-Table2[[#This Row],[50D EMA]])/Table2[[#This Row],[50D EMA]]</f>
        <v>-0.18006548193685884</v>
      </c>
      <c r="U465" s="1">
        <f>(Table2[[#This Row],[Close Price]]-Table2[[#This Row],[200D EMA]])/Table2[[#This Row],[200D EMA]]</f>
        <v>-0.11229642484274478</v>
      </c>
      <c r="V465">
        <v>0.91620754237096802</v>
      </c>
      <c r="W465">
        <v>1383.05</v>
      </c>
      <c r="X465">
        <v>1453.7</v>
      </c>
      <c r="Y465">
        <v>1383.05</v>
      </c>
      <c r="Z465">
        <v>1453.7</v>
      </c>
      <c r="AA465">
        <v>1383.05</v>
      </c>
      <c r="AB465">
        <v>1455.25</v>
      </c>
      <c r="AC465" s="1">
        <f>(Table2[[#This Row],[Close Price]]/Table2[[#This Row],[Day Low]])-1</f>
        <v>3.4344383789450816E-3</v>
      </c>
      <c r="AD465" s="1">
        <f>(Table2[[#This Row],[Day High]]/Table2[[#This Row],[Close Price]])-1</f>
        <v>4.7485228419080538E-2</v>
      </c>
      <c r="AE465" s="1">
        <f>(Table2[[#This Row],[Close Price]]/Table2[[#This Row],[Current Week Low]])-1</f>
        <v>3.4344383789450816E-3</v>
      </c>
      <c r="AF465" s="1">
        <f>(Table2[[#This Row],[Current Week High]]/Table2[[#This Row],[Close Price]])-1</f>
        <v>4.7485228419080538E-2</v>
      </c>
      <c r="AG465" s="1">
        <f>(Table2[[#This Row],[Close Price]]/Table2[[#This Row],[Current Month Low]])-1</f>
        <v>3.4344383789450816E-3</v>
      </c>
      <c r="AH465" s="1">
        <f>(Table2[[#This Row],[Current Month High]]/Table2[[#This Row],[Close Price]])-1</f>
        <v>4.860210404957499E-2</v>
      </c>
      <c r="AI465">
        <v>43.248306672431099</v>
      </c>
      <c r="AJ465">
        <v>37.202174987642103</v>
      </c>
      <c r="AK465" t="str">
        <f>IF(AND(Table2[[#This Row],[20D EMA]]&gt;Table2[[#This Row],[50D EMA]],Table2[[#This Row],[50D EMA]]&gt;Table2[[#This Row],[200D EMA]]),"Uptrend","Downtrend/NoTrend")</f>
        <v>Downtrend/NoTrend</v>
      </c>
      <c r="AL465">
        <v>-0.15</v>
      </c>
      <c r="AM465" t="s">
        <v>3168</v>
      </c>
      <c r="AN465">
        <v>-21.24</v>
      </c>
      <c r="AO465" t="s">
        <v>3168</v>
      </c>
      <c r="AP465">
        <v>3.4297480910440999E-2</v>
      </c>
      <c r="AQ465">
        <f>(Table2[[#This Row],[Sharpe Ratio]]-AVERAGE(Table2[Sharpe Ratio]))/_xlfn.STDEV.P(Table2[Sharpe Ratio])</f>
        <v>-0.32693416337145731</v>
      </c>
      <c r="AR4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5">
        <f>_xlfn.RANK.AVG(Table2[[#This Row],[1Y Return vs Nifty Z-Score]],Table2[1Y Return vs Nifty Z-Score])</f>
        <v>381</v>
      </c>
      <c r="AT465">
        <f>_xlfn.RANK.AVG(Table2[[#This Row],[6M Return vs Nifty Z-Score]],Table2[6M Return vs Nifty Z-Score])</f>
        <v>507</v>
      </c>
      <c r="AU465">
        <f>_xlfn.RANK.AVG(Table2[[#This Row],[Sharpe Ratio Z-Score]],Table2[Sharpe Ratio Z-Score])</f>
        <v>427</v>
      </c>
      <c r="AV465">
        <f>(Table2[[#This Row],[Rank 1Y]]+Table2[[#This Row],[Rank 6M]]+Table2[[#This Row],[Rank Sharpe]])/3</f>
        <v>438.33333333333331</v>
      </c>
    </row>
    <row r="466" spans="1:48" x14ac:dyDescent="0.3">
      <c r="A466" t="s">
        <v>316</v>
      </c>
      <c r="B466" t="s">
        <v>317</v>
      </c>
      <c r="C466" t="s">
        <v>3125</v>
      </c>
      <c r="D466" t="s">
        <v>199</v>
      </c>
      <c r="E466">
        <v>82122.018031169995</v>
      </c>
      <c r="F466">
        <v>634.95000000000005</v>
      </c>
      <c r="G466">
        <v>-5.8724236548562398</v>
      </c>
      <c r="H466">
        <f>(Table2[[#This Row],[1Y Return vs Nifty]]-AVERAGE(Table2[1Y Return vs Nifty]))/_xlfn.STDEV.P(Table2[1Y Return vs Nifty])</f>
        <v>-0.47744493297153195</v>
      </c>
      <c r="I466">
        <v>-2.9896195610612999</v>
      </c>
      <c r="J466">
        <f>(Table2[[#This Row],[1M Return vs Nifty]]-AVERAGE(Table2[1M Return vs Nifty]))/_xlfn.STDEV.P(Table2[1M Return vs Nifty])</f>
        <v>-0.45172664664589152</v>
      </c>
      <c r="K466">
        <v>12.973523066747701</v>
      </c>
      <c r="L466">
        <f>(Table2[[#This Row],[6M Return vs Nifty]]-AVERAGE(Table2[6M Return vs Nifty]))/_xlfn.STDEV.P(Table2[6M Return vs Nifty])</f>
        <v>0.22635858373823611</v>
      </c>
      <c r="M466">
        <v>2.5239110540008101</v>
      </c>
      <c r="N466">
        <f>(Table2[[#This Row],[1W Return vs Nifty]]-AVERAGE(Table2[1W Return vs Nifty]))/_xlfn.STDEV.P(Table2[1W Return vs Nifty])</f>
        <v>-0.69815550573243024</v>
      </c>
      <c r="O466">
        <v>656.34</v>
      </c>
      <c r="P466">
        <v>664.44618428157901</v>
      </c>
      <c r="Q466">
        <v>619.47500205819699</v>
      </c>
      <c r="R466">
        <v>36.961468643665299</v>
      </c>
      <c r="S466" s="1">
        <f>(Table2[[#This Row],[Close Price]]-Table2[[#This Row],[20D EMA]])/Table2[[#This Row],[20D EMA]]</f>
        <v>-3.2589816253770887E-2</v>
      </c>
      <c r="T466" s="1">
        <f>(Table2[[#This Row],[Close Price]]-Table2[[#This Row],[50D EMA]])/Table2[[#This Row],[50D EMA]]</f>
        <v>-4.439213435091241E-2</v>
      </c>
      <c r="U466" s="1">
        <f>(Table2[[#This Row],[Close Price]]-Table2[[#This Row],[200D EMA]])/Table2[[#This Row],[200D EMA]]</f>
        <v>2.4980827136506865E-2</v>
      </c>
      <c r="V466">
        <v>1.0335239314370199</v>
      </c>
      <c r="W466">
        <v>624.79999999999995</v>
      </c>
      <c r="X466">
        <v>644.45000000000005</v>
      </c>
      <c r="Y466">
        <v>624.79999999999995</v>
      </c>
      <c r="Z466">
        <v>644.45000000000005</v>
      </c>
      <c r="AA466">
        <v>624.79999999999995</v>
      </c>
      <c r="AB466">
        <v>650.95000000000005</v>
      </c>
      <c r="AC466" s="1">
        <f>(Table2[[#This Row],[Close Price]]/Table2[[#This Row],[Day Low]])-1</f>
        <v>1.6245198463508359E-2</v>
      </c>
      <c r="AD466" s="1">
        <f>(Table2[[#This Row],[Day High]]/Table2[[#This Row],[Close Price]])-1</f>
        <v>1.4961808016379141E-2</v>
      </c>
      <c r="AE466" s="1">
        <f>(Table2[[#This Row],[Close Price]]/Table2[[#This Row],[Current Week Low]])-1</f>
        <v>1.6245198463508359E-2</v>
      </c>
      <c r="AF466" s="1">
        <f>(Table2[[#This Row],[Current Week High]]/Table2[[#This Row],[Close Price]])-1</f>
        <v>1.4961808016379141E-2</v>
      </c>
      <c r="AG466" s="1">
        <f>(Table2[[#This Row],[Close Price]]/Table2[[#This Row],[Current Month Low]])-1</f>
        <v>1.6245198463508359E-2</v>
      </c>
      <c r="AH466" s="1">
        <f>(Table2[[#This Row],[Current Month High]]/Table2[[#This Row],[Close Price]])-1</f>
        <v>2.5198834553901817E-2</v>
      </c>
      <c r="AI466">
        <v>13.3711315851641</v>
      </c>
      <c r="AJ466">
        <v>30.567550894509498</v>
      </c>
      <c r="AK466" t="str">
        <f>IF(AND(Table2[[#This Row],[20D EMA]]&gt;Table2[[#This Row],[50D EMA]],Table2[[#This Row],[50D EMA]]&gt;Table2[[#This Row],[200D EMA]]),"Uptrend","Downtrend/NoTrend")</f>
        <v>Downtrend/NoTrend</v>
      </c>
      <c r="AL466">
        <v>0.02</v>
      </c>
      <c r="AM466" t="s">
        <v>3169</v>
      </c>
      <c r="AN466">
        <v>-4.68</v>
      </c>
      <c r="AO466" t="s">
        <v>3168</v>
      </c>
      <c r="AP466">
        <v>-1.261544467696E-2</v>
      </c>
      <c r="AQ466">
        <f>(Table2[[#This Row],[Sharpe Ratio]]-AVERAGE(Table2[Sharpe Ratio]))/_xlfn.STDEV.P(Table2[Sharpe Ratio])</f>
        <v>-0.88291435015747832</v>
      </c>
      <c r="AR4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6">
        <f>_xlfn.RANK.AVG(Table2[[#This Row],[1Y Return vs Nifty Z-Score]],Table2[1Y Return vs Nifty Z-Score])</f>
        <v>485</v>
      </c>
      <c r="AT466">
        <f>_xlfn.RANK.AVG(Table2[[#This Row],[6M Return vs Nifty Z-Score]],Table2[6M Return vs Nifty Z-Score])</f>
        <v>236</v>
      </c>
      <c r="AU466">
        <f>_xlfn.RANK.AVG(Table2[[#This Row],[Sharpe Ratio Z-Score]],Table2[Sharpe Ratio Z-Score])</f>
        <v>595</v>
      </c>
      <c r="AV466">
        <f>(Table2[[#This Row],[Rank 1Y]]+Table2[[#This Row],[Rank 6M]]+Table2[[#This Row],[Rank Sharpe]])/3</f>
        <v>438.66666666666669</v>
      </c>
    </row>
    <row r="467" spans="1:48" x14ac:dyDescent="0.3">
      <c r="A467" t="s">
        <v>683</v>
      </c>
      <c r="B467" t="s">
        <v>684</v>
      </c>
      <c r="C467" t="s">
        <v>3127</v>
      </c>
      <c r="D467" t="s">
        <v>51</v>
      </c>
      <c r="E467">
        <v>26281.320760929899</v>
      </c>
      <c r="F467">
        <v>487.45</v>
      </c>
      <c r="G467">
        <v>6.1172817482985096</v>
      </c>
      <c r="H467">
        <f>(Table2[[#This Row],[1Y Return vs Nifty]]-AVERAGE(Table2[1Y Return vs Nifty]))/_xlfn.STDEV.P(Table2[1Y Return vs Nifty])</f>
        <v>-0.26488745038169759</v>
      </c>
      <c r="I467">
        <v>12.549932412992201</v>
      </c>
      <c r="J467">
        <f>(Table2[[#This Row],[1M Return vs Nifty]]-AVERAGE(Table2[1M Return vs Nifty]))/_xlfn.STDEV.P(Table2[1M Return vs Nifty])</f>
        <v>1.262007991273457</v>
      </c>
      <c r="K467">
        <v>4.2252937247970896</v>
      </c>
      <c r="L467">
        <f>(Table2[[#This Row],[6M Return vs Nifty]]-AVERAGE(Table2[6M Return vs Nifty]))/_xlfn.STDEV.P(Table2[6M Return vs Nifty])</f>
        <v>-7.5341194201218487E-2</v>
      </c>
      <c r="M467">
        <v>9.0468666120907706</v>
      </c>
      <c r="N467">
        <f>(Table2[[#This Row],[1W Return vs Nifty]]-AVERAGE(Table2[1W Return vs Nifty]))/_xlfn.STDEV.P(Table2[1W Return vs Nifty])</f>
        <v>0.45534128566818616</v>
      </c>
      <c r="O467">
        <v>475.77</v>
      </c>
      <c r="P467">
        <v>468.738008925972</v>
      </c>
      <c r="Q467">
        <v>442.19888237341797</v>
      </c>
      <c r="R467">
        <v>57.249161892446999</v>
      </c>
      <c r="S467" s="1">
        <f>(Table2[[#This Row],[Close Price]]-Table2[[#This Row],[20D EMA]])/Table2[[#This Row],[20D EMA]]</f>
        <v>2.4549677365113411E-2</v>
      </c>
      <c r="T467" s="1">
        <f>(Table2[[#This Row],[Close Price]]-Table2[[#This Row],[50D EMA]])/Table2[[#This Row],[50D EMA]]</f>
        <v>3.9919935481449689E-2</v>
      </c>
      <c r="U467" s="1">
        <f>(Table2[[#This Row],[Close Price]]-Table2[[#This Row],[200D EMA]])/Table2[[#This Row],[200D EMA]]</f>
        <v>0.10233204883672543</v>
      </c>
      <c r="V467">
        <v>1.5369008404365101</v>
      </c>
      <c r="W467">
        <v>484.05</v>
      </c>
      <c r="X467">
        <v>502</v>
      </c>
      <c r="Y467">
        <v>484.05</v>
      </c>
      <c r="Z467">
        <v>502</v>
      </c>
      <c r="AA467">
        <v>484.05</v>
      </c>
      <c r="AB467">
        <v>502.55</v>
      </c>
      <c r="AC467" s="1">
        <f>(Table2[[#This Row],[Close Price]]/Table2[[#This Row],[Day Low]])-1</f>
        <v>7.024067761594921E-3</v>
      </c>
      <c r="AD467" s="1">
        <f>(Table2[[#This Row],[Day High]]/Table2[[#This Row],[Close Price]])-1</f>
        <v>2.9849215304133869E-2</v>
      </c>
      <c r="AE467" s="1">
        <f>(Table2[[#This Row],[Close Price]]/Table2[[#This Row],[Current Week Low]])-1</f>
        <v>7.024067761594921E-3</v>
      </c>
      <c r="AF467" s="1">
        <f>(Table2[[#This Row],[Current Week High]]/Table2[[#This Row],[Close Price]])-1</f>
        <v>2.9849215304133869E-2</v>
      </c>
      <c r="AG467" s="1">
        <f>(Table2[[#This Row],[Close Price]]/Table2[[#This Row],[Current Month Low]])-1</f>
        <v>7.024067761594921E-3</v>
      </c>
      <c r="AH467" s="1">
        <f>(Table2[[#This Row],[Current Month High]]/Table2[[#This Row],[Close Price]])-1</f>
        <v>3.0977536157554608E-2</v>
      </c>
      <c r="AI467">
        <v>6.2673094676377099</v>
      </c>
      <c r="AJ467">
        <v>35.083829846196402</v>
      </c>
      <c r="AK467" t="str">
        <f>IF(AND(Table2[[#This Row],[20D EMA]]&gt;Table2[[#This Row],[50D EMA]],Table2[[#This Row],[50D EMA]]&gt;Table2[[#This Row],[200D EMA]]),"Uptrend","Downtrend/NoTrend")</f>
        <v>Uptrend</v>
      </c>
      <c r="AL467">
        <v>0.11</v>
      </c>
      <c r="AM467" t="s">
        <v>3169</v>
      </c>
      <c r="AN467">
        <v>4.5599999999999996</v>
      </c>
      <c r="AO467" t="s">
        <v>3169</v>
      </c>
      <c r="AP467">
        <v>-9.6574581045129997E-3</v>
      </c>
      <c r="AQ467">
        <f>(Table2[[#This Row],[Sharpe Ratio]]-AVERAGE(Table2[Sharpe Ratio]))/_xlfn.STDEV.P(Table2[Sharpe Ratio])</f>
        <v>-0.8478582988354243</v>
      </c>
      <c r="AR4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0.52926233352330265</v>
      </c>
      <c r="AS467">
        <f>_xlfn.RANK.AVG(Table2[[#This Row],[1Y Return vs Nifty Z-Score]],Table2[1Y Return vs Nifty Z-Score])</f>
        <v>388</v>
      </c>
      <c r="AT467">
        <f>_xlfn.RANK.AVG(Table2[[#This Row],[6M Return vs Nifty Z-Score]],Table2[6M Return vs Nifty Z-Score])</f>
        <v>343</v>
      </c>
      <c r="AU467">
        <f>_xlfn.RANK.AVG(Table2[[#This Row],[Sharpe Ratio Z-Score]],Table2[Sharpe Ratio Z-Score])</f>
        <v>588</v>
      </c>
      <c r="AV467">
        <f>(Table2[[#This Row],[Rank 1Y]]+Table2[[#This Row],[Rank 6M]]+Table2[[#This Row],[Rank Sharpe]])/3</f>
        <v>439.66666666666669</v>
      </c>
    </row>
    <row r="468" spans="1:48" x14ac:dyDescent="0.3">
      <c r="A468" t="s">
        <v>951</v>
      </c>
      <c r="B468" t="s">
        <v>952</v>
      </c>
      <c r="C468" t="s">
        <v>3126</v>
      </c>
      <c r="D468" t="s">
        <v>46</v>
      </c>
      <c r="E468">
        <v>15270.865028054999</v>
      </c>
      <c r="F468">
        <v>1578.85</v>
      </c>
      <c r="G468">
        <v>9.7535863939324496</v>
      </c>
      <c r="H468">
        <f>(Table2[[#This Row],[1Y Return vs Nifty]]-AVERAGE(Table2[1Y Return vs Nifty]))/_xlfn.STDEV.P(Table2[1Y Return vs Nifty])</f>
        <v>-0.20042183296942181</v>
      </c>
      <c r="I468">
        <v>-0.66590002442291396</v>
      </c>
      <c r="J468">
        <f>(Table2[[#This Row],[1M Return vs Nifty]]-AVERAGE(Table2[1M Return vs Nifty]))/_xlfn.STDEV.P(Table2[1M Return vs Nifty])</f>
        <v>-0.19546194445909279</v>
      </c>
      <c r="K468">
        <v>8.4965552432660392</v>
      </c>
      <c r="L468">
        <f>(Table2[[#This Row],[6M Return vs Nifty]]-AVERAGE(Table2[6M Return vs Nifty]))/_xlfn.STDEV.P(Table2[6M Return vs Nifty])</f>
        <v>7.1961602887556639E-2</v>
      </c>
      <c r="M468">
        <v>7.2546564945789402</v>
      </c>
      <c r="N468">
        <f>(Table2[[#This Row],[1W Return vs Nifty]]-AVERAGE(Table2[1W Return vs Nifty]))/_xlfn.STDEV.P(Table2[1W Return vs Nifty])</f>
        <v>0.13841307702790479</v>
      </c>
      <c r="O468">
        <v>1590.74</v>
      </c>
      <c r="P468">
        <v>1610.36874639246</v>
      </c>
      <c r="Q468">
        <v>1516.41572050389</v>
      </c>
      <c r="R468">
        <v>48.726774952262303</v>
      </c>
      <c r="S468" s="1">
        <f>(Table2[[#This Row],[Close Price]]-Table2[[#This Row],[20D EMA]])/Table2[[#This Row],[20D EMA]]</f>
        <v>-7.474508719212505E-3</v>
      </c>
      <c r="T468" s="1">
        <f>(Table2[[#This Row],[Close Price]]-Table2[[#This Row],[50D EMA]])/Table2[[#This Row],[50D EMA]]</f>
        <v>-1.9572378353136979E-2</v>
      </c>
      <c r="U468" s="1">
        <f>(Table2[[#This Row],[Close Price]]-Table2[[#This Row],[200D EMA]])/Table2[[#This Row],[200D EMA]]</f>
        <v>4.1172271331613185E-2</v>
      </c>
      <c r="V468">
        <v>0.59503645773004799</v>
      </c>
      <c r="W468">
        <v>1555.75</v>
      </c>
      <c r="X468">
        <v>1610</v>
      </c>
      <c r="Y468">
        <v>1555.75</v>
      </c>
      <c r="Z468">
        <v>1610</v>
      </c>
      <c r="AA468">
        <v>1555.75</v>
      </c>
      <c r="AB468">
        <v>1638.9</v>
      </c>
      <c r="AC468" s="1">
        <f>(Table2[[#This Row],[Close Price]]/Table2[[#This Row],[Day Low]])-1</f>
        <v>1.4848143982002293E-2</v>
      </c>
      <c r="AD468" s="1">
        <f>(Table2[[#This Row],[Day High]]/Table2[[#This Row],[Close Price]])-1</f>
        <v>1.9729549988916073E-2</v>
      </c>
      <c r="AE468" s="1">
        <f>(Table2[[#This Row],[Close Price]]/Table2[[#This Row],[Current Week Low]])-1</f>
        <v>1.4848143982002293E-2</v>
      </c>
      <c r="AF468" s="1">
        <f>(Table2[[#This Row],[Current Week High]]/Table2[[#This Row],[Close Price]])-1</f>
        <v>1.9729549988916073E-2</v>
      </c>
      <c r="AG468" s="1">
        <f>(Table2[[#This Row],[Close Price]]/Table2[[#This Row],[Current Month Low]])-1</f>
        <v>1.4848143982002293E-2</v>
      </c>
      <c r="AH468" s="1">
        <f>(Table2[[#This Row],[Current Month High]]/Table2[[#This Row],[Close Price]])-1</f>
        <v>3.803401209741275E-2</v>
      </c>
      <c r="AI468">
        <v>17.807264781328101</v>
      </c>
      <c r="AJ468">
        <v>54.041660568808197</v>
      </c>
      <c r="AK468" t="str">
        <f>IF(AND(Table2[[#This Row],[20D EMA]]&gt;Table2[[#This Row],[50D EMA]],Table2[[#This Row],[50D EMA]]&gt;Table2[[#This Row],[200D EMA]]),"Uptrend","Downtrend/NoTrend")</f>
        <v>Downtrend/NoTrend</v>
      </c>
      <c r="AL468">
        <v>0.04</v>
      </c>
      <c r="AM468" t="s">
        <v>3169</v>
      </c>
      <c r="AN468">
        <v>-2.09</v>
      </c>
      <c r="AO468" t="s">
        <v>3168</v>
      </c>
      <c r="AP468">
        <v>-5.9620931101218001E-2</v>
      </c>
      <c r="AQ468">
        <f>(Table2[[#This Row],[Sharpe Ratio]]-AVERAGE(Table2[Sharpe Ratio]))/_xlfn.STDEV.P(Table2[Sharpe Ratio])</f>
        <v>-1.4399915052250649</v>
      </c>
      <c r="AR4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8">
        <f>_xlfn.RANK.AVG(Table2[[#This Row],[1Y Return vs Nifty Z-Score]],Table2[1Y Return vs Nifty Z-Score])</f>
        <v>356</v>
      </c>
      <c r="AT468">
        <f>_xlfn.RANK.AVG(Table2[[#This Row],[6M Return vs Nifty Z-Score]],Table2[6M Return vs Nifty Z-Score])</f>
        <v>282</v>
      </c>
      <c r="AU468">
        <f>_xlfn.RANK.AVG(Table2[[#This Row],[Sharpe Ratio Z-Score]],Table2[Sharpe Ratio Z-Score])</f>
        <v>681</v>
      </c>
      <c r="AV468">
        <f>(Table2[[#This Row],[Rank 1Y]]+Table2[[#This Row],[Rank 6M]]+Table2[[#This Row],[Rank Sharpe]])/3</f>
        <v>439.66666666666669</v>
      </c>
    </row>
    <row r="469" spans="1:48" x14ac:dyDescent="0.3">
      <c r="A469" t="s">
        <v>994</v>
      </c>
      <c r="B469" t="s">
        <v>995</v>
      </c>
      <c r="C469" t="s">
        <v>3126</v>
      </c>
      <c r="D469" t="s">
        <v>469</v>
      </c>
      <c r="E469">
        <v>13971.1517101799</v>
      </c>
      <c r="F469">
        <v>290.7</v>
      </c>
      <c r="G469">
        <v>4.6531799150357802</v>
      </c>
      <c r="H469">
        <f>(Table2[[#This Row],[1Y Return vs Nifty]]-AVERAGE(Table2[1Y Return vs Nifty]))/_xlfn.STDEV.P(Table2[1Y Return vs Nifty])</f>
        <v>-0.29084353432781379</v>
      </c>
      <c r="I469">
        <v>-1.2297137983231201</v>
      </c>
      <c r="J469">
        <f>(Table2[[#This Row],[1M Return vs Nifty]]-AVERAGE(Table2[1M Return vs Nifty]))/_xlfn.STDEV.P(Table2[1M Return vs Nifty])</f>
        <v>-0.25764051918776759</v>
      </c>
      <c r="K469">
        <v>-20.5825714679352</v>
      </c>
      <c r="L469">
        <f>(Table2[[#This Row],[6M Return vs Nifty]]-AVERAGE(Table2[6M Return vs Nifty]))/_xlfn.STDEV.P(Table2[6M Return vs Nifty])</f>
        <v>-0.93088888588192331</v>
      </c>
      <c r="M469">
        <v>10.418302746205301</v>
      </c>
      <c r="N469">
        <f>(Table2[[#This Row],[1W Return vs Nifty]]-AVERAGE(Table2[1W Return vs Nifty]))/_xlfn.STDEV.P(Table2[1W Return vs Nifty])</f>
        <v>0.69786128541737935</v>
      </c>
      <c r="O469">
        <v>302.41000000000003</v>
      </c>
      <c r="P469">
        <v>317.93263056522898</v>
      </c>
      <c r="Q469">
        <v>320.499423955368</v>
      </c>
      <c r="R469">
        <v>41.055345201270498</v>
      </c>
      <c r="S469" s="1">
        <f>(Table2[[#This Row],[Close Price]]-Table2[[#This Row],[20D EMA]])/Table2[[#This Row],[20D EMA]]</f>
        <v>-3.872226447538122E-2</v>
      </c>
      <c r="T469" s="1">
        <f>(Table2[[#This Row],[Close Price]]-Table2[[#This Row],[50D EMA]])/Table2[[#This Row],[50D EMA]]</f>
        <v>-8.5655349426745228E-2</v>
      </c>
      <c r="U469" s="1">
        <f>(Table2[[#This Row],[Close Price]]-Table2[[#This Row],[200D EMA]])/Table2[[#This Row],[200D EMA]]</f>
        <v>-9.297808897003762E-2</v>
      </c>
      <c r="V469">
        <v>0.52980709425892103</v>
      </c>
      <c r="W469">
        <v>288.05</v>
      </c>
      <c r="X469">
        <v>301.7</v>
      </c>
      <c r="Y469">
        <v>288.05</v>
      </c>
      <c r="Z469">
        <v>301.7</v>
      </c>
      <c r="AA469">
        <v>288.05</v>
      </c>
      <c r="AB469">
        <v>304.60000000000002</v>
      </c>
      <c r="AC469" s="1">
        <f>(Table2[[#This Row],[Close Price]]/Table2[[#This Row],[Day Low]])-1</f>
        <v>9.199791702829252E-3</v>
      </c>
      <c r="AD469" s="1">
        <f>(Table2[[#This Row],[Day High]]/Table2[[#This Row],[Close Price]])-1</f>
        <v>3.7839697282421758E-2</v>
      </c>
      <c r="AE469" s="1">
        <f>(Table2[[#This Row],[Close Price]]/Table2[[#This Row],[Current Week Low]])-1</f>
        <v>9.199791702829252E-3</v>
      </c>
      <c r="AF469" s="1">
        <f>(Table2[[#This Row],[Current Week High]]/Table2[[#This Row],[Close Price]])-1</f>
        <v>3.7839697282421758E-2</v>
      </c>
      <c r="AG469" s="1">
        <f>(Table2[[#This Row],[Close Price]]/Table2[[#This Row],[Current Month Low]])-1</f>
        <v>9.199791702829252E-3</v>
      </c>
      <c r="AH469" s="1">
        <f>(Table2[[#This Row],[Current Month High]]/Table2[[#This Row],[Close Price]])-1</f>
        <v>4.7815617475060357E-2</v>
      </c>
      <c r="AI469">
        <v>42.062263501891898</v>
      </c>
      <c r="AJ469">
        <v>33.501722158438497</v>
      </c>
      <c r="AK469" t="str">
        <f>IF(AND(Table2[[#This Row],[20D EMA]]&gt;Table2[[#This Row],[50D EMA]],Table2[[#This Row],[50D EMA]]&gt;Table2[[#This Row],[200D EMA]]),"Uptrend","Downtrend/NoTrend")</f>
        <v>Downtrend/NoTrend</v>
      </c>
      <c r="AL469">
        <v>-0.06</v>
      </c>
      <c r="AM469" t="s">
        <v>3168</v>
      </c>
      <c r="AN469">
        <v>-5.82</v>
      </c>
      <c r="AO469" t="s">
        <v>3168</v>
      </c>
      <c r="AP469">
        <v>8.1083970418097007E-2</v>
      </c>
      <c r="AQ469">
        <f>(Table2[[#This Row],[Sharpe Ratio]]-AVERAGE(Table2[Sharpe Ratio]))/_xlfn.STDEV.P(Table2[Sharpe Ratio])</f>
        <v>0.22754758872192976</v>
      </c>
      <c r="AR4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9">
        <f>_xlfn.RANK.AVG(Table2[[#This Row],[1Y Return vs Nifty Z-Score]],Table2[1Y Return vs Nifty Z-Score])</f>
        <v>399</v>
      </c>
      <c r="AT469">
        <f>_xlfn.RANK.AVG(Table2[[#This Row],[6M Return vs Nifty Z-Score]],Table2[6M Return vs Nifty Z-Score])</f>
        <v>637</v>
      </c>
      <c r="AU469">
        <f>_xlfn.RANK.AVG(Table2[[#This Row],[Sharpe Ratio Z-Score]],Table2[Sharpe Ratio Z-Score])</f>
        <v>284</v>
      </c>
      <c r="AV469">
        <f>(Table2[[#This Row],[Rank 1Y]]+Table2[[#This Row],[Rank 6M]]+Table2[[#This Row],[Rank Sharpe]])/3</f>
        <v>440</v>
      </c>
    </row>
    <row r="470" spans="1:48" x14ac:dyDescent="0.3">
      <c r="A470" t="s">
        <v>669</v>
      </c>
      <c r="B470" t="s">
        <v>670</v>
      </c>
      <c r="C470" t="s">
        <v>3123</v>
      </c>
      <c r="D470" t="s">
        <v>518</v>
      </c>
      <c r="E470">
        <v>27726.3732748599</v>
      </c>
      <c r="F470">
        <v>853.1</v>
      </c>
      <c r="G470">
        <v>5.7363535916686601</v>
      </c>
      <c r="H470">
        <f>(Table2[[#This Row],[1Y Return vs Nifty]]-AVERAGE(Table2[1Y Return vs Nifty]))/_xlfn.STDEV.P(Table2[1Y Return vs Nifty])</f>
        <v>-0.27164067135737913</v>
      </c>
      <c r="I470">
        <v>2.96427243632575</v>
      </c>
      <c r="J470">
        <f>(Table2[[#This Row],[1M Return vs Nifty]]-AVERAGE(Table2[1M Return vs Nifty]))/_xlfn.STDEV.P(Table2[1M Return vs Nifty])</f>
        <v>0.20488114767080928</v>
      </c>
      <c r="K470">
        <v>6.7665910842070298</v>
      </c>
      <c r="L470">
        <f>(Table2[[#This Row],[6M Return vs Nifty]]-AVERAGE(Table2[6M Return vs Nifty]))/_xlfn.STDEV.P(Table2[6M Return vs Nifty])</f>
        <v>1.2300409492855055E-2</v>
      </c>
      <c r="M470">
        <v>2.1354025295209702</v>
      </c>
      <c r="N470">
        <f>(Table2[[#This Row],[1W Return vs Nifty]]-AVERAGE(Table2[1W Return vs Nifty]))/_xlfn.STDEV.P(Table2[1W Return vs Nifty])</f>
        <v>-0.76685800300201268</v>
      </c>
      <c r="O470">
        <v>857.56</v>
      </c>
      <c r="P470">
        <v>845.69037372101002</v>
      </c>
      <c r="Q470">
        <v>779.46036739408703</v>
      </c>
      <c r="R470">
        <v>46.261445311928497</v>
      </c>
      <c r="S470" s="1">
        <f>(Table2[[#This Row],[Close Price]]-Table2[[#This Row],[20D EMA]])/Table2[[#This Row],[20D EMA]]</f>
        <v>-5.20080227622548E-3</v>
      </c>
      <c r="T470" s="1">
        <f>(Table2[[#This Row],[Close Price]]-Table2[[#This Row],[50D EMA]])/Table2[[#This Row],[50D EMA]]</f>
        <v>8.7616301535843322E-3</v>
      </c>
      <c r="U470" s="1">
        <f>(Table2[[#This Row],[Close Price]]-Table2[[#This Row],[200D EMA]])/Table2[[#This Row],[200D EMA]]</f>
        <v>9.4475146763532067E-2</v>
      </c>
      <c r="V470">
        <v>0.63791233964889804</v>
      </c>
      <c r="W470">
        <v>848.15</v>
      </c>
      <c r="X470">
        <v>864.9</v>
      </c>
      <c r="Y470">
        <v>848.15</v>
      </c>
      <c r="Z470">
        <v>864.9</v>
      </c>
      <c r="AA470">
        <v>848.15</v>
      </c>
      <c r="AB470">
        <v>870</v>
      </c>
      <c r="AC470" s="1">
        <f>(Table2[[#This Row],[Close Price]]/Table2[[#This Row],[Day Low]])-1</f>
        <v>5.8362317986204726E-3</v>
      </c>
      <c r="AD470" s="1">
        <f>(Table2[[#This Row],[Day High]]/Table2[[#This Row],[Close Price]])-1</f>
        <v>1.3831907162114687E-2</v>
      </c>
      <c r="AE470" s="1">
        <f>(Table2[[#This Row],[Close Price]]/Table2[[#This Row],[Current Week Low]])-1</f>
        <v>5.8362317986204726E-3</v>
      </c>
      <c r="AF470" s="1">
        <f>(Table2[[#This Row],[Current Week High]]/Table2[[#This Row],[Close Price]])-1</f>
        <v>1.3831907162114687E-2</v>
      </c>
      <c r="AG470" s="1">
        <f>(Table2[[#This Row],[Close Price]]/Table2[[#This Row],[Current Month Low]])-1</f>
        <v>5.8362317986204726E-3</v>
      </c>
      <c r="AH470" s="1">
        <f>(Table2[[#This Row],[Current Month High]]/Table2[[#This Row],[Close Price]])-1</f>
        <v>1.9810104325401534E-2</v>
      </c>
      <c r="AI470">
        <v>8.1291759465478908</v>
      </c>
      <c r="AJ470">
        <v>33.276050617091002</v>
      </c>
      <c r="AK470" t="str">
        <f>IF(AND(Table2[[#This Row],[20D EMA]]&gt;Table2[[#This Row],[50D EMA]],Table2[[#This Row],[50D EMA]]&gt;Table2[[#This Row],[200D EMA]]),"Uptrend","Downtrend/NoTrend")</f>
        <v>Uptrend</v>
      </c>
      <c r="AL470">
        <v>0.04</v>
      </c>
      <c r="AM470" t="s">
        <v>3169</v>
      </c>
      <c r="AN470">
        <v>0.91</v>
      </c>
      <c r="AO470" t="s">
        <v>3169</v>
      </c>
      <c r="AP470">
        <v>-2.5886717194160001E-2</v>
      </c>
      <c r="AQ470">
        <f>(Table2[[#This Row],[Sharpe Ratio]]-AVERAGE(Table2[Sharpe Ratio]))/_xlfn.STDEV.P(Table2[Sharpe Ratio])</f>
        <v>-1.040196474020217</v>
      </c>
      <c r="AR4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-1.8615135912159444</v>
      </c>
      <c r="AS470">
        <f>_xlfn.RANK.AVG(Table2[[#This Row],[1Y Return vs Nifty Z-Score]],Table2[1Y Return vs Nifty Z-Score])</f>
        <v>393</v>
      </c>
      <c r="AT470">
        <f>_xlfn.RANK.AVG(Table2[[#This Row],[6M Return vs Nifty Z-Score]],Table2[6M Return vs Nifty Z-Score])</f>
        <v>305</v>
      </c>
      <c r="AU470">
        <f>_xlfn.RANK.AVG(Table2[[#This Row],[Sharpe Ratio Z-Score]],Table2[Sharpe Ratio Z-Score])</f>
        <v>623</v>
      </c>
      <c r="AV470">
        <f>(Table2[[#This Row],[Rank 1Y]]+Table2[[#This Row],[Rank 6M]]+Table2[[#This Row],[Rank Sharpe]])/3</f>
        <v>440.33333333333331</v>
      </c>
    </row>
    <row r="471" spans="1:48" x14ac:dyDescent="0.3">
      <c r="A471" t="s">
        <v>460</v>
      </c>
      <c r="B471" t="s">
        <v>461</v>
      </c>
      <c r="C471" t="s">
        <v>599</v>
      </c>
      <c r="D471" t="s">
        <v>462</v>
      </c>
      <c r="E471">
        <v>48002.983303169996</v>
      </c>
      <c r="F471">
        <v>43037.05</v>
      </c>
      <c r="G471">
        <v>-10.014970736595901</v>
      </c>
      <c r="H471">
        <f>(Table2[[#This Row],[1Y Return vs Nifty]]-AVERAGE(Table2[1Y Return vs Nifty]))/_xlfn.STDEV.P(Table2[1Y Return vs Nifty])</f>
        <v>-0.55088538455867098</v>
      </c>
      <c r="I471">
        <v>8.0115585236859008</v>
      </c>
      <c r="J471">
        <f>(Table2[[#This Row],[1M Return vs Nifty]]-AVERAGE(Table2[1M Return vs Nifty]))/_xlfn.STDEV.P(Table2[1M Return vs Nifty])</f>
        <v>0.76150652592109569</v>
      </c>
      <c r="K471">
        <v>18.225760762440402</v>
      </c>
      <c r="L471">
        <f>(Table2[[#This Row],[6M Return vs Nifty]]-AVERAGE(Table2[6M Return vs Nifty]))/_xlfn.STDEV.P(Table2[6M Return vs Nifty])</f>
        <v>0.40749226057007815</v>
      </c>
      <c r="M471">
        <v>2.16423548166313</v>
      </c>
      <c r="N471">
        <f>(Table2[[#This Row],[1W Return vs Nifty]]-AVERAGE(Table2[1W Return vs Nifty]))/_xlfn.STDEV.P(Table2[1W Return vs Nifty])</f>
        <v>-0.76175928394952119</v>
      </c>
      <c r="O471">
        <v>43509.16</v>
      </c>
      <c r="P471">
        <v>42868.723182258203</v>
      </c>
      <c r="Q471">
        <v>40185.469927366699</v>
      </c>
      <c r="R471">
        <v>41.811716727936201</v>
      </c>
      <c r="S471" s="1">
        <f>(Table2[[#This Row],[Close Price]]-Table2[[#This Row],[20D EMA]])/Table2[[#This Row],[20D EMA]]</f>
        <v>-1.0850818540279807E-2</v>
      </c>
      <c r="T471" s="1">
        <f>(Table2[[#This Row],[Close Price]]-Table2[[#This Row],[50D EMA]])/Table2[[#This Row],[50D EMA]]</f>
        <v>3.9265647597235597E-3</v>
      </c>
      <c r="U471" s="1">
        <f>(Table2[[#This Row],[Close Price]]-Table2[[#This Row],[200D EMA]])/Table2[[#This Row],[200D EMA]]</f>
        <v>7.0960475957787664E-2</v>
      </c>
      <c r="V471">
        <v>0.63927224724139897</v>
      </c>
      <c r="W471">
        <v>42621.05</v>
      </c>
      <c r="X471">
        <v>43620</v>
      </c>
      <c r="Y471">
        <v>42621.05</v>
      </c>
      <c r="Z471">
        <v>43620</v>
      </c>
      <c r="AA471">
        <v>42621.05</v>
      </c>
      <c r="AB471">
        <v>43620</v>
      </c>
      <c r="AC471" s="1">
        <f>(Table2[[#This Row],[Close Price]]/Table2[[#This Row],[Day Low]])-1</f>
        <v>9.7604352778732917E-3</v>
      </c>
      <c r="AD471" s="1">
        <f>(Table2[[#This Row],[Day High]]/Table2[[#This Row],[Close Price]])-1</f>
        <v>1.3545305730759738E-2</v>
      </c>
      <c r="AE471" s="1">
        <f>(Table2[[#This Row],[Close Price]]/Table2[[#This Row],[Current Week Low]])-1</f>
        <v>9.7604352778732917E-3</v>
      </c>
      <c r="AF471" s="1">
        <f>(Table2[[#This Row],[Current Week High]]/Table2[[#This Row],[Close Price]])-1</f>
        <v>1.3545305730759738E-2</v>
      </c>
      <c r="AG471" s="1">
        <f>(Table2[[#This Row],[Close Price]]/Table2[[#This Row],[Current Month Low]])-1</f>
        <v>9.7604352778732917E-3</v>
      </c>
      <c r="AH471" s="1">
        <f>(Table2[[#This Row],[Current Month High]]/Table2[[#This Row],[Close Price]])-1</f>
        <v>1.3545305730759738E-2</v>
      </c>
      <c r="AI471">
        <v>8.7676780820246698</v>
      </c>
      <c r="AJ471">
        <v>30.1390533125894</v>
      </c>
      <c r="AK471" t="str">
        <f>IF(AND(Table2[[#This Row],[20D EMA]]&gt;Table2[[#This Row],[50D EMA]],Table2[[#This Row],[50D EMA]]&gt;Table2[[#This Row],[200D EMA]]),"Uptrend","Downtrend/NoTrend")</f>
        <v>Uptrend</v>
      </c>
      <c r="AL471">
        <v>0.09</v>
      </c>
      <c r="AM471" t="s">
        <v>3169</v>
      </c>
      <c r="AN471">
        <v>-5.34</v>
      </c>
      <c r="AO471" t="s">
        <v>3168</v>
      </c>
      <c r="AP471">
        <v>-2.9923419846563E-2</v>
      </c>
      <c r="AQ471">
        <f>(Table2[[#This Row],[Sharpe Ratio]]-AVERAGE(Table2[Sharpe Ratio]))/_xlfn.STDEV.P(Table2[Sharpe Ratio])</f>
        <v>-1.088036736945226</v>
      </c>
      <c r="AR4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-1.2316826189622443</v>
      </c>
      <c r="AS471">
        <f>_xlfn.RANK.AVG(Table2[[#This Row],[1Y Return vs Nifty Z-Score]],Table2[1Y Return vs Nifty Z-Score])</f>
        <v>508</v>
      </c>
      <c r="AT471">
        <f>_xlfn.RANK.AVG(Table2[[#This Row],[6M Return vs Nifty Z-Score]],Table2[6M Return vs Nifty Z-Score])</f>
        <v>187</v>
      </c>
      <c r="AU471">
        <f>_xlfn.RANK.AVG(Table2[[#This Row],[Sharpe Ratio Z-Score]],Table2[Sharpe Ratio Z-Score])</f>
        <v>630</v>
      </c>
      <c r="AV471">
        <f>(Table2[[#This Row],[Rank 1Y]]+Table2[[#This Row],[Rank 6M]]+Table2[[#This Row],[Rank Sharpe]])/3</f>
        <v>441.66666666666669</v>
      </c>
    </row>
    <row r="472" spans="1:48" x14ac:dyDescent="0.3">
      <c r="A472" t="s">
        <v>1028</v>
      </c>
      <c r="B472" t="s">
        <v>1029</v>
      </c>
      <c r="C472" t="s">
        <v>3123</v>
      </c>
      <c r="D472" t="s">
        <v>24</v>
      </c>
      <c r="E472">
        <v>13217.29012688</v>
      </c>
      <c r="F472">
        <v>178.45</v>
      </c>
      <c r="G472">
        <v>3.6043769271500401</v>
      </c>
      <c r="H472">
        <f>(Table2[[#This Row],[1Y Return vs Nifty]]-AVERAGE(Table2[1Y Return vs Nifty]))/_xlfn.STDEV.P(Table2[1Y Return vs Nifty])</f>
        <v>-0.30943706230382489</v>
      </c>
      <c r="I472">
        <v>14.2685846033679</v>
      </c>
      <c r="J472">
        <f>(Table2[[#This Row],[1M Return vs Nifty]]-AVERAGE(Table2[1M Return vs Nifty]))/_xlfn.STDEV.P(Table2[1M Return vs Nifty])</f>
        <v>1.4515445875730548</v>
      </c>
      <c r="K472">
        <v>4.9102488485742999</v>
      </c>
      <c r="L472">
        <f>(Table2[[#This Row],[6M Return vs Nifty]]-AVERAGE(Table2[6M Return vs Nifty]))/_xlfn.STDEV.P(Table2[6M Return vs Nifty])</f>
        <v>-5.171917874363121E-2</v>
      </c>
      <c r="M472">
        <v>4.55040809056322</v>
      </c>
      <c r="N472">
        <f>(Table2[[#This Row],[1W Return vs Nifty]]-AVERAGE(Table2[1W Return vs Nifty]))/_xlfn.STDEV.P(Table2[1W Return vs Nifty])</f>
        <v>-0.33979681255407646</v>
      </c>
      <c r="O472">
        <v>168.15</v>
      </c>
      <c r="P472">
        <v>165.33003449789001</v>
      </c>
      <c r="Q472">
        <v>157.19575435394799</v>
      </c>
      <c r="R472">
        <v>76.076745671169405</v>
      </c>
      <c r="S472" s="1">
        <f>(Table2[[#This Row],[Close Price]]-Table2[[#This Row],[20D EMA]])/Table2[[#This Row],[20D EMA]]</f>
        <v>6.1254831995242238E-2</v>
      </c>
      <c r="T472" s="1">
        <f>(Table2[[#This Row],[Close Price]]-Table2[[#This Row],[50D EMA]])/Table2[[#This Row],[50D EMA]]</f>
        <v>7.9356213418545055E-2</v>
      </c>
      <c r="U472" s="1">
        <f>(Table2[[#This Row],[Close Price]]-Table2[[#This Row],[200D EMA]])/Table2[[#This Row],[200D EMA]]</f>
        <v>0.13520877668359366</v>
      </c>
      <c r="V472">
        <v>3.4768290723926198</v>
      </c>
      <c r="W472">
        <v>174.61</v>
      </c>
      <c r="X472">
        <v>180.2</v>
      </c>
      <c r="Y472">
        <v>174.61</v>
      </c>
      <c r="Z472">
        <v>180.2</v>
      </c>
      <c r="AA472">
        <v>174.61</v>
      </c>
      <c r="AB472">
        <v>180.2</v>
      </c>
      <c r="AC472" s="1">
        <f>(Table2[[#This Row],[Close Price]]/Table2[[#This Row],[Day Low]])-1</f>
        <v>2.1991867590630321E-2</v>
      </c>
      <c r="AD472" s="1">
        <f>(Table2[[#This Row],[Day High]]/Table2[[#This Row],[Close Price]])-1</f>
        <v>9.8066685346034355E-3</v>
      </c>
      <c r="AE472" s="1">
        <f>(Table2[[#This Row],[Close Price]]/Table2[[#This Row],[Current Week Low]])-1</f>
        <v>2.1991867590630321E-2</v>
      </c>
      <c r="AF472" s="1">
        <f>(Table2[[#This Row],[Current Week High]]/Table2[[#This Row],[Close Price]])-1</f>
        <v>9.8066685346034355E-3</v>
      </c>
      <c r="AG472" s="1">
        <f>(Table2[[#This Row],[Close Price]]/Table2[[#This Row],[Current Month Low]])-1</f>
        <v>2.1991867590630321E-2</v>
      </c>
      <c r="AH472" s="1">
        <f>(Table2[[#This Row],[Current Month High]]/Table2[[#This Row],[Close Price]])-1</f>
        <v>9.8066685346034355E-3</v>
      </c>
      <c r="AI472">
        <v>0.98066685346034299</v>
      </c>
      <c r="AJ472">
        <v>42.304625199362</v>
      </c>
      <c r="AK472" t="str">
        <f>IF(AND(Table2[[#This Row],[20D EMA]]&gt;Table2[[#This Row],[50D EMA]],Table2[[#This Row],[50D EMA]]&gt;Table2[[#This Row],[200D EMA]]),"Uptrend","Downtrend/NoTrend")</f>
        <v>Uptrend</v>
      </c>
      <c r="AL472">
        <v>7.0000000000000007E-2</v>
      </c>
      <c r="AM472" t="s">
        <v>3169</v>
      </c>
      <c r="AN472">
        <v>16.39</v>
      </c>
      <c r="AO472" t="s">
        <v>3169</v>
      </c>
      <c r="AP472">
        <v>-8.1346233339040005E-3</v>
      </c>
      <c r="AQ472">
        <f>(Table2[[#This Row],[Sharpe Ratio]]-AVERAGE(Table2[Sharpe Ratio]))/_xlfn.STDEV.P(Table2[Sharpe Ratio])</f>
        <v>-0.82981069362627879</v>
      </c>
      <c r="AR4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-7.9219159654756566E-2</v>
      </c>
      <c r="AS472">
        <f>_xlfn.RANK.AVG(Table2[[#This Row],[1Y Return vs Nifty Z-Score]],Table2[1Y Return vs Nifty Z-Score])</f>
        <v>409</v>
      </c>
      <c r="AT472">
        <f>_xlfn.RANK.AVG(Table2[[#This Row],[6M Return vs Nifty Z-Score]],Table2[6M Return vs Nifty Z-Score])</f>
        <v>334</v>
      </c>
      <c r="AU472">
        <f>_xlfn.RANK.AVG(Table2[[#This Row],[Sharpe Ratio Z-Score]],Table2[Sharpe Ratio Z-Score])</f>
        <v>583</v>
      </c>
      <c r="AV472">
        <f>(Table2[[#This Row],[Rank 1Y]]+Table2[[#This Row],[Rank 6M]]+Table2[[#This Row],[Rank Sharpe]])/3</f>
        <v>442</v>
      </c>
    </row>
    <row r="473" spans="1:48" x14ac:dyDescent="0.3">
      <c r="A473" t="s">
        <v>1355</v>
      </c>
      <c r="B473" t="s">
        <v>1356</v>
      </c>
      <c r="C473" t="s">
        <v>3123</v>
      </c>
      <c r="D473" t="s">
        <v>24</v>
      </c>
      <c r="E473">
        <v>8141.5377977429898</v>
      </c>
      <c r="F473">
        <v>215.57</v>
      </c>
      <c r="G473">
        <v>-24.535113805304601</v>
      </c>
      <c r="H473">
        <f>(Table2[[#This Row],[1Y Return vs Nifty]]-AVERAGE(Table2[1Y Return vs Nifty]))/_xlfn.STDEV.P(Table2[1Y Return vs Nifty])</f>
        <v>-0.80830330716391396</v>
      </c>
      <c r="I473">
        <v>-1.5542046796106299</v>
      </c>
      <c r="J473">
        <f>(Table2[[#This Row],[1M Return vs Nifty]]-AVERAGE(Table2[1M Return vs Nifty]))/_xlfn.STDEV.P(Table2[1M Return vs Nifty])</f>
        <v>-0.29342605945816219</v>
      </c>
      <c r="K473">
        <v>-10.845128075584199</v>
      </c>
      <c r="L473">
        <f>(Table2[[#This Row],[6M Return vs Nifty]]-AVERAGE(Table2[6M Return vs Nifty]))/_xlfn.STDEV.P(Table2[6M Return vs Nifty])</f>
        <v>-0.59507412905076984</v>
      </c>
      <c r="M473">
        <v>8.7985125738741203</v>
      </c>
      <c r="N473">
        <f>(Table2[[#This Row],[1W Return vs Nifty]]-AVERAGE(Table2[1W Return vs Nifty]))/_xlfn.STDEV.P(Table2[1W Return vs Nifty])</f>
        <v>0.41142322066481557</v>
      </c>
      <c r="O473">
        <v>217.59</v>
      </c>
      <c r="P473">
        <v>222.09573037760299</v>
      </c>
      <c r="Q473">
        <v>222.846526844587</v>
      </c>
      <c r="R473">
        <v>49.717150190336397</v>
      </c>
      <c r="S473" s="1">
        <f>(Table2[[#This Row],[Close Price]]-Table2[[#This Row],[20D EMA]])/Table2[[#This Row],[20D EMA]]</f>
        <v>-9.2835148674112328E-3</v>
      </c>
      <c r="T473" s="1">
        <f>(Table2[[#This Row],[Close Price]]-Table2[[#This Row],[50D EMA]])/Table2[[#This Row],[50D EMA]]</f>
        <v>-2.9382511615635622E-2</v>
      </c>
      <c r="U473" s="1">
        <f>(Table2[[#This Row],[Close Price]]-Table2[[#This Row],[200D EMA]])/Table2[[#This Row],[200D EMA]]</f>
        <v>-3.2652637434469216E-2</v>
      </c>
      <c r="V473">
        <v>0.65990689852220796</v>
      </c>
      <c r="W473">
        <v>211.95</v>
      </c>
      <c r="X473">
        <v>220.74</v>
      </c>
      <c r="Y473">
        <v>211.95</v>
      </c>
      <c r="Z473">
        <v>220.74</v>
      </c>
      <c r="AA473">
        <v>211.95</v>
      </c>
      <c r="AB473">
        <v>220.74</v>
      </c>
      <c r="AC473" s="1">
        <f>(Table2[[#This Row],[Close Price]]/Table2[[#This Row],[Day Low]])-1</f>
        <v>1.70794998820476E-2</v>
      </c>
      <c r="AD473" s="1">
        <f>(Table2[[#This Row],[Day High]]/Table2[[#This Row],[Close Price]])-1</f>
        <v>2.3982928978986129E-2</v>
      </c>
      <c r="AE473" s="1">
        <f>(Table2[[#This Row],[Close Price]]/Table2[[#This Row],[Current Week Low]])-1</f>
        <v>1.70794998820476E-2</v>
      </c>
      <c r="AF473" s="1">
        <f>(Table2[[#This Row],[Current Week High]]/Table2[[#This Row],[Close Price]])-1</f>
        <v>2.3982928978986129E-2</v>
      </c>
      <c r="AG473" s="1">
        <f>(Table2[[#This Row],[Close Price]]/Table2[[#This Row],[Current Month Low]])-1</f>
        <v>1.70794998820476E-2</v>
      </c>
      <c r="AH473" s="1">
        <f>(Table2[[#This Row],[Current Month High]]/Table2[[#This Row],[Close Price]])-1</f>
        <v>2.3982928978986129E-2</v>
      </c>
      <c r="AI473">
        <v>32.926659553741203</v>
      </c>
      <c r="AJ473">
        <v>12.2760416666666</v>
      </c>
      <c r="AK473" t="str">
        <f>IF(AND(Table2[[#This Row],[20D EMA]]&gt;Table2[[#This Row],[50D EMA]],Table2[[#This Row],[50D EMA]]&gt;Table2[[#This Row],[200D EMA]]),"Uptrend","Downtrend/NoTrend")</f>
        <v>Downtrend/NoTrend</v>
      </c>
      <c r="AL473">
        <v>-0.01</v>
      </c>
      <c r="AM473" t="s">
        <v>3168</v>
      </c>
      <c r="AN473">
        <v>-5.34</v>
      </c>
      <c r="AO473" t="s">
        <v>3168</v>
      </c>
      <c r="AP473">
        <v>0.113746671704232</v>
      </c>
      <c r="AQ473">
        <f>(Table2[[#This Row],[Sharpe Ratio]]-AVERAGE(Table2[Sharpe Ratio]))/_xlfn.STDEV.P(Table2[Sharpe Ratio])</f>
        <v>0.61464377883628851</v>
      </c>
      <c r="AR4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3">
        <f>_xlfn.RANK.AVG(Table2[[#This Row],[1Y Return vs Nifty Z-Score]],Table2[1Y Return vs Nifty Z-Score])</f>
        <v>604</v>
      </c>
      <c r="AT473">
        <f>_xlfn.RANK.AVG(Table2[[#This Row],[6M Return vs Nifty Z-Score]],Table2[6M Return vs Nifty Z-Score])</f>
        <v>532</v>
      </c>
      <c r="AU473">
        <f>_xlfn.RANK.AVG(Table2[[#This Row],[Sharpe Ratio Z-Score]],Table2[Sharpe Ratio Z-Score])</f>
        <v>190</v>
      </c>
      <c r="AV473">
        <f>(Table2[[#This Row],[Rank 1Y]]+Table2[[#This Row],[Rank 6M]]+Table2[[#This Row],[Rank Sharpe]])/3</f>
        <v>442</v>
      </c>
    </row>
    <row r="474" spans="1:48" x14ac:dyDescent="0.3">
      <c r="A474" t="s">
        <v>297</v>
      </c>
      <c r="B474" t="s">
        <v>298</v>
      </c>
      <c r="C474" t="s">
        <v>3123</v>
      </c>
      <c r="D474" t="s">
        <v>299</v>
      </c>
      <c r="E474">
        <v>88417.003085025004</v>
      </c>
      <c r="F474">
        <v>82.23</v>
      </c>
      <c r="G474">
        <v>7.2134511445017004</v>
      </c>
      <c r="H474">
        <f>(Table2[[#This Row],[1Y Return vs Nifty]]-AVERAGE(Table2[1Y Return vs Nifty]))/_xlfn.STDEV.P(Table2[1Y Return vs Nifty])</f>
        <v>-0.24545419497513341</v>
      </c>
      <c r="I474">
        <v>3.20474855144922</v>
      </c>
      <c r="J474">
        <f>(Table2[[#This Row],[1M Return vs Nifty]]-AVERAGE(Table2[1M Return vs Nifty]))/_xlfn.STDEV.P(Table2[1M Return vs Nifty])</f>
        <v>0.23140136194516406</v>
      </c>
      <c r="K474">
        <v>-14.1592383482595</v>
      </c>
      <c r="L474">
        <f>(Table2[[#This Row],[6M Return vs Nifty]]-AVERAGE(Table2[6M Return vs Nifty]))/_xlfn.STDEV.P(Table2[6M Return vs Nifty])</f>
        <v>-0.70936769569725888</v>
      </c>
      <c r="M474">
        <v>3.13750890062905</v>
      </c>
      <c r="N474">
        <f>(Table2[[#This Row],[1W Return vs Nifty]]-AVERAGE(Table2[1W Return vs Nifty]))/_xlfn.STDEV.P(Table2[1W Return vs Nifty])</f>
        <v>-0.58964899499617529</v>
      </c>
      <c r="O474">
        <v>83.07</v>
      </c>
      <c r="P474">
        <v>85.831072802951795</v>
      </c>
      <c r="Q474">
        <v>84.1581349687212</v>
      </c>
      <c r="R474">
        <v>47.812177680642399</v>
      </c>
      <c r="S474" s="1">
        <f>(Table2[[#This Row],[Close Price]]-Table2[[#This Row],[20D EMA]])/Table2[[#This Row],[20D EMA]]</f>
        <v>-1.0111953773925476E-2</v>
      </c>
      <c r="T474" s="1">
        <f>(Table2[[#This Row],[Close Price]]-Table2[[#This Row],[50D EMA]])/Table2[[#This Row],[50D EMA]]</f>
        <v>-4.1955351195702949E-2</v>
      </c>
      <c r="U474" s="1">
        <f>(Table2[[#This Row],[Close Price]]-Table2[[#This Row],[200D EMA]])/Table2[[#This Row],[200D EMA]]</f>
        <v>-2.2910856679961122E-2</v>
      </c>
      <c r="V474">
        <v>0.93227835529774905</v>
      </c>
      <c r="W474">
        <v>80.97</v>
      </c>
      <c r="X474">
        <v>83.7</v>
      </c>
      <c r="Y474">
        <v>80.97</v>
      </c>
      <c r="Z474">
        <v>83.7</v>
      </c>
      <c r="AA474">
        <v>80.97</v>
      </c>
      <c r="AB474">
        <v>84.75</v>
      </c>
      <c r="AC474" s="1">
        <f>(Table2[[#This Row],[Close Price]]/Table2[[#This Row],[Day Low]])-1</f>
        <v>1.5561319007039609E-2</v>
      </c>
      <c r="AD474" s="1">
        <f>(Table2[[#This Row],[Day High]]/Table2[[#This Row],[Close Price]])-1</f>
        <v>1.787668734038661E-2</v>
      </c>
      <c r="AE474" s="1">
        <f>(Table2[[#This Row],[Close Price]]/Table2[[#This Row],[Current Week Low]])-1</f>
        <v>1.5561319007039609E-2</v>
      </c>
      <c r="AF474" s="1">
        <f>(Table2[[#This Row],[Current Week High]]/Table2[[#This Row],[Close Price]])-1</f>
        <v>1.787668734038661E-2</v>
      </c>
      <c r="AG474" s="1">
        <f>(Table2[[#This Row],[Close Price]]/Table2[[#This Row],[Current Month Low]])-1</f>
        <v>1.5561319007039609E-2</v>
      </c>
      <c r="AH474" s="1">
        <f>(Table2[[#This Row],[Current Month High]]/Table2[[#This Row],[Close Price]])-1</f>
        <v>3.0645749726377236E-2</v>
      </c>
      <c r="AI474">
        <v>31.217317280797701</v>
      </c>
      <c r="AJ474">
        <v>38.2016806722689</v>
      </c>
      <c r="AK474" t="str">
        <f>IF(AND(Table2[[#This Row],[20D EMA]]&gt;Table2[[#This Row],[50D EMA]],Table2[[#This Row],[50D EMA]]&gt;Table2[[#This Row],[200D EMA]]),"Uptrend","Downtrend/NoTrend")</f>
        <v>Downtrend/NoTrend</v>
      </c>
      <c r="AL474">
        <v>-0.14000000000000001</v>
      </c>
      <c r="AM474" t="s">
        <v>3168</v>
      </c>
      <c r="AN474">
        <v>1.32</v>
      </c>
      <c r="AO474" t="s">
        <v>3169</v>
      </c>
      <c r="AP474">
        <v>5.0482632446167998E-2</v>
      </c>
      <c r="AQ474">
        <f>(Table2[[#This Row],[Sharpe Ratio]]-AVERAGE(Table2[Sharpe Ratio]))/_xlfn.STDEV.P(Table2[Sharpe Ratio])</f>
        <v>-0.13511872101050951</v>
      </c>
      <c r="AR4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4">
        <f>_xlfn.RANK.AVG(Table2[[#This Row],[1Y Return vs Nifty Z-Score]],Table2[1Y Return vs Nifty Z-Score])</f>
        <v>377</v>
      </c>
      <c r="AT474">
        <f>_xlfn.RANK.AVG(Table2[[#This Row],[6M Return vs Nifty Z-Score]],Table2[6M Return vs Nifty Z-Score])</f>
        <v>570</v>
      </c>
      <c r="AU474">
        <f>_xlfn.RANK.AVG(Table2[[#This Row],[Sharpe Ratio Z-Score]],Table2[Sharpe Ratio Z-Score])</f>
        <v>382</v>
      </c>
      <c r="AV474">
        <f>(Table2[[#This Row],[Rank 1Y]]+Table2[[#This Row],[Rank 6M]]+Table2[[#This Row],[Rank Sharpe]])/3</f>
        <v>443</v>
      </c>
    </row>
    <row r="475" spans="1:48" x14ac:dyDescent="0.3">
      <c r="A475" t="s">
        <v>1137</v>
      </c>
      <c r="B475" t="s">
        <v>1138</v>
      </c>
      <c r="C475" t="s">
        <v>3127</v>
      </c>
      <c r="D475" t="s">
        <v>247</v>
      </c>
      <c r="E475">
        <v>10786.39115772</v>
      </c>
      <c r="F475">
        <v>2103.9499999999998</v>
      </c>
      <c r="G475">
        <v>9.1004641654056293</v>
      </c>
      <c r="H475">
        <f>(Table2[[#This Row],[1Y Return vs Nifty]]-AVERAGE(Table2[1Y Return vs Nifty]))/_xlfn.STDEV.P(Table2[1Y Return vs Nifty])</f>
        <v>-0.21200060092502107</v>
      </c>
      <c r="I475">
        <v>0.22364424399149199</v>
      </c>
      <c r="J475">
        <f>(Table2[[#This Row],[1M Return vs Nifty]]-AVERAGE(Table2[1M Return vs Nifty]))/_xlfn.STDEV.P(Table2[1M Return vs Nifty])</f>
        <v>-9.736112229319209E-2</v>
      </c>
      <c r="K475">
        <v>9.2362125939164699</v>
      </c>
      <c r="L475">
        <f>(Table2[[#This Row],[6M Return vs Nifty]]-AVERAGE(Table2[6M Return vs Nifty]))/_xlfn.STDEV.P(Table2[6M Return vs Nifty])</f>
        <v>9.747013149601709E-2</v>
      </c>
      <c r="M475">
        <v>3.8064350994092</v>
      </c>
      <c r="N475">
        <f>(Table2[[#This Row],[1W Return vs Nifty]]-AVERAGE(Table2[1W Return vs Nifty]))/_xlfn.STDEV.P(Table2[1W Return vs Nifty])</f>
        <v>-0.47135841075024276</v>
      </c>
      <c r="O475">
        <v>2160.9</v>
      </c>
      <c r="P475">
        <v>2152.9343006784202</v>
      </c>
      <c r="Q475">
        <v>1958.8928531797701</v>
      </c>
      <c r="R475">
        <v>34.579600846482101</v>
      </c>
      <c r="S475" s="1">
        <f>(Table2[[#This Row],[Close Price]]-Table2[[#This Row],[20D EMA]])/Table2[[#This Row],[20D EMA]]</f>
        <v>-2.6354759590911318E-2</v>
      </c>
      <c r="T475" s="1">
        <f>(Table2[[#This Row],[Close Price]]-Table2[[#This Row],[50D EMA]])/Table2[[#This Row],[50D EMA]]</f>
        <v>-2.2752343470483386E-2</v>
      </c>
      <c r="U475" s="1">
        <f>(Table2[[#This Row],[Close Price]]-Table2[[#This Row],[200D EMA]])/Table2[[#This Row],[200D EMA]]</f>
        <v>7.4050577388531436E-2</v>
      </c>
      <c r="V475">
        <v>0.68189394171169504</v>
      </c>
      <c r="W475">
        <v>2090.25</v>
      </c>
      <c r="X475">
        <v>2154.75</v>
      </c>
      <c r="Y475">
        <v>2090.25</v>
      </c>
      <c r="Z475">
        <v>2154.75</v>
      </c>
      <c r="AA475">
        <v>2090.25</v>
      </c>
      <c r="AB475">
        <v>2174.15</v>
      </c>
      <c r="AC475" s="1">
        <f>(Table2[[#This Row],[Close Price]]/Table2[[#This Row],[Day Low]])-1</f>
        <v>6.5542399234539417E-3</v>
      </c>
      <c r="AD475" s="1">
        <f>(Table2[[#This Row],[Day High]]/Table2[[#This Row],[Close Price]])-1</f>
        <v>2.4145060481475467E-2</v>
      </c>
      <c r="AE475" s="1">
        <f>(Table2[[#This Row],[Close Price]]/Table2[[#This Row],[Current Week Low]])-1</f>
        <v>6.5542399234539417E-3</v>
      </c>
      <c r="AF475" s="1">
        <f>(Table2[[#This Row],[Current Week High]]/Table2[[#This Row],[Close Price]])-1</f>
        <v>2.4145060481475467E-2</v>
      </c>
      <c r="AG475" s="1">
        <f>(Table2[[#This Row],[Close Price]]/Table2[[#This Row],[Current Month Low]])-1</f>
        <v>6.5542399234539417E-3</v>
      </c>
      <c r="AH475" s="1">
        <f>(Table2[[#This Row],[Current Month High]]/Table2[[#This Row],[Close Price]])-1</f>
        <v>3.3365811925188504E-2</v>
      </c>
      <c r="AI475">
        <v>10.1879797523705</v>
      </c>
      <c r="AJ475">
        <v>45.099999999999902</v>
      </c>
      <c r="AK475" t="str">
        <f>IF(AND(Table2[[#This Row],[20D EMA]]&gt;Table2[[#This Row],[50D EMA]],Table2[[#This Row],[50D EMA]]&gt;Table2[[#This Row],[200D EMA]]),"Uptrend","Downtrend/NoTrend")</f>
        <v>Uptrend</v>
      </c>
      <c r="AL475">
        <v>-0.01</v>
      </c>
      <c r="AM475" t="s">
        <v>3168</v>
      </c>
      <c r="AN475">
        <v>-3.83</v>
      </c>
      <c r="AO475" t="s">
        <v>3168</v>
      </c>
      <c r="AP475">
        <v>-6.4530705040601002E-2</v>
      </c>
      <c r="AQ475">
        <f>(Table2[[#This Row],[Sharpe Ratio]]-AVERAGE(Table2[Sharpe Ratio]))/_xlfn.STDEV.P(Table2[Sharpe Ratio])</f>
        <v>-1.4981788170952159</v>
      </c>
      <c r="AR4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-2.1814288195676546</v>
      </c>
      <c r="AS475">
        <f>_xlfn.RANK.AVG(Table2[[#This Row],[1Y Return vs Nifty Z-Score]],Table2[1Y Return vs Nifty Z-Score])</f>
        <v>364</v>
      </c>
      <c r="AT475">
        <f>_xlfn.RANK.AVG(Table2[[#This Row],[6M Return vs Nifty Z-Score]],Table2[6M Return vs Nifty Z-Score])</f>
        <v>278</v>
      </c>
      <c r="AU475">
        <f>_xlfn.RANK.AVG(Table2[[#This Row],[Sharpe Ratio Z-Score]],Table2[Sharpe Ratio Z-Score])</f>
        <v>688</v>
      </c>
      <c r="AV475">
        <f>(Table2[[#This Row],[Rank 1Y]]+Table2[[#This Row],[Rank 6M]]+Table2[[#This Row],[Rank Sharpe]])/3</f>
        <v>443.33333333333331</v>
      </c>
    </row>
    <row r="476" spans="1:48" x14ac:dyDescent="0.3">
      <c r="A476" t="s">
        <v>1401</v>
      </c>
      <c r="B476" t="s">
        <v>1402</v>
      </c>
      <c r="C476" t="s">
        <v>3123</v>
      </c>
      <c r="D476" t="s">
        <v>21</v>
      </c>
      <c r="E476">
        <v>7777.90420240399</v>
      </c>
      <c r="F476">
        <v>28.01</v>
      </c>
      <c r="G476">
        <v>17.898726422445002</v>
      </c>
      <c r="H476">
        <f>(Table2[[#This Row],[1Y Return vs Nifty]]-AVERAGE(Table2[1Y Return vs Nifty]))/_xlfn.STDEV.P(Table2[1Y Return vs Nifty])</f>
        <v>-5.6022083218541859E-2</v>
      </c>
      <c r="I476">
        <v>-4.8378133583200302</v>
      </c>
      <c r="J476">
        <f>(Table2[[#This Row],[1M Return vs Nifty]]-AVERAGE(Table2[1M Return vs Nifty]))/_xlfn.STDEV.P(Table2[1M Return vs Nifty])</f>
        <v>-0.65554936516689277</v>
      </c>
      <c r="K476">
        <v>-17.831141110743399</v>
      </c>
      <c r="L476">
        <f>(Table2[[#This Row],[6M Return vs Nifty]]-AVERAGE(Table2[6M Return vs Nifty]))/_xlfn.STDEV.P(Table2[6M Return vs Nifty])</f>
        <v>-0.83600043527855239</v>
      </c>
      <c r="M476">
        <v>11.341083623070601</v>
      </c>
      <c r="N476">
        <f>(Table2[[#This Row],[1W Return vs Nifty]]-AVERAGE(Table2[1W Return vs Nifty]))/_xlfn.STDEV.P(Table2[1W Return vs Nifty])</f>
        <v>0.86104264870443104</v>
      </c>
      <c r="O476">
        <v>28.31</v>
      </c>
      <c r="P476">
        <v>28.5941438526268</v>
      </c>
      <c r="Q476">
        <v>28.0989381894479</v>
      </c>
      <c r="R476">
        <v>47.473151999055801</v>
      </c>
      <c r="S476" s="1">
        <f>(Table2[[#This Row],[Close Price]]-Table2[[#This Row],[20D EMA]])/Table2[[#This Row],[20D EMA]]</f>
        <v>-1.0596962204168038E-2</v>
      </c>
      <c r="T476" s="1">
        <f>(Table2[[#This Row],[Close Price]]-Table2[[#This Row],[50D EMA]])/Table2[[#This Row],[50D EMA]]</f>
        <v>-2.0428793239533772E-2</v>
      </c>
      <c r="U476" s="1">
        <f>(Table2[[#This Row],[Close Price]]-Table2[[#This Row],[200D EMA]])/Table2[[#This Row],[200D EMA]]</f>
        <v>-3.1651797248800416E-3</v>
      </c>
      <c r="V476">
        <v>0.40504023299313502</v>
      </c>
      <c r="W476">
        <v>27.94</v>
      </c>
      <c r="X476">
        <v>29.27</v>
      </c>
      <c r="Y476">
        <v>27.94</v>
      </c>
      <c r="Z476">
        <v>29.27</v>
      </c>
      <c r="AA476">
        <v>27.94</v>
      </c>
      <c r="AB476">
        <v>29.5</v>
      </c>
      <c r="AC476" s="1">
        <f>(Table2[[#This Row],[Close Price]]/Table2[[#This Row],[Day Low]])-1</f>
        <v>2.5053686471010472E-3</v>
      </c>
      <c r="AD476" s="1">
        <f>(Table2[[#This Row],[Day High]]/Table2[[#This Row],[Close Price]])-1</f>
        <v>4.4983934309175133E-2</v>
      </c>
      <c r="AE476" s="1">
        <f>(Table2[[#This Row],[Close Price]]/Table2[[#This Row],[Current Week Low]])-1</f>
        <v>2.5053686471010472E-3</v>
      </c>
      <c r="AF476" s="1">
        <f>(Table2[[#This Row],[Current Week High]]/Table2[[#This Row],[Close Price]])-1</f>
        <v>4.4983934309175133E-2</v>
      </c>
      <c r="AG476" s="1">
        <f>(Table2[[#This Row],[Close Price]]/Table2[[#This Row],[Current Month Low]])-1</f>
        <v>2.5053686471010472E-3</v>
      </c>
      <c r="AH476" s="1">
        <f>(Table2[[#This Row],[Current Month High]]/Table2[[#This Row],[Close Price]])-1</f>
        <v>5.3195287397358015E-2</v>
      </c>
      <c r="AI476">
        <v>44.601189918205499</v>
      </c>
      <c r="AJ476">
        <v>52.285921029122697</v>
      </c>
      <c r="AK476" t="str">
        <f>IF(AND(Table2[[#This Row],[20D EMA]]&gt;Table2[[#This Row],[50D EMA]],Table2[[#This Row],[50D EMA]]&gt;Table2[[#This Row],[200D EMA]]),"Uptrend","Downtrend/NoTrend")</f>
        <v>Downtrend/NoTrend</v>
      </c>
      <c r="AL476">
        <v>-0.09</v>
      </c>
      <c r="AM476" t="s">
        <v>3168</v>
      </c>
      <c r="AN476">
        <v>-3.08</v>
      </c>
      <c r="AO476" t="s">
        <v>3168</v>
      </c>
      <c r="AP476">
        <v>3.6651375307512002E-2</v>
      </c>
      <c r="AQ476">
        <f>(Table2[[#This Row],[Sharpe Ratio]]-AVERAGE(Table2[Sharpe Ratio]))/_xlfn.STDEV.P(Table2[Sharpe Ratio])</f>
        <v>-0.29903740293344327</v>
      </c>
      <c r="AR4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6">
        <f>_xlfn.RANK.AVG(Table2[[#This Row],[1Y Return vs Nifty Z-Score]],Table2[1Y Return vs Nifty Z-Score])</f>
        <v>310</v>
      </c>
      <c r="AT476">
        <f>_xlfn.RANK.AVG(Table2[[#This Row],[6M Return vs Nifty Z-Score]],Table2[6M Return vs Nifty Z-Score])</f>
        <v>602</v>
      </c>
      <c r="AU476">
        <f>_xlfn.RANK.AVG(Table2[[#This Row],[Sharpe Ratio Z-Score]],Table2[Sharpe Ratio Z-Score])</f>
        <v>419</v>
      </c>
      <c r="AV476">
        <f>(Table2[[#This Row],[Rank 1Y]]+Table2[[#This Row],[Rank 6M]]+Table2[[#This Row],[Rank Sharpe]])/3</f>
        <v>443.66666666666669</v>
      </c>
    </row>
    <row r="477" spans="1:48" x14ac:dyDescent="0.3">
      <c r="A477" t="s">
        <v>1751</v>
      </c>
      <c r="B477" t="s">
        <v>1752</v>
      </c>
      <c r="C477" t="s">
        <v>3133</v>
      </c>
      <c r="D477" t="s">
        <v>838</v>
      </c>
      <c r="E477">
        <v>4580.1332032500004</v>
      </c>
      <c r="F477">
        <v>373.5</v>
      </c>
      <c r="G477">
        <v>-14.2248979096033</v>
      </c>
      <c r="H477">
        <f>(Table2[[#This Row],[1Y Return vs Nifty]]-AVERAGE(Table2[1Y Return vs Nifty]))/_xlfn.STDEV.P(Table2[1Y Return vs Nifty])</f>
        <v>-0.62552037279996142</v>
      </c>
      <c r="I477">
        <v>1.7693639302234501</v>
      </c>
      <c r="J477">
        <f>(Table2[[#This Row],[1M Return vs Nifty]]-AVERAGE(Table2[1M Return vs Nifty]))/_xlfn.STDEV.P(Table2[1M Return vs Nifty])</f>
        <v>7.3104111918998183E-2</v>
      </c>
      <c r="K477">
        <v>18.764532128653201</v>
      </c>
      <c r="L477">
        <f>(Table2[[#This Row],[6M Return vs Nifty]]-AVERAGE(Table2[6M Return vs Nifty]))/_xlfn.STDEV.P(Table2[6M Return vs Nifty])</f>
        <v>0.42607284358784053</v>
      </c>
      <c r="M477">
        <v>5.6422687871742196</v>
      </c>
      <c r="N477">
        <f>(Table2[[#This Row],[1W Return vs Nifty]]-AVERAGE(Table2[1W Return vs Nifty]))/_xlfn.STDEV.P(Table2[1W Return vs Nifty])</f>
        <v>-0.14671596155315045</v>
      </c>
      <c r="O477">
        <v>385.58</v>
      </c>
      <c r="P477">
        <v>382.75690122578197</v>
      </c>
      <c r="Q477">
        <v>359.30876884818798</v>
      </c>
      <c r="R477">
        <v>38.272545674877001</v>
      </c>
      <c r="S477" s="1">
        <f>(Table2[[#This Row],[Close Price]]-Table2[[#This Row],[20D EMA]])/Table2[[#This Row],[20D EMA]]</f>
        <v>-3.1329425800093326E-2</v>
      </c>
      <c r="T477" s="1">
        <f>(Table2[[#This Row],[Close Price]]-Table2[[#This Row],[50D EMA]])/Table2[[#This Row],[50D EMA]]</f>
        <v>-2.4184805541419829E-2</v>
      </c>
      <c r="U477" s="1">
        <f>(Table2[[#This Row],[Close Price]]-Table2[[#This Row],[200D EMA]])/Table2[[#This Row],[200D EMA]]</f>
        <v>3.9495922120976606E-2</v>
      </c>
      <c r="V477">
        <v>0.637952130098972</v>
      </c>
      <c r="W477">
        <v>372</v>
      </c>
      <c r="X477">
        <v>386.1</v>
      </c>
      <c r="Y477">
        <v>372</v>
      </c>
      <c r="Z477">
        <v>386.1</v>
      </c>
      <c r="AA477">
        <v>372</v>
      </c>
      <c r="AB477">
        <v>395.45</v>
      </c>
      <c r="AC477" s="1">
        <f>(Table2[[#This Row],[Close Price]]/Table2[[#This Row],[Day Low]])-1</f>
        <v>4.0322580645162365E-3</v>
      </c>
      <c r="AD477" s="1">
        <f>(Table2[[#This Row],[Day High]]/Table2[[#This Row],[Close Price]])-1</f>
        <v>3.3734939759036298E-2</v>
      </c>
      <c r="AE477" s="1">
        <f>(Table2[[#This Row],[Close Price]]/Table2[[#This Row],[Current Week Low]])-1</f>
        <v>4.0322580645162365E-3</v>
      </c>
      <c r="AF477" s="1">
        <f>(Table2[[#This Row],[Current Week High]]/Table2[[#This Row],[Close Price]])-1</f>
        <v>3.3734939759036298E-2</v>
      </c>
      <c r="AG477" s="1">
        <f>(Table2[[#This Row],[Close Price]]/Table2[[#This Row],[Current Month Low]])-1</f>
        <v>4.0322580645162365E-3</v>
      </c>
      <c r="AH477" s="1">
        <f>(Table2[[#This Row],[Current Month High]]/Table2[[#This Row],[Close Price]])-1</f>
        <v>5.8768406961178021E-2</v>
      </c>
      <c r="AI477">
        <v>20.455153949129802</v>
      </c>
      <c r="AJ477">
        <v>39.391677551782003</v>
      </c>
      <c r="AK477" t="str">
        <f>IF(AND(Table2[[#This Row],[20D EMA]]&gt;Table2[[#This Row],[50D EMA]],Table2[[#This Row],[50D EMA]]&gt;Table2[[#This Row],[200D EMA]]),"Uptrend","Downtrend/NoTrend")</f>
        <v>Uptrend</v>
      </c>
      <c r="AL477">
        <v>0.12</v>
      </c>
      <c r="AM477" t="s">
        <v>3169</v>
      </c>
      <c r="AN477">
        <v>-9.48</v>
      </c>
      <c r="AO477" t="s">
        <v>3168</v>
      </c>
      <c r="AP477">
        <v>-2.1366351513262001E-2</v>
      </c>
      <c r="AQ477">
        <f>(Table2[[#This Row],[Sharpe Ratio]]-AVERAGE(Table2[Sharpe Ratio]))/_xlfn.STDEV.P(Table2[Sharpe Ratio])</f>
        <v>-0.98662416480823834</v>
      </c>
      <c r="AR4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-1.2596835436545115</v>
      </c>
      <c r="AS477">
        <f>_xlfn.RANK.AVG(Table2[[#This Row],[1Y Return vs Nifty Z-Score]],Table2[1Y Return vs Nifty Z-Score])</f>
        <v>539</v>
      </c>
      <c r="AT477">
        <f>_xlfn.RANK.AVG(Table2[[#This Row],[6M Return vs Nifty Z-Score]],Table2[6M Return vs Nifty Z-Score])</f>
        <v>181</v>
      </c>
      <c r="AU477">
        <f>_xlfn.RANK.AVG(Table2[[#This Row],[Sharpe Ratio Z-Score]],Table2[Sharpe Ratio Z-Score])</f>
        <v>611</v>
      </c>
      <c r="AV477">
        <f>(Table2[[#This Row],[Rank 1Y]]+Table2[[#This Row],[Rank 6M]]+Table2[[#This Row],[Rank Sharpe]])/3</f>
        <v>443.66666666666669</v>
      </c>
    </row>
    <row r="478" spans="1:48" x14ac:dyDescent="0.3">
      <c r="A478" t="s">
        <v>1453</v>
      </c>
      <c r="B478" t="s">
        <v>1454</v>
      </c>
      <c r="C478" t="s">
        <v>3126</v>
      </c>
      <c r="D478" t="s">
        <v>46</v>
      </c>
      <c r="E478">
        <v>7146.9877824799996</v>
      </c>
      <c r="F478">
        <v>488.8</v>
      </c>
      <c r="G478">
        <v>24.8862785338499</v>
      </c>
      <c r="H478">
        <f>(Table2[[#This Row],[1Y Return vs Nifty]]-AVERAGE(Table2[1Y Return vs Nifty]))/_xlfn.STDEV.P(Table2[1Y Return vs Nifty])</f>
        <v>6.7855563172561612E-2</v>
      </c>
      <c r="I478">
        <v>1.33107017138494</v>
      </c>
      <c r="J478">
        <f>(Table2[[#This Row],[1M Return vs Nifty]]-AVERAGE(Table2[1M Return vs Nifty]))/_xlfn.STDEV.P(Table2[1M Return vs Nifty])</f>
        <v>2.4768149765161746E-2</v>
      </c>
      <c r="K478">
        <v>-3.25608996430122</v>
      </c>
      <c r="L478">
        <f>(Table2[[#This Row],[6M Return vs Nifty]]-AVERAGE(Table2[6M Return vs Nifty]))/_xlfn.STDEV.P(Table2[6M Return vs Nifty])</f>
        <v>-0.33335132510360982</v>
      </c>
      <c r="M478">
        <v>8.9026975849474201</v>
      </c>
      <c r="N478">
        <f>(Table2[[#This Row],[1W Return vs Nifty]]-AVERAGE(Table2[1W Return vs Nifty]))/_xlfn.STDEV.P(Table2[1W Return vs Nifty])</f>
        <v>0.42984693594462337</v>
      </c>
      <c r="O478">
        <v>496.25</v>
      </c>
      <c r="P478">
        <v>509.338030250445</v>
      </c>
      <c r="Q478">
        <v>473.32382199751299</v>
      </c>
      <c r="R478">
        <v>47.239057242613001</v>
      </c>
      <c r="S478" s="1">
        <f>(Table2[[#This Row],[Close Price]]-Table2[[#This Row],[20D EMA]])/Table2[[#This Row],[20D EMA]]</f>
        <v>-1.5012594458438264E-2</v>
      </c>
      <c r="T478" s="1">
        <f>(Table2[[#This Row],[Close Price]]-Table2[[#This Row],[50D EMA]])/Table2[[#This Row],[50D EMA]]</f>
        <v>-4.032298597523986E-2</v>
      </c>
      <c r="U478" s="1">
        <f>(Table2[[#This Row],[Close Price]]-Table2[[#This Row],[200D EMA]])/Table2[[#This Row],[200D EMA]]</f>
        <v>3.2696807731279441E-2</v>
      </c>
      <c r="V478">
        <v>0.38044694592145001</v>
      </c>
      <c r="W478">
        <v>487.25</v>
      </c>
      <c r="X478">
        <v>506.6</v>
      </c>
      <c r="Y478">
        <v>487.25</v>
      </c>
      <c r="Z478">
        <v>506.6</v>
      </c>
      <c r="AA478">
        <v>487.25</v>
      </c>
      <c r="AB478">
        <v>511.15</v>
      </c>
      <c r="AC478" s="1">
        <f>(Table2[[#This Row],[Close Price]]/Table2[[#This Row],[Day Low]])-1</f>
        <v>3.1811185223191707E-3</v>
      </c>
      <c r="AD478" s="1">
        <f>(Table2[[#This Row],[Day High]]/Table2[[#This Row],[Close Price]])-1</f>
        <v>3.6415711947626939E-2</v>
      </c>
      <c r="AE478" s="1">
        <f>(Table2[[#This Row],[Close Price]]/Table2[[#This Row],[Current Week Low]])-1</f>
        <v>3.1811185223191707E-3</v>
      </c>
      <c r="AF478" s="1">
        <f>(Table2[[#This Row],[Current Week High]]/Table2[[#This Row],[Close Price]])-1</f>
        <v>3.6415711947626939E-2</v>
      </c>
      <c r="AG478" s="1">
        <f>(Table2[[#This Row],[Close Price]]/Table2[[#This Row],[Current Month Low]])-1</f>
        <v>3.1811185223191707E-3</v>
      </c>
      <c r="AH478" s="1">
        <f>(Table2[[#This Row],[Current Month High]]/Table2[[#This Row],[Close Price]])-1</f>
        <v>4.5724222585924679E-2</v>
      </c>
      <c r="AI478">
        <v>20.294599018003201</v>
      </c>
      <c r="AJ478">
        <v>51.730560297997798</v>
      </c>
      <c r="AK478" t="str">
        <f>IF(AND(Table2[[#This Row],[20D EMA]]&gt;Table2[[#This Row],[50D EMA]],Table2[[#This Row],[50D EMA]]&gt;Table2[[#This Row],[200D EMA]]),"Uptrend","Downtrend/NoTrend")</f>
        <v>Downtrend/NoTrend</v>
      </c>
      <c r="AL478">
        <v>0.02</v>
      </c>
      <c r="AM478" t="s">
        <v>3169</v>
      </c>
      <c r="AN478">
        <v>-1.97</v>
      </c>
      <c r="AO478" t="s">
        <v>3168</v>
      </c>
      <c r="AP478">
        <v>-2.7390594500355001E-2</v>
      </c>
      <c r="AQ478">
        <f>(Table2[[#This Row],[Sharpe Ratio]]-AVERAGE(Table2[Sharpe Ratio]))/_xlfn.STDEV.P(Table2[Sharpe Ratio])</f>
        <v>-1.058019408214415</v>
      </c>
      <c r="AR4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8">
        <f>_xlfn.RANK.AVG(Table2[[#This Row],[1Y Return vs Nifty Z-Score]],Table2[1Y Return vs Nifty Z-Score])</f>
        <v>276</v>
      </c>
      <c r="AT478">
        <f>_xlfn.RANK.AVG(Table2[[#This Row],[6M Return vs Nifty Z-Score]],Table2[6M Return vs Nifty Z-Score])</f>
        <v>432</v>
      </c>
      <c r="AU478">
        <f>_xlfn.RANK.AVG(Table2[[#This Row],[Sharpe Ratio Z-Score]],Table2[Sharpe Ratio Z-Score])</f>
        <v>624</v>
      </c>
      <c r="AV478">
        <f>(Table2[[#This Row],[Rank 1Y]]+Table2[[#This Row],[Rank 6M]]+Table2[[#This Row],[Rank Sharpe]])/3</f>
        <v>444</v>
      </c>
    </row>
    <row r="479" spans="1:48" x14ac:dyDescent="0.3">
      <c r="A479" t="s">
        <v>590</v>
      </c>
      <c r="B479" t="s">
        <v>591</v>
      </c>
      <c r="C479" t="s">
        <v>3131</v>
      </c>
      <c r="D479" t="s">
        <v>75</v>
      </c>
      <c r="E479">
        <v>33019.041699829999</v>
      </c>
      <c r="F479">
        <v>4273.3</v>
      </c>
      <c r="G479">
        <v>0.79942014029109298</v>
      </c>
      <c r="H479">
        <f>(Table2[[#This Row],[1Y Return vs Nifty]]-AVERAGE(Table2[1Y Return vs Nifty]))/_xlfn.STDEV.P(Table2[1Y Return vs Nifty])</f>
        <v>-0.35916426854786915</v>
      </c>
      <c r="I479">
        <v>-0.40438595335373501</v>
      </c>
      <c r="J479">
        <f>(Table2[[#This Row],[1M Return vs Nifty]]-AVERAGE(Table2[1M Return vs Nifty]))/_xlfn.STDEV.P(Table2[1M Return vs Nifty])</f>
        <v>-0.16662161993475261</v>
      </c>
      <c r="K479">
        <v>0.39874627511198801</v>
      </c>
      <c r="L479">
        <f>(Table2[[#This Row],[6M Return vs Nifty]]-AVERAGE(Table2[6M Return vs Nifty]))/_xlfn.STDEV.P(Table2[6M Return vs Nifty])</f>
        <v>-0.20730715790872312</v>
      </c>
      <c r="M479">
        <v>8.8817779123260898</v>
      </c>
      <c r="N479">
        <f>(Table2[[#This Row],[1W Return vs Nifty]]-AVERAGE(Table2[1W Return vs Nifty]))/_xlfn.STDEV.P(Table2[1W Return vs Nifty])</f>
        <v>0.42614757374125406</v>
      </c>
      <c r="O479">
        <v>4323.3900000000003</v>
      </c>
      <c r="P479">
        <v>4388.6669440088599</v>
      </c>
      <c r="Q479">
        <v>4201.2664251844199</v>
      </c>
      <c r="R479">
        <v>46.050591150850501</v>
      </c>
      <c r="S479" s="1">
        <f>(Table2[[#This Row],[Close Price]]-Table2[[#This Row],[20D EMA]])/Table2[[#This Row],[20D EMA]]</f>
        <v>-1.1585815760317746E-2</v>
      </c>
      <c r="T479" s="1">
        <f>(Table2[[#This Row],[Close Price]]-Table2[[#This Row],[50D EMA]])/Table2[[#This Row],[50D EMA]]</f>
        <v>-2.6287468491167146E-2</v>
      </c>
      <c r="U479" s="1">
        <f>(Table2[[#This Row],[Close Price]]-Table2[[#This Row],[200D EMA]])/Table2[[#This Row],[200D EMA]]</f>
        <v>1.7145681212640144E-2</v>
      </c>
      <c r="V479">
        <v>0.67477722995660905</v>
      </c>
      <c r="W479">
        <v>4249</v>
      </c>
      <c r="X479">
        <v>4335.95</v>
      </c>
      <c r="Y479">
        <v>4249</v>
      </c>
      <c r="Z479">
        <v>4335.95</v>
      </c>
      <c r="AA479">
        <v>4249</v>
      </c>
      <c r="AB479">
        <v>4350</v>
      </c>
      <c r="AC479" s="1">
        <f>(Table2[[#This Row],[Close Price]]/Table2[[#This Row],[Day Low]])-1</f>
        <v>5.7189927041656485E-3</v>
      </c>
      <c r="AD479" s="1">
        <f>(Table2[[#This Row],[Day High]]/Table2[[#This Row],[Close Price]])-1</f>
        <v>1.4660800786277406E-2</v>
      </c>
      <c r="AE479" s="1">
        <f>(Table2[[#This Row],[Close Price]]/Table2[[#This Row],[Current Week Low]])-1</f>
        <v>5.7189927041656485E-3</v>
      </c>
      <c r="AF479" s="1">
        <f>(Table2[[#This Row],[Current Week High]]/Table2[[#This Row],[Close Price]])-1</f>
        <v>1.4660800786277406E-2</v>
      </c>
      <c r="AG479" s="1">
        <f>(Table2[[#This Row],[Close Price]]/Table2[[#This Row],[Current Month Low]])-1</f>
        <v>5.7189927041656485E-3</v>
      </c>
      <c r="AH479" s="1">
        <f>(Table2[[#This Row],[Current Month High]]/Table2[[#This Row],[Close Price]])-1</f>
        <v>1.7948657945849877E-2</v>
      </c>
      <c r="AI479">
        <v>14.5601759764116</v>
      </c>
      <c r="AJ479">
        <v>32.251176033671697</v>
      </c>
      <c r="AK479" t="str">
        <f>IF(AND(Table2[[#This Row],[20D EMA]]&gt;Table2[[#This Row],[50D EMA]],Table2[[#This Row],[50D EMA]]&gt;Table2[[#This Row],[200D EMA]]),"Uptrend","Downtrend/NoTrend")</f>
        <v>Downtrend/NoTrend</v>
      </c>
      <c r="AL479">
        <v>0.06</v>
      </c>
      <c r="AM479" t="s">
        <v>3169</v>
      </c>
      <c r="AN479">
        <v>-0.43</v>
      </c>
      <c r="AO479" t="s">
        <v>3168</v>
      </c>
      <c r="AP479">
        <v>1.3732031381410001E-3</v>
      </c>
      <c r="AQ479">
        <f>(Table2[[#This Row],[Sharpe Ratio]]-AVERAGE(Table2[Sharpe Ratio]))/_xlfn.STDEV.P(Table2[Sharpe Ratio])</f>
        <v>-0.71713038064924473</v>
      </c>
      <c r="AR4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9">
        <f>_xlfn.RANK.AVG(Table2[[#This Row],[1Y Return vs Nifty Z-Score]],Table2[1Y Return vs Nifty Z-Score])</f>
        <v>436</v>
      </c>
      <c r="AT479">
        <f>_xlfn.RANK.AVG(Table2[[#This Row],[6M Return vs Nifty Z-Score]],Table2[6M Return vs Nifty Z-Score])</f>
        <v>389</v>
      </c>
      <c r="AU479">
        <f>_xlfn.RANK.AVG(Table2[[#This Row],[Sharpe Ratio Z-Score]],Table2[Sharpe Ratio Z-Score])</f>
        <v>511</v>
      </c>
      <c r="AV479">
        <f>(Table2[[#This Row],[Rank 1Y]]+Table2[[#This Row],[Rank 6M]]+Table2[[#This Row],[Rank Sharpe]])/3</f>
        <v>445.33333333333331</v>
      </c>
    </row>
    <row r="480" spans="1:48" x14ac:dyDescent="0.3">
      <c r="A480" t="s">
        <v>1767</v>
      </c>
      <c r="B480" t="s">
        <v>1768</v>
      </c>
      <c r="C480" t="s">
        <v>3134</v>
      </c>
      <c r="D480" t="s">
        <v>263</v>
      </c>
      <c r="E480">
        <v>4517.1532695750002</v>
      </c>
      <c r="F480">
        <v>496.15</v>
      </c>
      <c r="G480">
        <v>-3.17152588001598</v>
      </c>
      <c r="H480">
        <f>(Table2[[#This Row],[1Y Return vs Nifty]]-AVERAGE(Table2[1Y Return vs Nifty]))/_xlfn.STDEV.P(Table2[1Y Return vs Nifty])</f>
        <v>-0.42956251948024848</v>
      </c>
      <c r="I480">
        <v>5.2546774577638304</v>
      </c>
      <c r="J480">
        <f>(Table2[[#This Row],[1M Return vs Nifty]]-AVERAGE(Table2[1M Return vs Nifty]))/_xlfn.STDEV.P(Table2[1M Return vs Nifty])</f>
        <v>0.45747185470384932</v>
      </c>
      <c r="K480">
        <v>12.6353915300846</v>
      </c>
      <c r="L480">
        <f>(Table2[[#This Row],[6M Return vs Nifty]]-AVERAGE(Table2[6M Return vs Nifty]))/_xlfn.STDEV.P(Table2[6M Return vs Nifty])</f>
        <v>0.21469745717901428</v>
      </c>
      <c r="M480">
        <v>10.5912317569351</v>
      </c>
      <c r="N480">
        <f>(Table2[[#This Row],[1W Return vs Nifty]]-AVERAGE(Table2[1W Return vs Nifty]))/_xlfn.STDEV.P(Table2[1W Return vs Nifty])</f>
        <v>0.72844145068763233</v>
      </c>
      <c r="O480">
        <v>497.04</v>
      </c>
      <c r="P480">
        <v>505.18463744352601</v>
      </c>
      <c r="Q480">
        <v>484.574646045897</v>
      </c>
      <c r="R480">
        <v>49.999060316403202</v>
      </c>
      <c r="S480" s="1">
        <f>(Table2[[#This Row],[Close Price]]-Table2[[#This Row],[20D EMA]])/Table2[[#This Row],[20D EMA]]</f>
        <v>-1.7906003540963367E-3</v>
      </c>
      <c r="T480" s="1">
        <f>(Table2[[#This Row],[Close Price]]-Table2[[#This Row],[50D EMA]])/Table2[[#This Row],[50D EMA]]</f>
        <v>-1.7883832511704216E-2</v>
      </c>
      <c r="U480" s="1">
        <f>(Table2[[#This Row],[Close Price]]-Table2[[#This Row],[200D EMA]])/Table2[[#This Row],[200D EMA]]</f>
        <v>2.388765910176532E-2</v>
      </c>
      <c r="V480">
        <v>0.56332261118579996</v>
      </c>
      <c r="W480">
        <v>492</v>
      </c>
      <c r="X480">
        <v>513</v>
      </c>
      <c r="Y480">
        <v>492</v>
      </c>
      <c r="Z480">
        <v>513</v>
      </c>
      <c r="AA480">
        <v>492</v>
      </c>
      <c r="AB480">
        <v>520</v>
      </c>
      <c r="AC480" s="1">
        <f>(Table2[[#This Row],[Close Price]]/Table2[[#This Row],[Day Low]])-1</f>
        <v>8.4349593495933739E-3</v>
      </c>
      <c r="AD480" s="1">
        <f>(Table2[[#This Row],[Day High]]/Table2[[#This Row],[Close Price]])-1</f>
        <v>3.3961503577547125E-2</v>
      </c>
      <c r="AE480" s="1">
        <f>(Table2[[#This Row],[Close Price]]/Table2[[#This Row],[Current Week Low]])-1</f>
        <v>8.4349593495933739E-3</v>
      </c>
      <c r="AF480" s="1">
        <f>(Table2[[#This Row],[Current Week High]]/Table2[[#This Row],[Close Price]])-1</f>
        <v>3.3961503577547125E-2</v>
      </c>
      <c r="AG480" s="1">
        <f>(Table2[[#This Row],[Close Price]]/Table2[[#This Row],[Current Month Low]])-1</f>
        <v>8.4349593495933739E-3</v>
      </c>
      <c r="AH480" s="1">
        <f>(Table2[[#This Row],[Current Month High]]/Table2[[#This Row],[Close Price]])-1</f>
        <v>4.8070140078605217E-2</v>
      </c>
      <c r="AI480">
        <v>23.722664516779201</v>
      </c>
      <c r="AJ480">
        <v>37.781171896695298</v>
      </c>
      <c r="AK480" t="str">
        <f>IF(AND(Table2[[#This Row],[20D EMA]]&gt;Table2[[#This Row],[50D EMA]],Table2[[#This Row],[50D EMA]]&gt;Table2[[#This Row],[200D EMA]]),"Uptrend","Downtrend/NoTrend")</f>
        <v>Downtrend/NoTrend</v>
      </c>
      <c r="AL480">
        <v>-0.02</v>
      </c>
      <c r="AM480" t="s">
        <v>3168</v>
      </c>
      <c r="AN480">
        <v>-0.18</v>
      </c>
      <c r="AO480" t="s">
        <v>3168</v>
      </c>
      <c r="AP480">
        <v>-2.8802146471452999E-2</v>
      </c>
      <c r="AQ480">
        <f>(Table2[[#This Row],[Sharpe Ratio]]-AVERAGE(Table2[Sharpe Ratio]))/_xlfn.STDEV.P(Table2[Sharpe Ratio])</f>
        <v>-1.074748165134235</v>
      </c>
      <c r="AR4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0">
        <f>_xlfn.RANK.AVG(Table2[[#This Row],[1Y Return vs Nifty Z-Score]],Table2[1Y Return vs Nifty Z-Score])</f>
        <v>467</v>
      </c>
      <c r="AT480">
        <f>_xlfn.RANK.AVG(Table2[[#This Row],[6M Return vs Nifty Z-Score]],Table2[6M Return vs Nifty Z-Score])</f>
        <v>241</v>
      </c>
      <c r="AU480">
        <f>_xlfn.RANK.AVG(Table2[[#This Row],[Sharpe Ratio Z-Score]],Table2[Sharpe Ratio Z-Score])</f>
        <v>628</v>
      </c>
      <c r="AV480">
        <f>(Table2[[#This Row],[Rank 1Y]]+Table2[[#This Row],[Rank 6M]]+Table2[[#This Row],[Rank Sharpe]])/3</f>
        <v>445.33333333333331</v>
      </c>
    </row>
    <row r="481" spans="1:48" x14ac:dyDescent="0.3">
      <c r="A481" t="s">
        <v>781</v>
      </c>
      <c r="B481" t="s">
        <v>782</v>
      </c>
      <c r="C481" t="s">
        <v>3122</v>
      </c>
      <c r="D481" t="s">
        <v>273</v>
      </c>
      <c r="E481">
        <v>20260.42868538</v>
      </c>
      <c r="F481">
        <v>1840.95</v>
      </c>
      <c r="G481">
        <v>-15.9576480501785</v>
      </c>
      <c r="H481">
        <f>(Table2[[#This Row],[1Y Return vs Nifty]]-AVERAGE(Table2[1Y Return vs Nifty]))/_xlfn.STDEV.P(Table2[1Y Return vs Nifty])</f>
        <v>-0.65623914323288102</v>
      </c>
      <c r="I481">
        <v>2.6056033276566399</v>
      </c>
      <c r="J481">
        <f>(Table2[[#This Row],[1M Return vs Nifty]]-AVERAGE(Table2[1M Return vs Nifty]))/_xlfn.STDEV.P(Table2[1M Return vs Nifty])</f>
        <v>0.16532636024165936</v>
      </c>
      <c r="K481">
        <v>-2.66095442578355</v>
      </c>
      <c r="L481">
        <f>(Table2[[#This Row],[6M Return vs Nifty]]-AVERAGE(Table2[6M Return vs Nifty]))/_xlfn.STDEV.P(Table2[6M Return vs Nifty])</f>
        <v>-0.31282691350026426</v>
      </c>
      <c r="M481">
        <v>3.9588224843639299</v>
      </c>
      <c r="N481">
        <f>(Table2[[#This Row],[1W Return vs Nifty]]-AVERAGE(Table2[1W Return vs Nifty]))/_xlfn.STDEV.P(Table2[1W Return vs Nifty])</f>
        <v>-0.44441075519290785</v>
      </c>
      <c r="O481">
        <v>1832.77</v>
      </c>
      <c r="P481">
        <v>1870.3978427772499</v>
      </c>
      <c r="Q481">
        <v>1860.6962809802501</v>
      </c>
      <c r="R481">
        <v>56.582292283008996</v>
      </c>
      <c r="S481" s="1">
        <f>(Table2[[#This Row],[Close Price]]-Table2[[#This Row],[20D EMA]])/Table2[[#This Row],[20D EMA]]</f>
        <v>4.4631895982584083E-3</v>
      </c>
      <c r="T481" s="1">
        <f>(Table2[[#This Row],[Close Price]]-Table2[[#This Row],[50D EMA]])/Table2[[#This Row],[50D EMA]]</f>
        <v>-1.5744159934190483E-2</v>
      </c>
      <c r="U481" s="1">
        <f>(Table2[[#This Row],[Close Price]]-Table2[[#This Row],[200D EMA]])/Table2[[#This Row],[200D EMA]]</f>
        <v>-1.0612307436787767E-2</v>
      </c>
      <c r="V481">
        <v>0.96037464637650205</v>
      </c>
      <c r="W481">
        <v>1810.15</v>
      </c>
      <c r="X481">
        <v>1862.2</v>
      </c>
      <c r="Y481">
        <v>1810.15</v>
      </c>
      <c r="Z481">
        <v>1862.2</v>
      </c>
      <c r="AA481">
        <v>1810.15</v>
      </c>
      <c r="AB481">
        <v>1862.2</v>
      </c>
      <c r="AC481" s="1">
        <f>(Table2[[#This Row],[Close Price]]/Table2[[#This Row],[Day Low]])-1</f>
        <v>1.7015164489130763E-2</v>
      </c>
      <c r="AD481" s="1">
        <f>(Table2[[#This Row],[Day High]]/Table2[[#This Row],[Close Price]])-1</f>
        <v>1.1542953366468378E-2</v>
      </c>
      <c r="AE481" s="1">
        <f>(Table2[[#This Row],[Close Price]]/Table2[[#This Row],[Current Week Low]])-1</f>
        <v>1.7015164489130763E-2</v>
      </c>
      <c r="AF481" s="1">
        <f>(Table2[[#This Row],[Current Week High]]/Table2[[#This Row],[Close Price]])-1</f>
        <v>1.1542953366468378E-2</v>
      </c>
      <c r="AG481" s="1">
        <f>(Table2[[#This Row],[Close Price]]/Table2[[#This Row],[Current Month Low]])-1</f>
        <v>1.7015164489130763E-2</v>
      </c>
      <c r="AH481" s="1">
        <f>(Table2[[#This Row],[Current Month High]]/Table2[[#This Row],[Close Price]])-1</f>
        <v>1.1542953366468378E-2</v>
      </c>
      <c r="AI481">
        <v>33.5696243787174</v>
      </c>
      <c r="AJ481">
        <v>12.010586839463301</v>
      </c>
      <c r="AK481" t="str">
        <f>IF(AND(Table2[[#This Row],[20D EMA]]&gt;Table2[[#This Row],[50D EMA]],Table2[[#This Row],[50D EMA]]&gt;Table2[[#This Row],[200D EMA]]),"Uptrend","Downtrend/NoTrend")</f>
        <v>Downtrend/NoTrend</v>
      </c>
      <c r="AL481">
        <v>0.04</v>
      </c>
      <c r="AM481" t="s">
        <v>3169</v>
      </c>
      <c r="AN481">
        <v>-0.96</v>
      </c>
      <c r="AO481" t="s">
        <v>3168</v>
      </c>
      <c r="AP481">
        <v>5.6867727840902001E-2</v>
      </c>
      <c r="AQ481">
        <f>(Table2[[#This Row],[Sharpe Ratio]]-AVERAGE(Table2[Sharpe Ratio]))/_xlfn.STDEV.P(Table2[Sharpe Ratio])</f>
        <v>-5.9446899529306409E-2</v>
      </c>
      <c r="AR4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1">
        <f>_xlfn.RANK.AVG(Table2[[#This Row],[1Y Return vs Nifty Z-Score]],Table2[1Y Return vs Nifty Z-Score])</f>
        <v>548</v>
      </c>
      <c r="AT481">
        <f>_xlfn.RANK.AVG(Table2[[#This Row],[6M Return vs Nifty Z-Score]],Table2[6M Return vs Nifty Z-Score])</f>
        <v>424</v>
      </c>
      <c r="AU481">
        <f>_xlfn.RANK.AVG(Table2[[#This Row],[Sharpe Ratio Z-Score]],Table2[Sharpe Ratio Z-Score])</f>
        <v>366</v>
      </c>
      <c r="AV481">
        <f>(Table2[[#This Row],[Rank 1Y]]+Table2[[#This Row],[Rank 6M]]+Table2[[#This Row],[Rank Sharpe]])/3</f>
        <v>446</v>
      </c>
    </row>
    <row r="482" spans="1:48" x14ac:dyDescent="0.3">
      <c r="A482" t="s">
        <v>1558</v>
      </c>
      <c r="B482" t="s">
        <v>1559</v>
      </c>
      <c r="C482" t="s">
        <v>3137</v>
      </c>
      <c r="D482" t="s">
        <v>291</v>
      </c>
      <c r="E482">
        <v>6236.9982950399999</v>
      </c>
      <c r="F482">
        <v>849.3</v>
      </c>
      <c r="G482">
        <v>-8.4264830755800197</v>
      </c>
      <c r="H482">
        <f>(Table2[[#This Row],[1Y Return vs Nifty]]-AVERAGE(Table2[1Y Return vs Nifty]))/_xlfn.STDEV.P(Table2[1Y Return vs Nifty])</f>
        <v>-0.5227241473141172</v>
      </c>
      <c r="I482">
        <v>7.4030857983318796</v>
      </c>
      <c r="J482">
        <f>(Table2[[#This Row],[1M Return vs Nifty]]-AVERAGE(Table2[1M Return vs Nifty]))/_xlfn.STDEV.P(Table2[1M Return vs Nifty])</f>
        <v>0.69440286762969328</v>
      </c>
      <c r="K482">
        <v>1.55467621034953</v>
      </c>
      <c r="L482">
        <f>(Table2[[#This Row],[6M Return vs Nifty]]-AVERAGE(Table2[6M Return vs Nifty]))/_xlfn.STDEV.P(Table2[6M Return vs Nifty])</f>
        <v>-0.16744265606005826</v>
      </c>
      <c r="M482">
        <v>3.9176700486312601</v>
      </c>
      <c r="N482">
        <f>(Table2[[#This Row],[1W Return vs Nifty]]-AVERAGE(Table2[1W Return vs Nifty]))/_xlfn.STDEV.P(Table2[1W Return vs Nifty])</f>
        <v>-0.45168800890914423</v>
      </c>
      <c r="O482">
        <v>836.73</v>
      </c>
      <c r="P482">
        <v>820.94161141411905</v>
      </c>
      <c r="Q482">
        <v>785.20111597778703</v>
      </c>
      <c r="R482">
        <v>57.989093126346098</v>
      </c>
      <c r="S482" s="1">
        <f>(Table2[[#This Row],[Close Price]]-Table2[[#This Row],[20D EMA]])/Table2[[#This Row],[20D EMA]]</f>
        <v>1.50227672008891E-2</v>
      </c>
      <c r="T482" s="1">
        <f>(Table2[[#This Row],[Close Price]]-Table2[[#This Row],[50D EMA]])/Table2[[#This Row],[50D EMA]]</f>
        <v>3.4543733916754388E-2</v>
      </c>
      <c r="U482" s="1">
        <f>(Table2[[#This Row],[Close Price]]-Table2[[#This Row],[200D EMA]])/Table2[[#This Row],[200D EMA]]</f>
        <v>8.1633714876210461E-2</v>
      </c>
      <c r="V482">
        <v>0.65913588237409104</v>
      </c>
      <c r="W482">
        <v>828</v>
      </c>
      <c r="X482">
        <v>851.9</v>
      </c>
      <c r="Y482">
        <v>828</v>
      </c>
      <c r="Z482">
        <v>851.9</v>
      </c>
      <c r="AA482">
        <v>828</v>
      </c>
      <c r="AB482">
        <v>862.45</v>
      </c>
      <c r="AC482" s="1">
        <f>(Table2[[#This Row],[Close Price]]/Table2[[#This Row],[Day Low]])-1</f>
        <v>2.572463768115929E-2</v>
      </c>
      <c r="AD482" s="1">
        <f>(Table2[[#This Row],[Day High]]/Table2[[#This Row],[Close Price]])-1</f>
        <v>3.0613446367597774E-3</v>
      </c>
      <c r="AE482" s="1">
        <f>(Table2[[#This Row],[Close Price]]/Table2[[#This Row],[Current Week Low]])-1</f>
        <v>2.572463768115929E-2</v>
      </c>
      <c r="AF482" s="1">
        <f>(Table2[[#This Row],[Current Week High]]/Table2[[#This Row],[Close Price]])-1</f>
        <v>3.0613446367597774E-3</v>
      </c>
      <c r="AG482" s="1">
        <f>(Table2[[#This Row],[Close Price]]/Table2[[#This Row],[Current Month Low]])-1</f>
        <v>2.572463768115929E-2</v>
      </c>
      <c r="AH482" s="1">
        <f>(Table2[[#This Row],[Current Month High]]/Table2[[#This Row],[Close Price]])-1</f>
        <v>1.5483339220534686E-2</v>
      </c>
      <c r="AI482">
        <v>5.9696220416813803</v>
      </c>
      <c r="AJ482">
        <v>31.674418604651098</v>
      </c>
      <c r="AK482" t="str">
        <f>IF(AND(Table2[[#This Row],[20D EMA]]&gt;Table2[[#This Row],[50D EMA]],Table2[[#This Row],[50D EMA]]&gt;Table2[[#This Row],[200D EMA]]),"Uptrend","Downtrend/NoTrend")</f>
        <v>Uptrend</v>
      </c>
      <c r="AL482">
        <v>0.24</v>
      </c>
      <c r="AM482" t="s">
        <v>3169</v>
      </c>
      <c r="AN482">
        <v>3.2</v>
      </c>
      <c r="AO482" t="s">
        <v>3169</v>
      </c>
      <c r="AP482">
        <v>2.0300768624787E-2</v>
      </c>
      <c r="AQ482">
        <f>(Table2[[#This Row],[Sharpe Ratio]]-AVERAGE(Table2[Sharpe Ratio]))/_xlfn.STDEV.P(Table2[Sharpe Ratio])</f>
        <v>-0.49281370751692027</v>
      </c>
      <c r="AR4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-0.94026565217054658</v>
      </c>
      <c r="AS482">
        <f>_xlfn.RANK.AVG(Table2[[#This Row],[1Y Return vs Nifty Z-Score]],Table2[1Y Return vs Nifty Z-Score])</f>
        <v>499</v>
      </c>
      <c r="AT482">
        <f>_xlfn.RANK.AVG(Table2[[#This Row],[6M Return vs Nifty Z-Score]],Table2[6M Return vs Nifty Z-Score])</f>
        <v>374</v>
      </c>
      <c r="AU482">
        <f>_xlfn.RANK.AVG(Table2[[#This Row],[Sharpe Ratio Z-Score]],Table2[Sharpe Ratio Z-Score])</f>
        <v>465</v>
      </c>
      <c r="AV482">
        <f>(Table2[[#This Row],[Rank 1Y]]+Table2[[#This Row],[Rank 6M]]+Table2[[#This Row],[Rank Sharpe]])/3</f>
        <v>446</v>
      </c>
    </row>
    <row r="483" spans="1:48" x14ac:dyDescent="0.3">
      <c r="A483" t="s">
        <v>467</v>
      </c>
      <c r="B483" t="s">
        <v>468</v>
      </c>
      <c r="C483" t="s">
        <v>3123</v>
      </c>
      <c r="D483" t="s">
        <v>469</v>
      </c>
      <c r="E483">
        <v>47831.355841680001</v>
      </c>
      <c r="F483">
        <v>751.2</v>
      </c>
      <c r="G483">
        <v>-39.476287820561197</v>
      </c>
      <c r="H483">
        <f>(Table2[[#This Row],[1Y Return vs Nifty]]-AVERAGE(Table2[1Y Return vs Nifty]))/_xlfn.STDEV.P(Table2[1Y Return vs Nifty])</f>
        <v>-1.0731854063340864</v>
      </c>
      <c r="I483">
        <v>8.6740575054933302</v>
      </c>
      <c r="J483">
        <f>(Table2[[#This Row],[1M Return vs Nifty]]-AVERAGE(Table2[1M Return vs Nifty]))/_xlfn.STDEV.P(Table2[1M Return vs Nifty])</f>
        <v>0.83456831397041586</v>
      </c>
      <c r="K483">
        <v>107.012887818886</v>
      </c>
      <c r="L483">
        <f>(Table2[[#This Row],[6M Return vs Nifty]]-AVERAGE(Table2[6M Return vs Nifty]))/_xlfn.STDEV.P(Table2[6M Return vs Nifty])</f>
        <v>3.469489776839926</v>
      </c>
      <c r="M483">
        <v>3.0399651896395299</v>
      </c>
      <c r="N483">
        <f>(Table2[[#This Row],[1W Return vs Nifty]]-AVERAGE(Table2[1W Return vs Nifty]))/_xlfn.STDEV.P(Table2[1W Return vs Nifty])</f>
        <v>-0.60689828584994698</v>
      </c>
      <c r="O483">
        <v>731.21</v>
      </c>
      <c r="P483">
        <v>678.28541234923102</v>
      </c>
      <c r="Q483">
        <v>584.70644576622306</v>
      </c>
      <c r="R483">
        <v>55.649126719601803</v>
      </c>
      <c r="S483" s="1">
        <f>(Table2[[#This Row],[Close Price]]-Table2[[#This Row],[20D EMA]])/Table2[[#This Row],[20D EMA]]</f>
        <v>2.7338247562259829E-2</v>
      </c>
      <c r="T483" s="1">
        <f>(Table2[[#This Row],[Close Price]]-Table2[[#This Row],[50D EMA]])/Table2[[#This Row],[50D EMA]]</f>
        <v>0.10749838684902639</v>
      </c>
      <c r="U483" s="1">
        <f>(Table2[[#This Row],[Close Price]]-Table2[[#This Row],[200D EMA]])/Table2[[#This Row],[200D EMA]]</f>
        <v>0.2847472529836696</v>
      </c>
      <c r="V483">
        <v>1.11365024973031</v>
      </c>
      <c r="W483">
        <v>747</v>
      </c>
      <c r="X483">
        <v>769.95</v>
      </c>
      <c r="Y483">
        <v>747</v>
      </c>
      <c r="Z483">
        <v>769.95</v>
      </c>
      <c r="AA483">
        <v>747</v>
      </c>
      <c r="AB483">
        <v>773</v>
      </c>
      <c r="AC483" s="1">
        <f>(Table2[[#This Row],[Close Price]]/Table2[[#This Row],[Day Low]])-1</f>
        <v>5.6224899598393829E-3</v>
      </c>
      <c r="AD483" s="1">
        <f>(Table2[[#This Row],[Day High]]/Table2[[#This Row],[Close Price]])-1</f>
        <v>2.4960063897763618E-2</v>
      </c>
      <c r="AE483" s="1">
        <f>(Table2[[#This Row],[Close Price]]/Table2[[#This Row],[Current Week Low]])-1</f>
        <v>5.6224899598393829E-3</v>
      </c>
      <c r="AF483" s="1">
        <f>(Table2[[#This Row],[Current Week High]]/Table2[[#This Row],[Close Price]])-1</f>
        <v>2.4960063897763618E-2</v>
      </c>
      <c r="AG483" s="1">
        <f>(Table2[[#This Row],[Close Price]]/Table2[[#This Row],[Current Month Low]])-1</f>
        <v>5.6224899598393829E-3</v>
      </c>
      <c r="AH483" s="1">
        <f>(Table2[[#This Row],[Current Month High]]/Table2[[#This Row],[Close Price]])-1</f>
        <v>2.9020234291799785E-2</v>
      </c>
      <c r="AI483">
        <v>23.395899893503699</v>
      </c>
      <c r="AJ483">
        <v>142.322580645161</v>
      </c>
      <c r="AK483" t="str">
        <f>IF(AND(Table2[[#This Row],[20D EMA]]&gt;Table2[[#This Row],[50D EMA]],Table2[[#This Row],[50D EMA]]&gt;Table2[[#This Row],[200D EMA]]),"Uptrend","Downtrend/NoTrend")</f>
        <v>Uptrend</v>
      </c>
      <c r="AL483">
        <v>0.35</v>
      </c>
      <c r="AM483" t="s">
        <v>3169</v>
      </c>
      <c r="AN483">
        <v>7.91</v>
      </c>
      <c r="AO483" t="s">
        <v>3169</v>
      </c>
      <c r="AP483">
        <v>-4.2811709601447999E-2</v>
      </c>
      <c r="AQ483">
        <f>(Table2[[#This Row],[Sharpe Ratio]]-AVERAGE(Table2[Sharpe Ratio]))/_xlfn.STDEV.P(Table2[Sharpe Ratio])</f>
        <v>-1.2407800087738696</v>
      </c>
      <c r="AR4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1.3831943898524388</v>
      </c>
      <c r="AS483">
        <f>_xlfn.RANK.AVG(Table2[[#This Row],[1Y Return vs Nifty Z-Score]],Table2[1Y Return vs Nifty Z-Score])</f>
        <v>679</v>
      </c>
      <c r="AT483">
        <f>_xlfn.RANK.AVG(Table2[[#This Row],[6M Return vs Nifty Z-Score]],Table2[6M Return vs Nifty Z-Score])</f>
        <v>9</v>
      </c>
      <c r="AU483">
        <f>_xlfn.RANK.AVG(Table2[[#This Row],[Sharpe Ratio Z-Score]],Table2[Sharpe Ratio Z-Score])</f>
        <v>651</v>
      </c>
      <c r="AV483">
        <f>(Table2[[#This Row],[Rank 1Y]]+Table2[[#This Row],[Rank 6M]]+Table2[[#This Row],[Rank Sharpe]])/3</f>
        <v>446.33333333333331</v>
      </c>
    </row>
    <row r="484" spans="1:48" x14ac:dyDescent="0.3">
      <c r="A484" t="s">
        <v>137</v>
      </c>
      <c r="B484" t="s">
        <v>138</v>
      </c>
      <c r="C484" t="s">
        <v>3121</v>
      </c>
      <c r="D484" t="s">
        <v>18</v>
      </c>
      <c r="E484">
        <v>196186.364855019</v>
      </c>
      <c r="F484">
        <v>138.93</v>
      </c>
      <c r="G484">
        <v>15.556415296454601</v>
      </c>
      <c r="H484">
        <f>(Table2[[#This Row],[1Y Return vs Nifty]]-AVERAGE(Table2[1Y Return vs Nifty]))/_xlfn.STDEV.P(Table2[1Y Return vs Nifty])</f>
        <v>-9.7547353410057824E-2</v>
      </c>
      <c r="I484">
        <v>-10.5567973833191</v>
      </c>
      <c r="J484">
        <f>(Table2[[#This Row],[1M Return vs Nifty]]-AVERAGE(Table2[1M Return vs Nifty]))/_xlfn.STDEV.P(Table2[1M Return vs Nifty])</f>
        <v>-1.2862510117595887</v>
      </c>
      <c r="K484">
        <v>-23.1936724063778</v>
      </c>
      <c r="L484">
        <f>(Table2[[#This Row],[6M Return vs Nifty]]-AVERAGE(Table2[6M Return vs Nifty]))/_xlfn.STDEV.P(Table2[6M Return vs Nifty])</f>
        <v>-1.0209378023555722</v>
      </c>
      <c r="M484">
        <v>-0.83260657362345103</v>
      </c>
      <c r="N484">
        <f>(Table2[[#This Row],[1W Return vs Nifty]]-AVERAGE(Table2[1W Return vs Nifty]))/_xlfn.STDEV.P(Table2[1W Return vs Nifty])</f>
        <v>-1.2917104179596579</v>
      </c>
      <c r="O484">
        <v>153.59</v>
      </c>
      <c r="P484">
        <v>161.904760672284</v>
      </c>
      <c r="Q484">
        <v>157.92122376004701</v>
      </c>
      <c r="R484">
        <v>18.9809222258605</v>
      </c>
      <c r="S484" s="1">
        <f>(Table2[[#This Row],[Close Price]]-Table2[[#This Row],[20D EMA]])/Table2[[#This Row],[20D EMA]]</f>
        <v>-9.5448922455889026E-2</v>
      </c>
      <c r="T484" s="1">
        <f>(Table2[[#This Row],[Close Price]]-Table2[[#This Row],[50D EMA]])/Table2[[#This Row],[50D EMA]]</f>
        <v>-0.14190293464432374</v>
      </c>
      <c r="U484" s="1">
        <f>(Table2[[#This Row],[Close Price]]-Table2[[#This Row],[200D EMA]])/Table2[[#This Row],[200D EMA]]</f>
        <v>-0.12025757721396062</v>
      </c>
      <c r="V484">
        <v>1.1056630529898801</v>
      </c>
      <c r="W484">
        <v>136.36000000000001</v>
      </c>
      <c r="X484">
        <v>144.58000000000001</v>
      </c>
      <c r="Y484">
        <v>136.36000000000001</v>
      </c>
      <c r="Z484">
        <v>144.58000000000001</v>
      </c>
      <c r="AA484">
        <v>136.36000000000001</v>
      </c>
      <c r="AB484">
        <v>145.5</v>
      </c>
      <c r="AC484" s="1">
        <f>(Table2[[#This Row],[Close Price]]/Table2[[#This Row],[Day Low]])-1</f>
        <v>1.8847169257846907E-2</v>
      </c>
      <c r="AD484" s="1">
        <f>(Table2[[#This Row],[Day High]]/Table2[[#This Row],[Close Price]])-1</f>
        <v>4.0667962283164272E-2</v>
      </c>
      <c r="AE484" s="1">
        <f>(Table2[[#This Row],[Close Price]]/Table2[[#This Row],[Current Week Low]])-1</f>
        <v>1.8847169257846907E-2</v>
      </c>
      <c r="AF484" s="1">
        <f>(Table2[[#This Row],[Current Week High]]/Table2[[#This Row],[Close Price]])-1</f>
        <v>4.0667962283164272E-2</v>
      </c>
      <c r="AG484" s="1">
        <f>(Table2[[#This Row],[Close Price]]/Table2[[#This Row],[Current Month Low]])-1</f>
        <v>1.8847169257846907E-2</v>
      </c>
      <c r="AH484" s="1">
        <f>(Table2[[#This Row],[Current Month High]]/Table2[[#This Row],[Close Price]])-1</f>
        <v>4.7290002159360744E-2</v>
      </c>
      <c r="AI484">
        <v>41.654070395162996</v>
      </c>
      <c r="AJ484">
        <v>43.819875776397502</v>
      </c>
      <c r="AK484" t="str">
        <f>IF(AND(Table2[[#This Row],[20D EMA]]&gt;Table2[[#This Row],[50D EMA]],Table2[[#This Row],[50D EMA]]&gt;Table2[[#This Row],[200D EMA]]),"Uptrend","Downtrend/NoTrend")</f>
        <v>Downtrend/NoTrend</v>
      </c>
      <c r="AL484">
        <v>-0.08</v>
      </c>
      <c r="AM484" t="s">
        <v>3168</v>
      </c>
      <c r="AN484">
        <v>-15.43</v>
      </c>
      <c r="AO484" t="s">
        <v>3168</v>
      </c>
      <c r="AP484">
        <v>5.7772075387573001E-2</v>
      </c>
      <c r="AQ484">
        <f>(Table2[[#This Row],[Sharpe Ratio]]-AVERAGE(Table2[Sharpe Ratio]))/_xlfn.STDEV.P(Table2[Sharpe Ratio])</f>
        <v>-4.8729185559818762E-2</v>
      </c>
      <c r="AR4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4">
        <f>_xlfn.RANK.AVG(Table2[[#This Row],[1Y Return vs Nifty Z-Score]],Table2[1Y Return vs Nifty Z-Score])</f>
        <v>322</v>
      </c>
      <c r="AT484">
        <f>_xlfn.RANK.AVG(Table2[[#This Row],[6M Return vs Nifty Z-Score]],Table2[6M Return vs Nifty Z-Score])</f>
        <v>658</v>
      </c>
      <c r="AU484">
        <f>_xlfn.RANK.AVG(Table2[[#This Row],[Sharpe Ratio Z-Score]],Table2[Sharpe Ratio Z-Score])</f>
        <v>360</v>
      </c>
      <c r="AV484">
        <f>(Table2[[#This Row],[Rank 1Y]]+Table2[[#This Row],[Rank 6M]]+Table2[[#This Row],[Rank Sharpe]])/3</f>
        <v>446.66666666666669</v>
      </c>
    </row>
    <row r="485" spans="1:48" x14ac:dyDescent="0.3">
      <c r="A485" t="s">
        <v>179</v>
      </c>
      <c r="B485" t="s">
        <v>180</v>
      </c>
      <c r="C485" t="s">
        <v>3131</v>
      </c>
      <c r="D485" t="s">
        <v>75</v>
      </c>
      <c r="E485">
        <v>140742.87553292001</v>
      </c>
      <c r="F485">
        <v>571.4</v>
      </c>
      <c r="G485">
        <v>10.8669988770678</v>
      </c>
      <c r="H485">
        <f>(Table2[[#This Row],[1Y Return vs Nifty]]-AVERAGE(Table2[1Y Return vs Nifty]))/_xlfn.STDEV.P(Table2[1Y Return vs Nifty])</f>
        <v>-0.18068288638637442</v>
      </c>
      <c r="I485">
        <v>-1.4561556711005501</v>
      </c>
      <c r="J485">
        <f>(Table2[[#This Row],[1M Return vs Nifty]]-AVERAGE(Table2[1M Return vs Nifty]))/_xlfn.STDEV.P(Table2[1M Return vs Nifty])</f>
        <v>-0.28261300755177937</v>
      </c>
      <c r="K485">
        <v>-12.695234526345599</v>
      </c>
      <c r="L485">
        <f>(Table2[[#This Row],[6M Return vs Nifty]]-AVERAGE(Table2[6M Return vs Nifty]))/_xlfn.STDEV.P(Table2[6M Return vs Nifty])</f>
        <v>-0.65887866406477857</v>
      </c>
      <c r="M485">
        <v>6.8047402697850501</v>
      </c>
      <c r="N485">
        <f>(Table2[[#This Row],[1W Return vs Nifty]]-AVERAGE(Table2[1W Return vs Nifty]))/_xlfn.STDEV.P(Table2[1W Return vs Nifty])</f>
        <v>5.8851455447457214E-2</v>
      </c>
      <c r="O485">
        <v>580.61</v>
      </c>
      <c r="P485">
        <v>599.98867058527901</v>
      </c>
      <c r="Q485">
        <v>596.36448684742095</v>
      </c>
      <c r="R485">
        <v>43.924580184982801</v>
      </c>
      <c r="S485" s="1">
        <f>(Table2[[#This Row],[Close Price]]-Table2[[#This Row],[20D EMA]])/Table2[[#This Row],[20D EMA]]</f>
        <v>-1.5862627236871627E-2</v>
      </c>
      <c r="T485" s="1">
        <f>(Table2[[#This Row],[Close Price]]-Table2[[#This Row],[50D EMA]])/Table2[[#This Row],[50D EMA]]</f>
        <v>-4.7648684028302163E-2</v>
      </c>
      <c r="U485" s="1">
        <f>(Table2[[#This Row],[Close Price]]-Table2[[#This Row],[200D EMA]])/Table2[[#This Row],[200D EMA]]</f>
        <v>-4.1861122514842343E-2</v>
      </c>
      <c r="V485">
        <v>0.96351951507251998</v>
      </c>
      <c r="W485">
        <v>566</v>
      </c>
      <c r="X485">
        <v>580.70000000000005</v>
      </c>
      <c r="Y485">
        <v>566</v>
      </c>
      <c r="Z485">
        <v>580.70000000000005</v>
      </c>
      <c r="AA485">
        <v>566</v>
      </c>
      <c r="AB485">
        <v>585.5</v>
      </c>
      <c r="AC485" s="1">
        <f>(Table2[[#This Row],[Close Price]]/Table2[[#This Row],[Day Low]])-1</f>
        <v>9.5406360424028502E-3</v>
      </c>
      <c r="AD485" s="1">
        <f>(Table2[[#This Row],[Day High]]/Table2[[#This Row],[Close Price]])-1</f>
        <v>1.6275813790689764E-2</v>
      </c>
      <c r="AE485" s="1">
        <f>(Table2[[#This Row],[Close Price]]/Table2[[#This Row],[Current Week Low]])-1</f>
        <v>9.5406360424028502E-3</v>
      </c>
      <c r="AF485" s="1">
        <f>(Table2[[#This Row],[Current Week High]]/Table2[[#This Row],[Close Price]])-1</f>
        <v>1.6275813790689764E-2</v>
      </c>
      <c r="AG485" s="1">
        <f>(Table2[[#This Row],[Close Price]]/Table2[[#This Row],[Current Month Low]])-1</f>
        <v>9.5406360424028502E-3</v>
      </c>
      <c r="AH485" s="1">
        <f>(Table2[[#This Row],[Current Month High]]/Table2[[#This Row],[Close Price]])-1</f>
        <v>2.4676233811690595E-2</v>
      </c>
      <c r="AI485">
        <v>23.722436121806101</v>
      </c>
      <c r="AJ485">
        <v>39.843367596671499</v>
      </c>
      <c r="AK485" t="str">
        <f>IF(AND(Table2[[#This Row],[20D EMA]]&gt;Table2[[#This Row],[50D EMA]],Table2[[#This Row],[50D EMA]]&gt;Table2[[#This Row],[200D EMA]]),"Uptrend","Downtrend/NoTrend")</f>
        <v>Downtrend/NoTrend</v>
      </c>
      <c r="AL485">
        <v>-0.06</v>
      </c>
      <c r="AM485" t="s">
        <v>3168</v>
      </c>
      <c r="AN485">
        <v>0.03</v>
      </c>
      <c r="AO485" t="s">
        <v>3169</v>
      </c>
      <c r="AP485">
        <v>3.0036213561232001E-2</v>
      </c>
      <c r="AQ485">
        <f>(Table2[[#This Row],[Sharpe Ratio]]-AVERAGE(Table2[Sharpe Ratio]))/_xlfn.STDEV.P(Table2[Sharpe Ratio])</f>
        <v>-0.37743581482665156</v>
      </c>
      <c r="AR4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5">
        <f>_xlfn.RANK.AVG(Table2[[#This Row],[1Y Return vs Nifty Z-Score]],Table2[1Y Return vs Nifty Z-Score])</f>
        <v>350</v>
      </c>
      <c r="AT485">
        <f>_xlfn.RANK.AVG(Table2[[#This Row],[6M Return vs Nifty Z-Score]],Table2[6M Return vs Nifty Z-Score])</f>
        <v>553</v>
      </c>
      <c r="AU485">
        <f>_xlfn.RANK.AVG(Table2[[#This Row],[Sharpe Ratio Z-Score]],Table2[Sharpe Ratio Z-Score])</f>
        <v>437</v>
      </c>
      <c r="AV485">
        <f>(Table2[[#This Row],[Rank 1Y]]+Table2[[#This Row],[Rank 6M]]+Table2[[#This Row],[Rank Sharpe]])/3</f>
        <v>446.66666666666669</v>
      </c>
    </row>
    <row r="486" spans="1:48" x14ac:dyDescent="0.3">
      <c r="A486" t="s">
        <v>2136</v>
      </c>
      <c r="B486" t="s">
        <v>2137</v>
      </c>
      <c r="C486" t="s">
        <v>3125</v>
      </c>
      <c r="D486" t="s">
        <v>537</v>
      </c>
      <c r="E486">
        <v>2839.1643755999999</v>
      </c>
      <c r="F486">
        <v>390.6</v>
      </c>
      <c r="G486">
        <v>-16.065534791679699</v>
      </c>
      <c r="H486">
        <f>(Table2[[#This Row],[1Y Return vs Nifty]]-AVERAGE(Table2[1Y Return vs Nifty]))/_xlfn.STDEV.P(Table2[1Y Return vs Nifty])</f>
        <v>-0.65815179524618916</v>
      </c>
      <c r="I486">
        <v>-7.4011480938059604</v>
      </c>
      <c r="J486">
        <f>(Table2[[#This Row],[1M Return vs Nifty]]-AVERAGE(Table2[1M Return vs Nifty]))/_xlfn.STDEV.P(Table2[1M Return vs Nifty])</f>
        <v>-0.93823933796140357</v>
      </c>
      <c r="K486">
        <v>8.0879842492276595</v>
      </c>
      <c r="L486">
        <f>(Table2[[#This Row],[6M Return vs Nifty]]-AVERAGE(Table2[6M Return vs Nifty]))/_xlfn.STDEV.P(Table2[6M Return vs Nifty])</f>
        <v>5.787123404196845E-2</v>
      </c>
      <c r="M486">
        <v>8.3364291208694592</v>
      </c>
      <c r="N486">
        <f>(Table2[[#This Row],[1W Return vs Nifty]]-AVERAGE(Table2[1W Return vs Nifty]))/_xlfn.STDEV.P(Table2[1W Return vs Nifty])</f>
        <v>0.32970998873283697</v>
      </c>
      <c r="O486">
        <v>411.04</v>
      </c>
      <c r="P486">
        <v>424.09756056434298</v>
      </c>
      <c r="Q486">
        <v>394.65106860709199</v>
      </c>
      <c r="R486">
        <v>35.9457991968006</v>
      </c>
      <c r="S486" s="1">
        <f>(Table2[[#This Row],[Close Price]]-Table2[[#This Row],[20D EMA]])/Table2[[#This Row],[20D EMA]]</f>
        <v>-4.9727520435967294E-2</v>
      </c>
      <c r="T486" s="1">
        <f>(Table2[[#This Row],[Close Price]]-Table2[[#This Row],[50D EMA]])/Table2[[#This Row],[50D EMA]]</f>
        <v>-7.8985506353226945E-2</v>
      </c>
      <c r="U486" s="1">
        <f>(Table2[[#This Row],[Close Price]]-Table2[[#This Row],[200D EMA]])/Table2[[#This Row],[200D EMA]]</f>
        <v>-1.0264937635643753E-2</v>
      </c>
      <c r="V486">
        <v>0.34297991699153502</v>
      </c>
      <c r="W486">
        <v>388</v>
      </c>
      <c r="X486">
        <v>403.9</v>
      </c>
      <c r="Y486">
        <v>388</v>
      </c>
      <c r="Z486">
        <v>403.9</v>
      </c>
      <c r="AA486">
        <v>388</v>
      </c>
      <c r="AB486">
        <v>408.9</v>
      </c>
      <c r="AC486" s="1">
        <f>(Table2[[#This Row],[Close Price]]/Table2[[#This Row],[Day Low]])-1</f>
        <v>6.7010309278350277E-3</v>
      </c>
      <c r="AD486" s="1">
        <f>(Table2[[#This Row],[Day High]]/Table2[[#This Row],[Close Price]])-1</f>
        <v>3.4050179211469356E-2</v>
      </c>
      <c r="AE486" s="1">
        <f>(Table2[[#This Row],[Close Price]]/Table2[[#This Row],[Current Week Low]])-1</f>
        <v>6.7010309278350277E-3</v>
      </c>
      <c r="AF486" s="1">
        <f>(Table2[[#This Row],[Current Week High]]/Table2[[#This Row],[Close Price]])-1</f>
        <v>3.4050179211469356E-2</v>
      </c>
      <c r="AG486" s="1">
        <f>(Table2[[#This Row],[Close Price]]/Table2[[#This Row],[Current Month Low]])-1</f>
        <v>6.7010309278350277E-3</v>
      </c>
      <c r="AH486" s="1">
        <f>(Table2[[#This Row],[Current Month High]]/Table2[[#This Row],[Close Price]])-1</f>
        <v>4.6850998463901616E-2</v>
      </c>
      <c r="AI486">
        <v>29.2882744495647</v>
      </c>
      <c r="AJ486">
        <v>32.3843416370106</v>
      </c>
      <c r="AK486" t="str">
        <f>IF(AND(Table2[[#This Row],[20D EMA]]&gt;Table2[[#This Row],[50D EMA]],Table2[[#This Row],[50D EMA]]&gt;Table2[[#This Row],[200D EMA]]),"Uptrend","Downtrend/NoTrend")</f>
        <v>Downtrend/NoTrend</v>
      </c>
      <c r="AL486">
        <v>-0.09</v>
      </c>
      <c r="AM486" t="s">
        <v>3168</v>
      </c>
      <c r="AN486">
        <v>-6.54</v>
      </c>
      <c r="AO486" t="s">
        <v>3168</v>
      </c>
      <c r="AP486">
        <v>4.4962369913829998E-3</v>
      </c>
      <c r="AQ486">
        <f>(Table2[[#This Row],[Sharpe Ratio]]-AVERAGE(Table2[Sharpe Ratio]))/_xlfn.STDEV.P(Table2[Sharpe Ratio])</f>
        <v>-0.68011830085836367</v>
      </c>
      <c r="AR4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6">
        <f>_xlfn.RANK.AVG(Table2[[#This Row],[1Y Return vs Nifty Z-Score]],Table2[1Y Return vs Nifty Z-Score])</f>
        <v>550</v>
      </c>
      <c r="AT486">
        <f>_xlfn.RANK.AVG(Table2[[#This Row],[6M Return vs Nifty Z-Score]],Table2[6M Return vs Nifty Z-Score])</f>
        <v>290</v>
      </c>
      <c r="AU486">
        <f>_xlfn.RANK.AVG(Table2[[#This Row],[Sharpe Ratio Z-Score]],Table2[Sharpe Ratio Z-Score])</f>
        <v>502</v>
      </c>
      <c r="AV486">
        <f>(Table2[[#This Row],[Rank 1Y]]+Table2[[#This Row],[Rank 6M]]+Table2[[#This Row],[Rank Sharpe]])/3</f>
        <v>447.33333333333331</v>
      </c>
    </row>
    <row r="487" spans="1:48" x14ac:dyDescent="0.3">
      <c r="A487" t="s">
        <v>1063</v>
      </c>
      <c r="B487" t="s">
        <v>1064</v>
      </c>
      <c r="C487" t="s">
        <v>3125</v>
      </c>
      <c r="D487" t="s">
        <v>125</v>
      </c>
      <c r="E487">
        <v>12424.812437439999</v>
      </c>
      <c r="F487">
        <v>1952.6</v>
      </c>
      <c r="G487">
        <v>0.74378137170960201</v>
      </c>
      <c r="H487">
        <f>(Table2[[#This Row],[1Y Return vs Nifty]]-AVERAGE(Table2[1Y Return vs Nifty]))/_xlfn.STDEV.P(Table2[1Y Return vs Nifty])</f>
        <v>-0.3601506511307947</v>
      </c>
      <c r="I487">
        <v>3.36652057450104</v>
      </c>
      <c r="J487">
        <f>(Table2[[#This Row],[1M Return vs Nifty]]-AVERAGE(Table2[1M Return vs Nifty]))/_xlfn.STDEV.P(Table2[1M Return vs Nifty])</f>
        <v>0.24924192258765179</v>
      </c>
      <c r="K487">
        <v>12.3330640468439</v>
      </c>
      <c r="L487">
        <f>(Table2[[#This Row],[6M Return vs Nifty]]-AVERAGE(Table2[6M Return vs Nifty]))/_xlfn.STDEV.P(Table2[6M Return vs Nifty])</f>
        <v>0.20427110334289322</v>
      </c>
      <c r="M487">
        <v>8.9876694490332003</v>
      </c>
      <c r="N487">
        <f>(Table2[[#This Row],[1W Return vs Nifty]]-AVERAGE(Table2[1W Return vs Nifty]))/_xlfn.STDEV.P(Table2[1W Return vs Nifty])</f>
        <v>0.44487306508338714</v>
      </c>
      <c r="O487">
        <v>1927.42</v>
      </c>
      <c r="P487">
        <v>2003.3386835214101</v>
      </c>
      <c r="Q487">
        <v>1908.3336836595199</v>
      </c>
      <c r="R487">
        <v>61.140316453116597</v>
      </c>
      <c r="S487" s="1">
        <f>(Table2[[#This Row],[Close Price]]-Table2[[#This Row],[20D EMA]])/Table2[[#This Row],[20D EMA]]</f>
        <v>1.3064096045490779E-2</v>
      </c>
      <c r="T487" s="1">
        <f>(Table2[[#This Row],[Close Price]]-Table2[[#This Row],[50D EMA]])/Table2[[#This Row],[50D EMA]]</f>
        <v>-2.5327062238035155E-2</v>
      </c>
      <c r="U487" s="1">
        <f>(Table2[[#This Row],[Close Price]]-Table2[[#This Row],[200D EMA]])/Table2[[#This Row],[200D EMA]]</f>
        <v>2.3196318714865737E-2</v>
      </c>
      <c r="V487">
        <v>1.0033616541066701</v>
      </c>
      <c r="W487">
        <v>1930.05</v>
      </c>
      <c r="X487">
        <v>1975.95</v>
      </c>
      <c r="Y487">
        <v>1930.05</v>
      </c>
      <c r="Z487">
        <v>1975.95</v>
      </c>
      <c r="AA487">
        <v>1930.05</v>
      </c>
      <c r="AB487">
        <v>1979.9</v>
      </c>
      <c r="AC487" s="1">
        <f>(Table2[[#This Row],[Close Price]]/Table2[[#This Row],[Day Low]])-1</f>
        <v>1.1683635138985959E-2</v>
      </c>
      <c r="AD487" s="1">
        <f>(Table2[[#This Row],[Day High]]/Table2[[#This Row],[Close Price]])-1</f>
        <v>1.195841442179657E-2</v>
      </c>
      <c r="AE487" s="1">
        <f>(Table2[[#This Row],[Close Price]]/Table2[[#This Row],[Current Week Low]])-1</f>
        <v>1.1683635138985959E-2</v>
      </c>
      <c r="AF487" s="1">
        <f>(Table2[[#This Row],[Current Week High]]/Table2[[#This Row],[Close Price]])-1</f>
        <v>1.195841442179657E-2</v>
      </c>
      <c r="AG487" s="1">
        <f>(Table2[[#This Row],[Close Price]]/Table2[[#This Row],[Current Month Low]])-1</f>
        <v>1.1683635138985959E-2</v>
      </c>
      <c r="AH487" s="1">
        <f>(Table2[[#This Row],[Current Month High]]/Table2[[#This Row],[Close Price]])-1</f>
        <v>1.3981358189081305E-2</v>
      </c>
      <c r="AI487">
        <v>27.214995390761</v>
      </c>
      <c r="AJ487">
        <v>35.583098982744801</v>
      </c>
      <c r="AK487" t="str">
        <f>IF(AND(Table2[[#This Row],[20D EMA]]&gt;Table2[[#This Row],[50D EMA]],Table2[[#This Row],[50D EMA]]&gt;Table2[[#This Row],[200D EMA]]),"Uptrend","Downtrend/NoTrend")</f>
        <v>Downtrend/NoTrend</v>
      </c>
      <c r="AL487">
        <v>-7.0000000000000007E-2</v>
      </c>
      <c r="AM487" t="s">
        <v>3168</v>
      </c>
      <c r="AN487">
        <v>-1.74</v>
      </c>
      <c r="AO487" t="s">
        <v>3168</v>
      </c>
      <c r="AP487">
        <v>-4.7689319900824999E-2</v>
      </c>
      <c r="AQ487">
        <f>(Table2[[#This Row],[Sharpe Ratio]]-AVERAGE(Table2[Sharpe Ratio]))/_xlfn.STDEV.P(Table2[Sharpe Ratio])</f>
        <v>-1.2985861389898317</v>
      </c>
      <c r="AR4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7">
        <f>_xlfn.RANK.AVG(Table2[[#This Row],[1Y Return vs Nifty Z-Score]],Table2[1Y Return vs Nifty Z-Score])</f>
        <v>437</v>
      </c>
      <c r="AT487">
        <f>_xlfn.RANK.AVG(Table2[[#This Row],[6M Return vs Nifty Z-Score]],Table2[6M Return vs Nifty Z-Score])</f>
        <v>246</v>
      </c>
      <c r="AU487">
        <f>_xlfn.RANK.AVG(Table2[[#This Row],[Sharpe Ratio Z-Score]],Table2[Sharpe Ratio Z-Score])</f>
        <v>665</v>
      </c>
      <c r="AV487">
        <f>(Table2[[#This Row],[Rank 1Y]]+Table2[[#This Row],[Rank 6M]]+Table2[[#This Row],[Rank Sharpe]])/3</f>
        <v>449.33333333333331</v>
      </c>
    </row>
    <row r="488" spans="1:48" x14ac:dyDescent="0.3">
      <c r="A488" t="s">
        <v>197</v>
      </c>
      <c r="B488" t="s">
        <v>198</v>
      </c>
      <c r="C488" t="s">
        <v>3125</v>
      </c>
      <c r="D488" t="s">
        <v>199</v>
      </c>
      <c r="E488">
        <v>130141.94325610501</v>
      </c>
      <c r="F488">
        <v>1272.1500000000001</v>
      </c>
      <c r="G488">
        <v>-0.68893520426069799</v>
      </c>
      <c r="H488">
        <f>(Table2[[#This Row],[1Y Return vs Nifty]]-AVERAGE(Table2[1Y Return vs Nifty]))/_xlfn.STDEV.P(Table2[1Y Return vs Nifty])</f>
        <v>-0.38555032680363016</v>
      </c>
      <c r="I488">
        <v>-1.3368999225271401</v>
      </c>
      <c r="J488">
        <f>(Table2[[#This Row],[1M Return vs Nifty]]-AVERAGE(Table2[1M Return vs Nifty]))/_xlfn.STDEV.P(Table2[1M Return vs Nifty])</f>
        <v>-0.26946123152615808</v>
      </c>
      <c r="K488">
        <v>-5.0008008742699497</v>
      </c>
      <c r="L488">
        <f>(Table2[[#This Row],[6M Return vs Nifty]]-AVERAGE(Table2[6M Return vs Nifty]))/_xlfn.STDEV.P(Table2[6M Return vs Nifty])</f>
        <v>-0.39352108901022698</v>
      </c>
      <c r="M488">
        <v>0.10448952184077701</v>
      </c>
      <c r="N488">
        <f>(Table2[[#This Row],[1W Return vs Nifty]]-AVERAGE(Table2[1W Return vs Nifty]))/_xlfn.STDEV.P(Table2[1W Return vs Nifty])</f>
        <v>-1.1259976011658317</v>
      </c>
      <c r="O488">
        <v>1311.51</v>
      </c>
      <c r="P488">
        <v>1357.4757504530501</v>
      </c>
      <c r="Q488">
        <v>1312.5017868155401</v>
      </c>
      <c r="R488">
        <v>36.920183399737098</v>
      </c>
      <c r="S488" s="1">
        <f>(Table2[[#This Row],[Close Price]]-Table2[[#This Row],[20D EMA]])/Table2[[#This Row],[20D EMA]]</f>
        <v>-3.001120845437694E-2</v>
      </c>
      <c r="T488" s="1">
        <f>(Table2[[#This Row],[Close Price]]-Table2[[#This Row],[50D EMA]])/Table2[[#This Row],[50D EMA]]</f>
        <v>-6.2856187614823311E-2</v>
      </c>
      <c r="U488" s="1">
        <f>(Table2[[#This Row],[Close Price]]-Table2[[#This Row],[200D EMA]])/Table2[[#This Row],[200D EMA]]</f>
        <v>-3.0744176671517971E-2</v>
      </c>
      <c r="V488">
        <v>0.79060229882911603</v>
      </c>
      <c r="W488">
        <v>1265.05</v>
      </c>
      <c r="X488">
        <v>1282.5</v>
      </c>
      <c r="Y488">
        <v>1265.05</v>
      </c>
      <c r="Z488">
        <v>1282.5</v>
      </c>
      <c r="AA488">
        <v>1250</v>
      </c>
      <c r="AB488">
        <v>1293.5</v>
      </c>
      <c r="AC488" s="1">
        <f>(Table2[[#This Row],[Close Price]]/Table2[[#This Row],[Day Low]])-1</f>
        <v>5.6124263863088775E-3</v>
      </c>
      <c r="AD488" s="1">
        <f>(Table2[[#This Row],[Day High]]/Table2[[#This Row],[Close Price]])-1</f>
        <v>8.1358330385568056E-3</v>
      </c>
      <c r="AE488" s="1">
        <f>(Table2[[#This Row],[Close Price]]/Table2[[#This Row],[Current Week Low]])-1</f>
        <v>5.6124263863088775E-3</v>
      </c>
      <c r="AF488" s="1">
        <f>(Table2[[#This Row],[Current Week High]]/Table2[[#This Row],[Close Price]])-1</f>
        <v>8.1358330385568056E-3</v>
      </c>
      <c r="AG488" s="1">
        <f>(Table2[[#This Row],[Close Price]]/Table2[[#This Row],[Current Month Low]])-1</f>
        <v>1.772000000000018E-2</v>
      </c>
      <c r="AH488" s="1">
        <f>(Table2[[#This Row],[Current Month High]]/Table2[[#This Row],[Close Price]])-1</f>
        <v>1.6782612113351414E-2</v>
      </c>
      <c r="AI488">
        <v>21.200330149746399</v>
      </c>
      <c r="AJ488">
        <v>30.570666119265098</v>
      </c>
      <c r="AK488" t="str">
        <f>IF(AND(Table2[[#This Row],[20D EMA]]&gt;Table2[[#This Row],[50D EMA]],Table2[[#This Row],[50D EMA]]&gt;Table2[[#This Row],[200D EMA]]),"Uptrend","Downtrend/NoTrend")</f>
        <v>Downtrend/NoTrend</v>
      </c>
      <c r="AL488">
        <v>-0.04</v>
      </c>
      <c r="AM488" t="s">
        <v>3168</v>
      </c>
      <c r="AN488">
        <v>-5.58</v>
      </c>
      <c r="AO488" t="s">
        <v>3168</v>
      </c>
      <c r="AP488">
        <v>2.3783238047165998E-2</v>
      </c>
      <c r="AQ488">
        <f>(Table2[[#This Row],[Sharpe Ratio]]-AVERAGE(Table2[Sharpe Ratio]))/_xlfn.STDEV.P(Table2[Sharpe Ratio])</f>
        <v>-0.45154184106033624</v>
      </c>
      <c r="AR4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8">
        <f>_xlfn.RANK.AVG(Table2[[#This Row],[1Y Return vs Nifty Z-Score]],Table2[1Y Return vs Nifty Z-Score])</f>
        <v>441</v>
      </c>
      <c r="AT488">
        <f>_xlfn.RANK.AVG(Table2[[#This Row],[6M Return vs Nifty Z-Score]],Table2[6M Return vs Nifty Z-Score])</f>
        <v>454</v>
      </c>
      <c r="AU488">
        <f>_xlfn.RANK.AVG(Table2[[#This Row],[Sharpe Ratio Z-Score]],Table2[Sharpe Ratio Z-Score])</f>
        <v>454</v>
      </c>
      <c r="AV488">
        <f>(Table2[[#This Row],[Rank 1Y]]+Table2[[#This Row],[Rank 6M]]+Table2[[#This Row],[Rank Sharpe]])/3</f>
        <v>449.66666666666669</v>
      </c>
    </row>
    <row r="489" spans="1:48" x14ac:dyDescent="0.3">
      <c r="A489" t="s">
        <v>1761</v>
      </c>
      <c r="B489" t="s">
        <v>1762</v>
      </c>
      <c r="C489" t="s">
        <v>3132</v>
      </c>
      <c r="D489" t="s">
        <v>69</v>
      </c>
      <c r="E489">
        <v>4533.76</v>
      </c>
      <c r="F489">
        <v>644</v>
      </c>
      <c r="G489">
        <v>22.6252334852087</v>
      </c>
      <c r="H489">
        <f>(Table2[[#This Row],[1Y Return vs Nifty]]-AVERAGE(Table2[1Y Return vs Nifty]))/_xlfn.STDEV.P(Table2[1Y Return vs Nifty])</f>
        <v>2.7771005011947729E-2</v>
      </c>
      <c r="I489">
        <v>6.1847121647929999</v>
      </c>
      <c r="J489">
        <f>(Table2[[#This Row],[1M Return vs Nifty]]-AVERAGE(Table2[1M Return vs Nifty]))/_xlfn.STDEV.P(Table2[1M Return vs Nifty])</f>
        <v>0.56003804802552903</v>
      </c>
      <c r="K489">
        <v>-32.442893086605302</v>
      </c>
      <c r="L489">
        <f>(Table2[[#This Row],[6M Return vs Nifty]]-AVERAGE(Table2[6M Return vs Nifty]))/_xlfn.STDEV.P(Table2[6M Return vs Nifty])</f>
        <v>-1.3399152452486556</v>
      </c>
      <c r="M489">
        <v>2.6096901409419901</v>
      </c>
      <c r="N489">
        <f>(Table2[[#This Row],[1W Return vs Nifty]]-AVERAGE(Table2[1W Return vs Nifty]))/_xlfn.STDEV.P(Table2[1W Return vs Nifty])</f>
        <v>-0.68298663010929184</v>
      </c>
      <c r="O489">
        <v>673.19</v>
      </c>
      <c r="P489">
        <v>713.10018664616405</v>
      </c>
      <c r="Q489">
        <v>754.48240336096205</v>
      </c>
      <c r="R489">
        <v>37.620482559695503</v>
      </c>
      <c r="S489" s="1">
        <f>(Table2[[#This Row],[Close Price]]-Table2[[#This Row],[20D EMA]])/Table2[[#This Row],[20D EMA]]</f>
        <v>-4.3360715399812906E-2</v>
      </c>
      <c r="T489" s="1">
        <f>(Table2[[#This Row],[Close Price]]-Table2[[#This Row],[50D EMA]])/Table2[[#This Row],[50D EMA]]</f>
        <v>-9.6901091796307626E-2</v>
      </c>
      <c r="U489" s="1">
        <f>(Table2[[#This Row],[Close Price]]-Table2[[#This Row],[200D EMA]])/Table2[[#This Row],[200D EMA]]</f>
        <v>-0.14643469863419026</v>
      </c>
      <c r="V489">
        <v>0.67472576704779597</v>
      </c>
      <c r="W489">
        <v>640.04999999999995</v>
      </c>
      <c r="X489">
        <v>668.7</v>
      </c>
      <c r="Y489">
        <v>640.04999999999995</v>
      </c>
      <c r="Z489">
        <v>668.7</v>
      </c>
      <c r="AA489">
        <v>640.04999999999995</v>
      </c>
      <c r="AB489">
        <v>672</v>
      </c>
      <c r="AC489" s="1">
        <f>(Table2[[#This Row],[Close Price]]/Table2[[#This Row],[Day Low]])-1</f>
        <v>6.1713928599329559E-3</v>
      </c>
      <c r="AD489" s="1">
        <f>(Table2[[#This Row],[Day High]]/Table2[[#This Row],[Close Price]])-1</f>
        <v>3.8354037267080754E-2</v>
      </c>
      <c r="AE489" s="1">
        <f>(Table2[[#This Row],[Close Price]]/Table2[[#This Row],[Current Week Low]])-1</f>
        <v>6.1713928599329559E-3</v>
      </c>
      <c r="AF489" s="1">
        <f>(Table2[[#This Row],[Current Week High]]/Table2[[#This Row],[Close Price]])-1</f>
        <v>3.8354037267080754E-2</v>
      </c>
      <c r="AG489" s="1">
        <f>(Table2[[#This Row],[Close Price]]/Table2[[#This Row],[Current Month Low]])-1</f>
        <v>6.1713928599329559E-3</v>
      </c>
      <c r="AH489" s="1">
        <f>(Table2[[#This Row],[Current Month High]]/Table2[[#This Row],[Close Price]])-1</f>
        <v>4.3478260869565188E-2</v>
      </c>
      <c r="AI489">
        <v>80.900621118012396</v>
      </c>
      <c r="AJ489">
        <v>54.325425353462698</v>
      </c>
      <c r="AK489" t="str">
        <f>IF(AND(Table2[[#This Row],[20D EMA]]&gt;Table2[[#This Row],[50D EMA]],Table2[[#This Row],[50D EMA]]&gt;Table2[[#This Row],[200D EMA]]),"Uptrend","Downtrend/NoTrend")</f>
        <v>Downtrend/NoTrend</v>
      </c>
      <c r="AL489">
        <v>-0.2</v>
      </c>
      <c r="AM489" t="s">
        <v>3168</v>
      </c>
      <c r="AN489">
        <v>-9.1999999999999993</v>
      </c>
      <c r="AO489" t="s">
        <v>3168</v>
      </c>
      <c r="AP489">
        <v>5.9280046774607999E-2</v>
      </c>
      <c r="AQ489">
        <f>(Table2[[#This Row],[Sharpe Ratio]]-AVERAGE(Table2[Sharpe Ratio]))/_xlfn.STDEV.P(Table2[Sharpe Ratio])</f>
        <v>-3.0857731095319196E-2</v>
      </c>
      <c r="AR4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9">
        <f>_xlfn.RANK.AVG(Table2[[#This Row],[1Y Return vs Nifty Z-Score]],Table2[1Y Return vs Nifty Z-Score])</f>
        <v>290</v>
      </c>
      <c r="AT489">
        <f>_xlfn.RANK.AVG(Table2[[#This Row],[6M Return vs Nifty Z-Score]],Table2[6M Return vs Nifty Z-Score])</f>
        <v>708</v>
      </c>
      <c r="AU489">
        <f>_xlfn.RANK.AVG(Table2[[#This Row],[Sharpe Ratio Z-Score]],Table2[Sharpe Ratio Z-Score])</f>
        <v>354</v>
      </c>
      <c r="AV489">
        <f>(Table2[[#This Row],[Rank 1Y]]+Table2[[#This Row],[Rank 6M]]+Table2[[#This Row],[Rank Sharpe]])/3</f>
        <v>450.66666666666669</v>
      </c>
    </row>
    <row r="490" spans="1:48" x14ac:dyDescent="0.3">
      <c r="A490" t="s">
        <v>498</v>
      </c>
      <c r="B490" t="s">
        <v>499</v>
      </c>
      <c r="C490" t="s">
        <v>3129</v>
      </c>
      <c r="D490" t="s">
        <v>196</v>
      </c>
      <c r="E490">
        <v>42796.196450099997</v>
      </c>
      <c r="F490">
        <v>688.9</v>
      </c>
      <c r="G490">
        <v>-0.907458358734338</v>
      </c>
      <c r="H490">
        <f>(Table2[[#This Row],[1Y Return vs Nifty]]-AVERAGE(Table2[1Y Return vs Nifty]))/_xlfn.STDEV.P(Table2[1Y Return vs Nifty])</f>
        <v>-0.38942437792003914</v>
      </c>
      <c r="I490">
        <v>2.1405884925648002</v>
      </c>
      <c r="J490">
        <f>(Table2[[#This Row],[1M Return vs Nifty]]-AVERAGE(Table2[1M Return vs Nifty]))/_xlfn.STDEV.P(Table2[1M Return vs Nifty])</f>
        <v>0.11404354131780307</v>
      </c>
      <c r="K490">
        <v>6.7974750823885897</v>
      </c>
      <c r="L490">
        <f>(Table2[[#This Row],[6M Return vs Nifty]]-AVERAGE(Table2[6M Return vs Nifty]))/_xlfn.STDEV.P(Table2[6M Return vs Nifty])</f>
        <v>1.3365504499975837E-2</v>
      </c>
      <c r="M490">
        <v>1.35519960790321</v>
      </c>
      <c r="N490">
        <f>(Table2[[#This Row],[1W Return vs Nifty]]-AVERAGE(Table2[1W Return vs Nifty]))/_xlfn.STDEV.P(Table2[1W Return vs Nifty])</f>
        <v>-0.90482637619003992</v>
      </c>
      <c r="O490">
        <v>683.56</v>
      </c>
      <c r="P490">
        <v>688.69757624932799</v>
      </c>
      <c r="Q490">
        <v>659.92714277059997</v>
      </c>
      <c r="R490">
        <v>53.892974259347397</v>
      </c>
      <c r="S490" s="1">
        <f>(Table2[[#This Row],[Close Price]]-Table2[[#This Row],[20D EMA]])/Table2[[#This Row],[20D EMA]]</f>
        <v>7.8120428345719939E-3</v>
      </c>
      <c r="T490" s="1">
        <f>(Table2[[#This Row],[Close Price]]-Table2[[#This Row],[50D EMA]])/Table2[[#This Row],[50D EMA]]</f>
        <v>2.9392255418465374E-4</v>
      </c>
      <c r="U490" s="1">
        <f>(Table2[[#This Row],[Close Price]]-Table2[[#This Row],[200D EMA]])/Table2[[#This Row],[200D EMA]]</f>
        <v>4.3903114982908623E-2</v>
      </c>
      <c r="V490">
        <v>1.8918960775832001</v>
      </c>
      <c r="W490">
        <v>680.45</v>
      </c>
      <c r="X490">
        <v>700.85</v>
      </c>
      <c r="Y490">
        <v>680.45</v>
      </c>
      <c r="Z490">
        <v>700.85</v>
      </c>
      <c r="AA490">
        <v>680.45</v>
      </c>
      <c r="AB490">
        <v>720</v>
      </c>
      <c r="AC490" s="1">
        <f>(Table2[[#This Row],[Close Price]]/Table2[[#This Row],[Day Low]])-1</f>
        <v>1.2418252626937853E-2</v>
      </c>
      <c r="AD490" s="1">
        <f>(Table2[[#This Row],[Day High]]/Table2[[#This Row],[Close Price]])-1</f>
        <v>1.7346494411380586E-2</v>
      </c>
      <c r="AE490" s="1">
        <f>(Table2[[#This Row],[Close Price]]/Table2[[#This Row],[Current Week Low]])-1</f>
        <v>1.2418252626937853E-2</v>
      </c>
      <c r="AF490" s="1">
        <f>(Table2[[#This Row],[Current Week High]]/Table2[[#This Row],[Close Price]])-1</f>
        <v>1.7346494411380586E-2</v>
      </c>
      <c r="AG490" s="1">
        <f>(Table2[[#This Row],[Close Price]]/Table2[[#This Row],[Current Month Low]])-1</f>
        <v>1.2418252626937853E-2</v>
      </c>
      <c r="AH490" s="1">
        <f>(Table2[[#This Row],[Current Month High]]/Table2[[#This Row],[Close Price]])-1</f>
        <v>4.5144433154304053E-2</v>
      </c>
      <c r="AI490">
        <v>11.5764261866744</v>
      </c>
      <c r="AJ490">
        <v>29.589917231000701</v>
      </c>
      <c r="AK490" t="str">
        <f>IF(AND(Table2[[#This Row],[20D EMA]]&gt;Table2[[#This Row],[50D EMA]],Table2[[#This Row],[50D EMA]]&gt;Table2[[#This Row],[200D EMA]]),"Uptrend","Downtrend/NoTrend")</f>
        <v>Downtrend/NoTrend</v>
      </c>
      <c r="AL490">
        <v>0.09</v>
      </c>
      <c r="AM490" t="s">
        <v>3169</v>
      </c>
      <c r="AN490">
        <v>6.21</v>
      </c>
      <c r="AO490" t="s">
        <v>3169</v>
      </c>
      <c r="AP490">
        <v>-2.0811113990267999E-2</v>
      </c>
      <c r="AQ490">
        <f>(Table2[[#This Row],[Sharpe Ratio]]-AVERAGE(Table2[Sharpe Ratio]))/_xlfn.STDEV.P(Table2[Sharpe Ratio])</f>
        <v>-0.98004386614045036</v>
      </c>
      <c r="AR4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0">
        <f>_xlfn.RANK.AVG(Table2[[#This Row],[1Y Return vs Nifty Z-Score]],Table2[1Y Return vs Nifty Z-Score])</f>
        <v>442</v>
      </c>
      <c r="AT490">
        <f>_xlfn.RANK.AVG(Table2[[#This Row],[6M Return vs Nifty Z-Score]],Table2[6M Return vs Nifty Z-Score])</f>
        <v>303</v>
      </c>
      <c r="AU490">
        <f>_xlfn.RANK.AVG(Table2[[#This Row],[Sharpe Ratio Z-Score]],Table2[Sharpe Ratio Z-Score])</f>
        <v>610</v>
      </c>
      <c r="AV490">
        <f>(Table2[[#This Row],[Rank 1Y]]+Table2[[#This Row],[Rank 6M]]+Table2[[#This Row],[Rank Sharpe]])/3</f>
        <v>451.66666666666669</v>
      </c>
    </row>
    <row r="491" spans="1:48" x14ac:dyDescent="0.3">
      <c r="A491" t="s">
        <v>741</v>
      </c>
      <c r="B491" t="s">
        <v>742</v>
      </c>
      <c r="C491" t="s">
        <v>3137</v>
      </c>
      <c r="D491" t="s">
        <v>160</v>
      </c>
      <c r="E491">
        <v>22915.842795475</v>
      </c>
      <c r="F491">
        <v>7783.45</v>
      </c>
      <c r="G491">
        <v>-8.7566756650332103</v>
      </c>
      <c r="H491">
        <f>(Table2[[#This Row],[1Y Return vs Nifty]]-AVERAGE(Table2[1Y Return vs Nifty]))/_xlfn.STDEV.P(Table2[1Y Return vs Nifty])</f>
        <v>-0.52857791129113052</v>
      </c>
      <c r="I491">
        <v>4.0994611860049499</v>
      </c>
      <c r="J491">
        <f>(Table2[[#This Row],[1M Return vs Nifty]]-AVERAGE(Table2[1M Return vs Nifty]))/_xlfn.STDEV.P(Table2[1M Return vs Nifty])</f>
        <v>0.33007216245359522</v>
      </c>
      <c r="K491">
        <v>19.472188704365699</v>
      </c>
      <c r="L491">
        <f>(Table2[[#This Row],[6M Return vs Nifty]]-AVERAGE(Table2[6M Return vs Nifty]))/_xlfn.STDEV.P(Table2[6M Return vs Nifty])</f>
        <v>0.4504777629611878</v>
      </c>
      <c r="M491">
        <v>6.5960621652810598</v>
      </c>
      <c r="N491">
        <f>(Table2[[#This Row],[1W Return vs Nifty]]-AVERAGE(Table2[1W Return vs Nifty]))/_xlfn.STDEV.P(Table2[1W Return vs Nifty])</f>
        <v>2.1949544674451826E-2</v>
      </c>
      <c r="O491">
        <v>7719.24</v>
      </c>
      <c r="P491">
        <v>7680.7297253898696</v>
      </c>
      <c r="Q491">
        <v>7135.7192799123904</v>
      </c>
      <c r="R491">
        <v>54.6680683349418</v>
      </c>
      <c r="S491" s="1">
        <f>(Table2[[#This Row],[Close Price]]-Table2[[#This Row],[20D EMA]])/Table2[[#This Row],[20D EMA]]</f>
        <v>8.3181764007855749E-3</v>
      </c>
      <c r="T491" s="1">
        <f>(Table2[[#This Row],[Close Price]]-Table2[[#This Row],[50D EMA]])/Table2[[#This Row],[50D EMA]]</f>
        <v>1.3373765030498608E-2</v>
      </c>
      <c r="U491" s="1">
        <f>(Table2[[#This Row],[Close Price]]-Table2[[#This Row],[200D EMA]])/Table2[[#This Row],[200D EMA]]</f>
        <v>9.0773010355245085E-2</v>
      </c>
      <c r="V491">
        <v>1.24680570241739</v>
      </c>
      <c r="W491">
        <v>7684.05</v>
      </c>
      <c r="X491">
        <v>7852.4</v>
      </c>
      <c r="Y491">
        <v>7684.05</v>
      </c>
      <c r="Z491">
        <v>7852.4</v>
      </c>
      <c r="AA491">
        <v>7684.05</v>
      </c>
      <c r="AB491">
        <v>7935</v>
      </c>
      <c r="AC491" s="1">
        <f>(Table2[[#This Row],[Close Price]]/Table2[[#This Row],[Day Low]])-1</f>
        <v>1.2935886674344754E-2</v>
      </c>
      <c r="AD491" s="1">
        <f>(Table2[[#This Row],[Day High]]/Table2[[#This Row],[Close Price]])-1</f>
        <v>8.8585395936249256E-3</v>
      </c>
      <c r="AE491" s="1">
        <f>(Table2[[#This Row],[Close Price]]/Table2[[#This Row],[Current Week Low]])-1</f>
        <v>1.2935886674344754E-2</v>
      </c>
      <c r="AF491" s="1">
        <f>(Table2[[#This Row],[Current Week High]]/Table2[[#This Row],[Close Price]])-1</f>
        <v>8.8585395936249256E-3</v>
      </c>
      <c r="AG491" s="1">
        <f>(Table2[[#This Row],[Close Price]]/Table2[[#This Row],[Current Month Low]])-1</f>
        <v>1.2935886674344754E-2</v>
      </c>
      <c r="AH491" s="1">
        <f>(Table2[[#This Row],[Current Month High]]/Table2[[#This Row],[Close Price]])-1</f>
        <v>1.9470800223551299E-2</v>
      </c>
      <c r="AI491">
        <v>5.0947844464858099</v>
      </c>
      <c r="AJ491">
        <v>50.409190604558503</v>
      </c>
      <c r="AK491" t="str">
        <f>IF(AND(Table2[[#This Row],[20D EMA]]&gt;Table2[[#This Row],[50D EMA]],Table2[[#This Row],[50D EMA]]&gt;Table2[[#This Row],[200D EMA]]),"Uptrend","Downtrend/NoTrend")</f>
        <v>Uptrend</v>
      </c>
      <c r="AL491">
        <v>0.04</v>
      </c>
      <c r="AM491" t="s">
        <v>3169</v>
      </c>
      <c r="AN491">
        <v>0.31</v>
      </c>
      <c r="AO491" t="s">
        <v>3169</v>
      </c>
      <c r="AP491">
        <v>-6.0914285381386997E-2</v>
      </c>
      <c r="AQ491">
        <f>(Table2[[#This Row],[Sharpe Ratio]]-AVERAGE(Table2[Sharpe Ratio]))/_xlfn.STDEV.P(Table2[Sharpe Ratio])</f>
        <v>-1.4553194632508157</v>
      </c>
      <c r="AR4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-1.1813979044527114</v>
      </c>
      <c r="AS491">
        <f>_xlfn.RANK.AVG(Table2[[#This Row],[1Y Return vs Nifty Z-Score]],Table2[1Y Return vs Nifty Z-Score])</f>
        <v>502</v>
      </c>
      <c r="AT491">
        <f>_xlfn.RANK.AVG(Table2[[#This Row],[6M Return vs Nifty Z-Score]],Table2[6M Return vs Nifty Z-Score])</f>
        <v>174</v>
      </c>
      <c r="AU491">
        <f>_xlfn.RANK.AVG(Table2[[#This Row],[Sharpe Ratio Z-Score]],Table2[Sharpe Ratio Z-Score])</f>
        <v>683</v>
      </c>
      <c r="AV491">
        <f>(Table2[[#This Row],[Rank 1Y]]+Table2[[#This Row],[Rank 6M]]+Table2[[#This Row],[Rank Sharpe]])/3</f>
        <v>453</v>
      </c>
    </row>
    <row r="492" spans="1:48" x14ac:dyDescent="0.3">
      <c r="A492" t="s">
        <v>415</v>
      </c>
      <c r="B492" t="s">
        <v>416</v>
      </c>
      <c r="C492" t="s">
        <v>3129</v>
      </c>
      <c r="D492" t="s">
        <v>417</v>
      </c>
      <c r="E492">
        <v>53956.760900900001</v>
      </c>
      <c r="F492">
        <v>2791.1</v>
      </c>
      <c r="G492">
        <v>-15.9811901918612</v>
      </c>
      <c r="H492">
        <f>(Table2[[#This Row],[1Y Return vs Nifty]]-AVERAGE(Table2[1Y Return vs Nifty]))/_xlfn.STDEV.P(Table2[1Y Return vs Nifty])</f>
        <v>-0.65665650614569548</v>
      </c>
      <c r="I492">
        <v>1.41059163242537</v>
      </c>
      <c r="J492">
        <f>(Table2[[#This Row],[1M Return vs Nifty]]-AVERAGE(Table2[1M Return vs Nifty]))/_xlfn.STDEV.P(Table2[1M Return vs Nifty])</f>
        <v>3.3537944574592825E-2</v>
      </c>
      <c r="K492">
        <v>6.43647401454733</v>
      </c>
      <c r="L492">
        <f>(Table2[[#This Row],[6M Return vs Nifty]]-AVERAGE(Table2[6M Return vs Nifty]))/_xlfn.STDEV.P(Table2[6M Return vs Nifty])</f>
        <v>9.1567748397202071E-4</v>
      </c>
      <c r="M492">
        <v>0.382451482659107</v>
      </c>
      <c r="N492">
        <f>(Table2[[#This Row],[1W Return vs Nifty]]-AVERAGE(Table2[1W Return vs Nifty]))/_xlfn.STDEV.P(Table2[1W Return vs Nifty])</f>
        <v>-1.0768437740271943</v>
      </c>
      <c r="O492">
        <v>2924.9</v>
      </c>
      <c r="P492">
        <v>2967.99971275595</v>
      </c>
      <c r="Q492">
        <v>2836.77398165461</v>
      </c>
      <c r="R492">
        <v>23.443146826508102</v>
      </c>
      <c r="S492" s="1">
        <f>(Table2[[#This Row],[Close Price]]-Table2[[#This Row],[20D EMA]])/Table2[[#This Row],[20D EMA]]</f>
        <v>-4.5745153680467769E-2</v>
      </c>
      <c r="T492" s="1">
        <f>(Table2[[#This Row],[Close Price]]-Table2[[#This Row],[50D EMA]])/Table2[[#This Row],[50D EMA]]</f>
        <v>-5.9602334864004763E-2</v>
      </c>
      <c r="U492" s="1">
        <f>(Table2[[#This Row],[Close Price]]-Table2[[#This Row],[200D EMA]])/Table2[[#This Row],[200D EMA]]</f>
        <v>-1.6100677019030521E-2</v>
      </c>
      <c r="V492">
        <v>0.56262887169853504</v>
      </c>
      <c r="W492">
        <v>2786</v>
      </c>
      <c r="X492">
        <v>2858</v>
      </c>
      <c r="Y492">
        <v>2786</v>
      </c>
      <c r="Z492">
        <v>2858</v>
      </c>
      <c r="AA492">
        <v>2786</v>
      </c>
      <c r="AB492">
        <v>2866.3</v>
      </c>
      <c r="AC492" s="1">
        <f>(Table2[[#This Row],[Close Price]]/Table2[[#This Row],[Day Low]])-1</f>
        <v>1.830581478822646E-3</v>
      </c>
      <c r="AD492" s="1">
        <f>(Table2[[#This Row],[Day High]]/Table2[[#This Row],[Close Price]])-1</f>
        <v>2.3969044462756717E-2</v>
      </c>
      <c r="AE492" s="1">
        <f>(Table2[[#This Row],[Close Price]]/Table2[[#This Row],[Current Week Low]])-1</f>
        <v>1.830581478822646E-3</v>
      </c>
      <c r="AF492" s="1">
        <f>(Table2[[#This Row],[Current Week High]]/Table2[[#This Row],[Close Price]])-1</f>
        <v>2.3969044462756717E-2</v>
      </c>
      <c r="AG492" s="1">
        <f>(Table2[[#This Row],[Close Price]]/Table2[[#This Row],[Current Month Low]])-1</f>
        <v>1.830581478822646E-3</v>
      </c>
      <c r="AH492" s="1">
        <f>(Table2[[#This Row],[Current Month High]]/Table2[[#This Row],[Close Price]])-1</f>
        <v>2.6942782415535271E-2</v>
      </c>
      <c r="AI492">
        <v>20.920067356956</v>
      </c>
      <c r="AJ492">
        <v>27.2267298751025</v>
      </c>
      <c r="AK492" t="str">
        <f>IF(AND(Table2[[#This Row],[20D EMA]]&gt;Table2[[#This Row],[50D EMA]],Table2[[#This Row],[50D EMA]]&gt;Table2[[#This Row],[200D EMA]]),"Uptrend","Downtrend/NoTrend")</f>
        <v>Downtrend/NoTrend</v>
      </c>
      <c r="AL492">
        <v>7.0000000000000007E-2</v>
      </c>
      <c r="AM492" t="s">
        <v>3169</v>
      </c>
      <c r="AN492">
        <v>-6.05</v>
      </c>
      <c r="AO492" t="s">
        <v>3168</v>
      </c>
      <c r="AP492">
        <v>4.3768011155649999E-3</v>
      </c>
      <c r="AQ492">
        <f>(Table2[[#This Row],[Sharpe Ratio]]-AVERAGE(Table2[Sharpe Ratio]))/_xlfn.STDEV.P(Table2[Sharpe Ratio])</f>
        <v>-0.68153377388023961</v>
      </c>
      <c r="AR4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2">
        <f>_xlfn.RANK.AVG(Table2[[#This Row],[1Y Return vs Nifty Z-Score]],Table2[1Y Return vs Nifty Z-Score])</f>
        <v>549</v>
      </c>
      <c r="AT492">
        <f>_xlfn.RANK.AVG(Table2[[#This Row],[6M Return vs Nifty Z-Score]],Table2[6M Return vs Nifty Z-Score])</f>
        <v>311</v>
      </c>
      <c r="AU492">
        <f>_xlfn.RANK.AVG(Table2[[#This Row],[Sharpe Ratio Z-Score]],Table2[Sharpe Ratio Z-Score])</f>
        <v>504</v>
      </c>
      <c r="AV492">
        <f>(Table2[[#This Row],[Rank 1Y]]+Table2[[#This Row],[Rank 6M]]+Table2[[#This Row],[Rank Sharpe]])/3</f>
        <v>454.66666666666669</v>
      </c>
    </row>
    <row r="493" spans="1:48" x14ac:dyDescent="0.3">
      <c r="A493" t="s">
        <v>675</v>
      </c>
      <c r="B493" t="s">
        <v>676</v>
      </c>
      <c r="C493" t="s">
        <v>3134</v>
      </c>
      <c r="D493" t="s">
        <v>263</v>
      </c>
      <c r="E493">
        <v>26831.195841279899</v>
      </c>
      <c r="F493">
        <v>1409.6</v>
      </c>
      <c r="G493">
        <v>5.7597305717243197</v>
      </c>
      <c r="H493">
        <f>(Table2[[#This Row],[1Y Return vs Nifty]]-AVERAGE(Table2[1Y Return vs Nifty]))/_xlfn.STDEV.P(Table2[1Y Return vs Nifty])</f>
        <v>-0.27122623648478617</v>
      </c>
      <c r="I493">
        <v>-0.87932021292195195</v>
      </c>
      <c r="J493">
        <f>(Table2[[#This Row],[1M Return vs Nifty]]-AVERAGE(Table2[1M Return vs Nifty]))/_xlfn.STDEV.P(Table2[1M Return vs Nifty])</f>
        <v>-0.2189983739567235</v>
      </c>
      <c r="K493">
        <v>-13.7943901942523</v>
      </c>
      <c r="L493">
        <f>(Table2[[#This Row],[6M Return vs Nifty]]-AVERAGE(Table2[6M Return vs Nifty]))/_xlfn.STDEV.P(Table2[6M Return vs Nifty])</f>
        <v>-0.69678519439979647</v>
      </c>
      <c r="M493">
        <v>4.0278330017497801</v>
      </c>
      <c r="N493">
        <f>(Table2[[#This Row],[1W Return vs Nifty]]-AVERAGE(Table2[1W Return vs Nifty]))/_xlfn.STDEV.P(Table2[1W Return vs Nifty])</f>
        <v>-0.43220717513344414</v>
      </c>
      <c r="O493">
        <v>1426.74</v>
      </c>
      <c r="P493">
        <v>1474.7292104655701</v>
      </c>
      <c r="Q493">
        <v>1439.31813420546</v>
      </c>
      <c r="R493">
        <v>48.284704765242502</v>
      </c>
      <c r="S493" s="1">
        <f>(Table2[[#This Row],[Close Price]]-Table2[[#This Row],[20D EMA]])/Table2[[#This Row],[20D EMA]]</f>
        <v>-1.2013401180313231E-2</v>
      </c>
      <c r="T493" s="1">
        <f>(Table2[[#This Row],[Close Price]]-Table2[[#This Row],[50D EMA]])/Table2[[#This Row],[50D EMA]]</f>
        <v>-4.4163504732512189E-2</v>
      </c>
      <c r="U493" s="1">
        <f>(Table2[[#This Row],[Close Price]]-Table2[[#This Row],[200D EMA]])/Table2[[#This Row],[200D EMA]]</f>
        <v>-2.0647370097831227E-2</v>
      </c>
      <c r="V493">
        <v>0.503463246197693</v>
      </c>
      <c r="W493">
        <v>1358.1</v>
      </c>
      <c r="X493">
        <v>1415</v>
      </c>
      <c r="Y493">
        <v>1358.1</v>
      </c>
      <c r="Z493">
        <v>1415</v>
      </c>
      <c r="AA493">
        <v>1358.1</v>
      </c>
      <c r="AB493">
        <v>1415</v>
      </c>
      <c r="AC493" s="1">
        <f>(Table2[[#This Row],[Close Price]]/Table2[[#This Row],[Day Low]])-1</f>
        <v>3.7920624401737824E-2</v>
      </c>
      <c r="AD493" s="1">
        <f>(Table2[[#This Row],[Day High]]/Table2[[#This Row],[Close Price]])-1</f>
        <v>3.8308740068104807E-3</v>
      </c>
      <c r="AE493" s="1">
        <f>(Table2[[#This Row],[Close Price]]/Table2[[#This Row],[Current Week Low]])-1</f>
        <v>3.7920624401737824E-2</v>
      </c>
      <c r="AF493" s="1">
        <f>(Table2[[#This Row],[Current Week High]]/Table2[[#This Row],[Close Price]])-1</f>
        <v>3.8308740068104807E-3</v>
      </c>
      <c r="AG493" s="1">
        <f>(Table2[[#This Row],[Close Price]]/Table2[[#This Row],[Current Month Low]])-1</f>
        <v>3.7920624401737824E-2</v>
      </c>
      <c r="AH493" s="1">
        <f>(Table2[[#This Row],[Current Month High]]/Table2[[#This Row],[Close Price]])-1</f>
        <v>3.8308740068104807E-3</v>
      </c>
      <c r="AI493">
        <v>30.6150681044268</v>
      </c>
      <c r="AJ493">
        <v>37.441497659906403</v>
      </c>
      <c r="AK493" t="str">
        <f>IF(AND(Table2[[#This Row],[20D EMA]]&gt;Table2[[#This Row],[50D EMA]],Table2[[#This Row],[50D EMA]]&gt;Table2[[#This Row],[200D EMA]]),"Uptrend","Downtrend/NoTrend")</f>
        <v>Downtrend/NoTrend</v>
      </c>
      <c r="AL493">
        <v>-0.06</v>
      </c>
      <c r="AM493" t="s">
        <v>3168</v>
      </c>
      <c r="AN493">
        <v>-4</v>
      </c>
      <c r="AO493" t="s">
        <v>3168</v>
      </c>
      <c r="AP493">
        <v>4.1425547320906003E-2</v>
      </c>
      <c r="AQ493">
        <f>(Table2[[#This Row],[Sharpe Ratio]]-AVERAGE(Table2[Sharpe Ratio]))/_xlfn.STDEV.P(Table2[Sharpe Ratio])</f>
        <v>-0.24245715315110516</v>
      </c>
      <c r="AR4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3">
        <f>_xlfn.RANK.AVG(Table2[[#This Row],[1Y Return vs Nifty Z-Score]],Table2[1Y Return vs Nifty Z-Score])</f>
        <v>392</v>
      </c>
      <c r="AT493">
        <f>_xlfn.RANK.AVG(Table2[[#This Row],[6M Return vs Nifty Z-Score]],Table2[6M Return vs Nifty Z-Score])</f>
        <v>568</v>
      </c>
      <c r="AU493">
        <f>_xlfn.RANK.AVG(Table2[[#This Row],[Sharpe Ratio Z-Score]],Table2[Sharpe Ratio Z-Score])</f>
        <v>404</v>
      </c>
      <c r="AV493">
        <f>(Table2[[#This Row],[Rank 1Y]]+Table2[[#This Row],[Rank 6M]]+Table2[[#This Row],[Rank Sharpe]])/3</f>
        <v>454.66666666666669</v>
      </c>
    </row>
    <row r="494" spans="1:48" x14ac:dyDescent="0.3">
      <c r="A494" t="s">
        <v>830</v>
      </c>
      <c r="B494" t="s">
        <v>831</v>
      </c>
      <c r="C494" t="s">
        <v>3129</v>
      </c>
      <c r="D494" t="s">
        <v>196</v>
      </c>
      <c r="E494">
        <v>18897.936810255</v>
      </c>
      <c r="F494">
        <v>498.15</v>
      </c>
      <c r="G494">
        <v>-21.394122561108201</v>
      </c>
      <c r="H494">
        <f>(Table2[[#This Row],[1Y Return vs Nifty]]-AVERAGE(Table2[1Y Return vs Nifty]))/_xlfn.STDEV.P(Table2[1Y Return vs Nifty])</f>
        <v>-0.75261877036725278</v>
      </c>
      <c r="I494">
        <v>-6.6196136038141704</v>
      </c>
      <c r="J494">
        <f>(Table2[[#This Row],[1M Return vs Nifty]]-AVERAGE(Table2[1M Return vs Nifty]))/_xlfn.STDEV.P(Table2[1M Return vs Nifty])</f>
        <v>-0.85205006246209225</v>
      </c>
      <c r="K494">
        <v>-3.96446918784864</v>
      </c>
      <c r="L494">
        <f>(Table2[[#This Row],[6M Return vs Nifty]]-AVERAGE(Table2[6M Return vs Nifty]))/_xlfn.STDEV.P(Table2[6M Return vs Nifty])</f>
        <v>-0.35778116639918867</v>
      </c>
      <c r="M494">
        <v>2.7268652125349799</v>
      </c>
      <c r="N494">
        <f>(Table2[[#This Row],[1W Return vs Nifty]]-AVERAGE(Table2[1W Return vs Nifty]))/_xlfn.STDEV.P(Table2[1W Return vs Nifty])</f>
        <v>-0.66226579767206628</v>
      </c>
      <c r="O494">
        <v>515.02</v>
      </c>
      <c r="P494">
        <v>536.44753861632603</v>
      </c>
      <c r="Q494">
        <v>527.38831929157698</v>
      </c>
      <c r="R494">
        <v>38.228570700959899</v>
      </c>
      <c r="S494" s="1">
        <f>(Table2[[#This Row],[Close Price]]-Table2[[#This Row],[20D EMA]])/Table2[[#This Row],[20D EMA]]</f>
        <v>-3.2756009475360191E-2</v>
      </c>
      <c r="T494" s="1">
        <f>(Table2[[#This Row],[Close Price]]-Table2[[#This Row],[50D EMA]])/Table2[[#This Row],[50D EMA]]</f>
        <v>-7.1391023090734931E-2</v>
      </c>
      <c r="U494" s="1">
        <f>(Table2[[#This Row],[Close Price]]-Table2[[#This Row],[200D EMA]])/Table2[[#This Row],[200D EMA]]</f>
        <v>-5.5439830997493181E-2</v>
      </c>
      <c r="V494">
        <v>0.63056389795318701</v>
      </c>
      <c r="W494">
        <v>488.05</v>
      </c>
      <c r="X494">
        <v>503.9</v>
      </c>
      <c r="Y494">
        <v>488.05</v>
      </c>
      <c r="Z494">
        <v>503.9</v>
      </c>
      <c r="AA494">
        <v>488.05</v>
      </c>
      <c r="AB494">
        <v>509</v>
      </c>
      <c r="AC494" s="1">
        <f>(Table2[[#This Row],[Close Price]]/Table2[[#This Row],[Day Low]])-1</f>
        <v>2.0694600963016008E-2</v>
      </c>
      <c r="AD494" s="1">
        <f>(Table2[[#This Row],[Day High]]/Table2[[#This Row],[Close Price]])-1</f>
        <v>1.1542708019672832E-2</v>
      </c>
      <c r="AE494" s="1">
        <f>(Table2[[#This Row],[Close Price]]/Table2[[#This Row],[Current Week Low]])-1</f>
        <v>2.0694600963016008E-2</v>
      </c>
      <c r="AF494" s="1">
        <f>(Table2[[#This Row],[Current Week High]]/Table2[[#This Row],[Close Price]])-1</f>
        <v>1.1542708019672832E-2</v>
      </c>
      <c r="AG494" s="1">
        <f>(Table2[[#This Row],[Close Price]]/Table2[[#This Row],[Current Month Low]])-1</f>
        <v>2.0694600963016008E-2</v>
      </c>
      <c r="AH494" s="1">
        <f>(Table2[[#This Row],[Current Month High]]/Table2[[#This Row],[Close Price]])-1</f>
        <v>2.178058817625228E-2</v>
      </c>
      <c r="AI494">
        <v>24.942286459901599</v>
      </c>
      <c r="AJ494">
        <v>22.455752212389299</v>
      </c>
      <c r="AK494" t="str">
        <f>IF(AND(Table2[[#This Row],[20D EMA]]&gt;Table2[[#This Row],[50D EMA]],Table2[[#This Row],[50D EMA]]&gt;Table2[[#This Row],[200D EMA]]),"Uptrend","Downtrend/NoTrend")</f>
        <v>Downtrend/NoTrend</v>
      </c>
      <c r="AL494">
        <v>0.02</v>
      </c>
      <c r="AM494" t="s">
        <v>3169</v>
      </c>
      <c r="AN494">
        <v>-5.81</v>
      </c>
      <c r="AO494" t="s">
        <v>3168</v>
      </c>
      <c r="AP494">
        <v>6.5225793399624005E-2</v>
      </c>
      <c r="AQ494">
        <f>(Table2[[#This Row],[Sharpe Ratio]]-AVERAGE(Table2[Sharpe Ratio]))/_xlfn.STDEV.P(Table2[Sharpe Ratio])</f>
        <v>3.9607226648576889E-2</v>
      </c>
      <c r="AR4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4">
        <f>_xlfn.RANK.AVG(Table2[[#This Row],[1Y Return vs Nifty Z-Score]],Table2[1Y Return vs Nifty Z-Score])</f>
        <v>588</v>
      </c>
      <c r="AT494">
        <f>_xlfn.RANK.AVG(Table2[[#This Row],[6M Return vs Nifty Z-Score]],Table2[6M Return vs Nifty Z-Score])</f>
        <v>445</v>
      </c>
      <c r="AU494">
        <f>_xlfn.RANK.AVG(Table2[[#This Row],[Sharpe Ratio Z-Score]],Table2[Sharpe Ratio Z-Score])</f>
        <v>332</v>
      </c>
      <c r="AV494">
        <f>(Table2[[#This Row],[Rank 1Y]]+Table2[[#This Row],[Rank 6M]]+Table2[[#This Row],[Rank Sharpe]])/3</f>
        <v>455</v>
      </c>
    </row>
    <row r="495" spans="1:48" x14ac:dyDescent="0.3">
      <c r="A495" t="s">
        <v>58</v>
      </c>
      <c r="B495" t="s">
        <v>59</v>
      </c>
      <c r="C495" t="s">
        <v>3123</v>
      </c>
      <c r="D495" t="s">
        <v>24</v>
      </c>
      <c r="E495">
        <v>352467.5443443</v>
      </c>
      <c r="F495">
        <v>1139.25</v>
      </c>
      <c r="G495">
        <v>-11.9128403669758</v>
      </c>
      <c r="H495">
        <f>(Table2[[#This Row],[1Y Return vs Nifty]]-AVERAGE(Table2[1Y Return vs Nifty]))/_xlfn.STDEV.P(Table2[1Y Return vs Nifty])</f>
        <v>-0.58453144819015157</v>
      </c>
      <c r="I495">
        <v>2.9627577346017802</v>
      </c>
      <c r="J495">
        <f>(Table2[[#This Row],[1M Return vs Nifty]]-AVERAGE(Table2[1M Return vs Nifty]))/_xlfn.STDEV.P(Table2[1M Return vs Nifty])</f>
        <v>0.20471410316303856</v>
      </c>
      <c r="K495">
        <v>-7.1453227910287502</v>
      </c>
      <c r="L495">
        <f>(Table2[[#This Row],[6M Return vs Nifty]]-AVERAGE(Table2[6M Return vs Nifty]))/_xlfn.STDEV.P(Table2[6M Return vs Nifty])</f>
        <v>-0.46747911649012391</v>
      </c>
      <c r="M495">
        <v>-0.318335202102627</v>
      </c>
      <c r="N495">
        <f>(Table2[[#This Row],[1W Return vs Nifty]]-AVERAGE(Table2[1W Return vs Nifty]))/_xlfn.STDEV.P(Table2[1W Return vs Nifty])</f>
        <v>-1.2007684558880709</v>
      </c>
      <c r="O495">
        <v>1173.3699999999999</v>
      </c>
      <c r="P495">
        <v>1184.4638776120701</v>
      </c>
      <c r="Q495">
        <v>1149.6049115410001</v>
      </c>
      <c r="R495">
        <v>36.6311087966168</v>
      </c>
      <c r="S495" s="1">
        <f>(Table2[[#This Row],[Close Price]]-Table2[[#This Row],[20D EMA]])/Table2[[#This Row],[20D EMA]]</f>
        <v>-2.9078636747147016E-2</v>
      </c>
      <c r="T495" s="1">
        <f>(Table2[[#This Row],[Close Price]]-Table2[[#This Row],[50D EMA]])/Table2[[#This Row],[50D EMA]]</f>
        <v>-3.8172441107468112E-2</v>
      </c>
      <c r="U495" s="1">
        <f>(Table2[[#This Row],[Close Price]]-Table2[[#This Row],[200D EMA]])/Table2[[#This Row],[200D EMA]]</f>
        <v>-9.0073654322855509E-3</v>
      </c>
      <c r="V495">
        <v>0.92711033136471699</v>
      </c>
      <c r="W495">
        <v>1135.45</v>
      </c>
      <c r="X495">
        <v>1176.95</v>
      </c>
      <c r="Y495">
        <v>1135.45</v>
      </c>
      <c r="Z495">
        <v>1176.95</v>
      </c>
      <c r="AA495">
        <v>1135.45</v>
      </c>
      <c r="AB495">
        <v>1176.95</v>
      </c>
      <c r="AC495" s="1">
        <f>(Table2[[#This Row],[Close Price]]/Table2[[#This Row],[Day Low]])-1</f>
        <v>3.346690739354452E-3</v>
      </c>
      <c r="AD495" s="1">
        <f>(Table2[[#This Row],[Day High]]/Table2[[#This Row],[Close Price]])-1</f>
        <v>3.3091946456001775E-2</v>
      </c>
      <c r="AE495" s="1">
        <f>(Table2[[#This Row],[Close Price]]/Table2[[#This Row],[Current Week Low]])-1</f>
        <v>3.346690739354452E-3</v>
      </c>
      <c r="AF495" s="1">
        <f>(Table2[[#This Row],[Current Week High]]/Table2[[#This Row],[Close Price]])-1</f>
        <v>3.3091946456001775E-2</v>
      </c>
      <c r="AG495" s="1">
        <f>(Table2[[#This Row],[Close Price]]/Table2[[#This Row],[Current Month Low]])-1</f>
        <v>3.346690739354452E-3</v>
      </c>
      <c r="AH495" s="1">
        <f>(Table2[[#This Row],[Current Month High]]/Table2[[#This Row],[Close Price]])-1</f>
        <v>3.3091946456001775E-2</v>
      </c>
      <c r="AI495">
        <v>17.590520078999301</v>
      </c>
      <c r="AJ495">
        <v>16.208496965369498</v>
      </c>
      <c r="AK495" t="str">
        <f>IF(AND(Table2[[#This Row],[20D EMA]]&gt;Table2[[#This Row],[50D EMA]],Table2[[#This Row],[50D EMA]]&gt;Table2[[#This Row],[200D EMA]]),"Uptrend","Downtrend/NoTrend")</f>
        <v>Downtrend/NoTrend</v>
      </c>
      <c r="AL495">
        <v>-0.04</v>
      </c>
      <c r="AM495" t="s">
        <v>3168</v>
      </c>
      <c r="AN495">
        <v>0.65</v>
      </c>
      <c r="AO495" t="s">
        <v>3169</v>
      </c>
      <c r="AP495">
        <v>5.7257347823659002E-2</v>
      </c>
      <c r="AQ495">
        <f>(Table2[[#This Row],[Sharpe Ratio]]-AVERAGE(Table2[Sharpe Ratio]))/_xlfn.STDEV.P(Table2[Sharpe Ratio])</f>
        <v>-5.4829387658612505E-2</v>
      </c>
      <c r="AR4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5">
        <f>_xlfn.RANK.AVG(Table2[[#This Row],[1Y Return vs Nifty Z-Score]],Table2[1Y Return vs Nifty Z-Score])</f>
        <v>523</v>
      </c>
      <c r="AT495">
        <f>_xlfn.RANK.AVG(Table2[[#This Row],[6M Return vs Nifty Z-Score]],Table2[6M Return vs Nifty Z-Score])</f>
        <v>482</v>
      </c>
      <c r="AU495">
        <f>_xlfn.RANK.AVG(Table2[[#This Row],[Sharpe Ratio Z-Score]],Table2[Sharpe Ratio Z-Score])</f>
        <v>362</v>
      </c>
      <c r="AV495">
        <f>(Table2[[#This Row],[Rank 1Y]]+Table2[[#This Row],[Rank 6M]]+Table2[[#This Row],[Rank Sharpe]])/3</f>
        <v>455.66666666666669</v>
      </c>
    </row>
    <row r="496" spans="1:48" x14ac:dyDescent="0.3">
      <c r="A496" t="s">
        <v>1161</v>
      </c>
      <c r="B496" t="s">
        <v>1162</v>
      </c>
      <c r="C496" t="s">
        <v>3134</v>
      </c>
      <c r="D496" t="s">
        <v>1163</v>
      </c>
      <c r="E496">
        <v>10448.73448703</v>
      </c>
      <c r="F496">
        <v>1109.1500000000001</v>
      </c>
      <c r="G496">
        <v>-17.176025526207301</v>
      </c>
      <c r="H496">
        <f>(Table2[[#This Row],[1Y Return vs Nifty]]-AVERAGE(Table2[1Y Return vs Nifty]))/_xlfn.STDEV.P(Table2[1Y Return vs Nifty])</f>
        <v>-0.67783894409877188</v>
      </c>
      <c r="I496">
        <v>-4.7652516106549303</v>
      </c>
      <c r="J496">
        <f>(Table2[[#This Row],[1M Return vs Nifty]]-AVERAGE(Table2[1M Return vs Nifty]))/_xlfn.STDEV.P(Table2[1M Return vs Nifty])</f>
        <v>-0.64754710225936007</v>
      </c>
      <c r="K496">
        <v>9.9797534221657394</v>
      </c>
      <c r="L496">
        <f>(Table2[[#This Row],[6M Return vs Nifty]]-AVERAGE(Table2[6M Return vs Nifty]))/_xlfn.STDEV.P(Table2[6M Return vs Nifty])</f>
        <v>0.12311258941558785</v>
      </c>
      <c r="M496">
        <v>3.6116896001533201</v>
      </c>
      <c r="N496">
        <f>(Table2[[#This Row],[1W Return vs Nifty]]-AVERAGE(Table2[1W Return vs Nifty]))/_xlfn.STDEV.P(Table2[1W Return vs Nifty])</f>
        <v>-0.50579652803172048</v>
      </c>
      <c r="O496">
        <v>1109.94</v>
      </c>
      <c r="P496">
        <v>1143.96894715044</v>
      </c>
      <c r="Q496">
        <v>1076.20627066815</v>
      </c>
      <c r="R496">
        <v>54.564553864889803</v>
      </c>
      <c r="S496" s="1">
        <f>(Table2[[#This Row],[Close Price]]-Table2[[#This Row],[20D EMA]])/Table2[[#This Row],[20D EMA]]</f>
        <v>-7.1175018469463538E-4</v>
      </c>
      <c r="T496" s="1">
        <f>(Table2[[#This Row],[Close Price]]-Table2[[#This Row],[50D EMA]])/Table2[[#This Row],[50D EMA]]</f>
        <v>-3.043696879812334E-2</v>
      </c>
      <c r="U496" s="1">
        <f>(Table2[[#This Row],[Close Price]]-Table2[[#This Row],[200D EMA]])/Table2[[#This Row],[200D EMA]]</f>
        <v>3.0610980654663358E-2</v>
      </c>
      <c r="V496">
        <v>0.77631859658112001</v>
      </c>
      <c r="W496">
        <v>1062</v>
      </c>
      <c r="X496">
        <v>1191.05</v>
      </c>
      <c r="Y496">
        <v>1062</v>
      </c>
      <c r="Z496">
        <v>1191.05</v>
      </c>
      <c r="AA496">
        <v>1062</v>
      </c>
      <c r="AB496">
        <v>1191.05</v>
      </c>
      <c r="AC496" s="1">
        <f>(Table2[[#This Row],[Close Price]]/Table2[[#This Row],[Day Low]])-1</f>
        <v>4.4397363465160211E-2</v>
      </c>
      <c r="AD496" s="1">
        <f>(Table2[[#This Row],[Day High]]/Table2[[#This Row],[Close Price]])-1</f>
        <v>7.3840328179236137E-2</v>
      </c>
      <c r="AE496" s="1">
        <f>(Table2[[#This Row],[Close Price]]/Table2[[#This Row],[Current Week Low]])-1</f>
        <v>4.4397363465160211E-2</v>
      </c>
      <c r="AF496" s="1">
        <f>(Table2[[#This Row],[Current Week High]]/Table2[[#This Row],[Close Price]])-1</f>
        <v>7.3840328179236137E-2</v>
      </c>
      <c r="AG496" s="1">
        <f>(Table2[[#This Row],[Close Price]]/Table2[[#This Row],[Current Month Low]])-1</f>
        <v>4.4397363465160211E-2</v>
      </c>
      <c r="AH496" s="1">
        <f>(Table2[[#This Row],[Current Month High]]/Table2[[#This Row],[Close Price]])-1</f>
        <v>7.3840328179236137E-2</v>
      </c>
      <c r="AI496">
        <v>17.2023621692286</v>
      </c>
      <c r="AJ496">
        <v>36.393261190358999</v>
      </c>
      <c r="AK496" t="str">
        <f>IF(AND(Table2[[#This Row],[20D EMA]]&gt;Table2[[#This Row],[50D EMA]],Table2[[#This Row],[50D EMA]]&gt;Table2[[#This Row],[200D EMA]]),"Uptrend","Downtrend/NoTrend")</f>
        <v>Downtrend/NoTrend</v>
      </c>
      <c r="AL496">
        <v>0</v>
      </c>
      <c r="AM496" t="s">
        <v>3170</v>
      </c>
      <c r="AN496">
        <v>0.06</v>
      </c>
      <c r="AO496" t="s">
        <v>3169</v>
      </c>
      <c r="AQ496">
        <f>(Table2[[#This Row],[Sharpe Ratio]]-AVERAGE(Table2[Sharpe Ratio]))/_xlfn.STDEV.P(Table2[Sharpe Ratio])</f>
        <v>-0.73340465320162251</v>
      </c>
      <c r="AR4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6">
        <f>_xlfn.RANK.AVG(Table2[[#This Row],[1Y Return vs Nifty Z-Score]],Table2[1Y Return vs Nifty Z-Score])</f>
        <v>557</v>
      </c>
      <c r="AT496">
        <f>_xlfn.RANK.AVG(Table2[[#This Row],[6M Return vs Nifty Z-Score]],Table2[6M Return vs Nifty Z-Score])</f>
        <v>271</v>
      </c>
      <c r="AU496">
        <f>_xlfn.RANK.AVG(Table2[[#This Row],[Sharpe Ratio Z-Score]],Table2[Sharpe Ratio Z-Score])</f>
        <v>539</v>
      </c>
      <c r="AV496">
        <f>(Table2[[#This Row],[Rank 1Y]]+Table2[[#This Row],[Rank 6M]]+Table2[[#This Row],[Rank Sharpe]])/3</f>
        <v>455.66666666666669</v>
      </c>
    </row>
    <row r="497" spans="1:48" x14ac:dyDescent="0.3">
      <c r="A497" t="s">
        <v>1193</v>
      </c>
      <c r="B497" t="s">
        <v>1194</v>
      </c>
      <c r="C497" t="s">
        <v>3135</v>
      </c>
      <c r="D497" t="s">
        <v>944</v>
      </c>
      <c r="E497">
        <v>9938.2480859879997</v>
      </c>
      <c r="F497">
        <v>71.97</v>
      </c>
      <c r="G497">
        <v>-4.0218844798317503</v>
      </c>
      <c r="H497">
        <f>(Table2[[#This Row],[1Y Return vs Nifty]]-AVERAGE(Table2[1Y Return vs Nifty]))/_xlfn.STDEV.P(Table2[1Y Return vs Nifty])</f>
        <v>-0.44463795938454315</v>
      </c>
      <c r="I497">
        <v>6.0179402597304303</v>
      </c>
      <c r="J497">
        <f>(Table2[[#This Row],[1M Return vs Nifty]]-AVERAGE(Table2[1M Return vs Nifty]))/_xlfn.STDEV.P(Table2[1M Return vs Nifty])</f>
        <v>0.54164608982655849</v>
      </c>
      <c r="K497">
        <v>-7.49162418236953</v>
      </c>
      <c r="L497">
        <f>(Table2[[#This Row],[6M Return vs Nifty]]-AVERAGE(Table2[6M Return vs Nifty]))/_xlfn.STDEV.P(Table2[6M Return vs Nifty])</f>
        <v>-0.47942199644717148</v>
      </c>
      <c r="M497">
        <v>20.204801991868099</v>
      </c>
      <c r="N497">
        <f>(Table2[[#This Row],[1W Return vs Nifty]]-AVERAGE(Table2[1W Return vs Nifty]))/_xlfn.STDEV.P(Table2[1W Return vs Nifty])</f>
        <v>2.4284718006026345</v>
      </c>
      <c r="O497">
        <v>70.5</v>
      </c>
      <c r="P497">
        <v>73.544735505784899</v>
      </c>
      <c r="Q497">
        <v>73.949818998436996</v>
      </c>
      <c r="R497">
        <v>56.725934861474997</v>
      </c>
      <c r="S497" s="1">
        <f>(Table2[[#This Row],[Close Price]]-Table2[[#This Row],[20D EMA]])/Table2[[#This Row],[20D EMA]]</f>
        <v>2.0851063829787218E-2</v>
      </c>
      <c r="T497" s="1">
        <f>(Table2[[#This Row],[Close Price]]-Table2[[#This Row],[50D EMA]])/Table2[[#This Row],[50D EMA]]</f>
        <v>-2.1411940568622136E-2</v>
      </c>
      <c r="U497" s="1">
        <f>(Table2[[#This Row],[Close Price]]-Table2[[#This Row],[200D EMA]])/Table2[[#This Row],[200D EMA]]</f>
        <v>-2.6772465778162925E-2</v>
      </c>
      <c r="V497">
        <v>0.792013049904573</v>
      </c>
      <c r="W497">
        <v>71.599999999999994</v>
      </c>
      <c r="X497">
        <v>74.489999999999995</v>
      </c>
      <c r="Y497">
        <v>71.599999999999994</v>
      </c>
      <c r="Z497">
        <v>74.489999999999995</v>
      </c>
      <c r="AA497">
        <v>71.599999999999994</v>
      </c>
      <c r="AB497">
        <v>77.59</v>
      </c>
      <c r="AC497" s="1">
        <f>(Table2[[#This Row],[Close Price]]/Table2[[#This Row],[Day Low]])-1</f>
        <v>5.16759776536313E-3</v>
      </c>
      <c r="AD497" s="1">
        <f>(Table2[[#This Row],[Day High]]/Table2[[#This Row],[Close Price]])-1</f>
        <v>3.5014589412255104E-2</v>
      </c>
      <c r="AE497" s="1">
        <f>(Table2[[#This Row],[Close Price]]/Table2[[#This Row],[Current Week Low]])-1</f>
        <v>5.16759776536313E-3</v>
      </c>
      <c r="AF497" s="1">
        <f>(Table2[[#This Row],[Current Week High]]/Table2[[#This Row],[Close Price]])-1</f>
        <v>3.5014589412255104E-2</v>
      </c>
      <c r="AG497" s="1">
        <f>(Table2[[#This Row],[Close Price]]/Table2[[#This Row],[Current Month Low]])-1</f>
        <v>5.16759776536313E-3</v>
      </c>
      <c r="AH497" s="1">
        <f>(Table2[[#This Row],[Current Month High]]/Table2[[#This Row],[Close Price]])-1</f>
        <v>7.8088092260664155E-2</v>
      </c>
      <c r="AI497">
        <v>31.791024037793498</v>
      </c>
      <c r="AJ497">
        <v>26.152497808939501</v>
      </c>
      <c r="AK497" t="str">
        <f>IF(AND(Table2[[#This Row],[20D EMA]]&gt;Table2[[#This Row],[50D EMA]],Table2[[#This Row],[50D EMA]]&gt;Table2[[#This Row],[200D EMA]]),"Uptrend","Downtrend/NoTrend")</f>
        <v>Downtrend/NoTrend</v>
      </c>
      <c r="AL497">
        <v>0</v>
      </c>
      <c r="AM497">
        <v>0</v>
      </c>
      <c r="AN497">
        <v>1.65</v>
      </c>
      <c r="AO497" t="s">
        <v>3169</v>
      </c>
      <c r="AP497">
        <v>4.1840127574275E-2</v>
      </c>
      <c r="AQ497">
        <f>(Table2[[#This Row],[Sharpe Ratio]]-AVERAGE(Table2[Sharpe Ratio]))/_xlfn.STDEV.P(Table2[Sharpe Ratio])</f>
        <v>-0.23754382907634752</v>
      </c>
      <c r="AR4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7">
        <f>_xlfn.RANK.AVG(Table2[[#This Row],[1Y Return vs Nifty Z-Score]],Table2[1Y Return vs Nifty Z-Score])</f>
        <v>475</v>
      </c>
      <c r="AT497">
        <f>_xlfn.RANK.AVG(Table2[[#This Row],[6M Return vs Nifty Z-Score]],Table2[6M Return vs Nifty Z-Score])</f>
        <v>491</v>
      </c>
      <c r="AU497">
        <f>_xlfn.RANK.AVG(Table2[[#This Row],[Sharpe Ratio Z-Score]],Table2[Sharpe Ratio Z-Score])</f>
        <v>402</v>
      </c>
      <c r="AV497">
        <f>(Table2[[#This Row],[Rank 1Y]]+Table2[[#This Row],[Rank 6M]]+Table2[[#This Row],[Rank Sharpe]])/3</f>
        <v>456</v>
      </c>
    </row>
    <row r="498" spans="1:48" x14ac:dyDescent="0.3">
      <c r="A498" t="s">
        <v>1715</v>
      </c>
      <c r="B498" t="s">
        <v>1716</v>
      </c>
      <c r="C498" t="s">
        <v>3135</v>
      </c>
      <c r="D498" t="s">
        <v>1457</v>
      </c>
      <c r="E498">
        <v>4882.5602962949997</v>
      </c>
      <c r="F498">
        <v>863.05</v>
      </c>
      <c r="G498">
        <v>-32.791839433094999</v>
      </c>
      <c r="H498">
        <f>(Table2[[#This Row],[1Y Return vs Nifty]]-AVERAGE(Table2[1Y Return vs Nifty]))/_xlfn.STDEV.P(Table2[1Y Return vs Nifty])</f>
        <v>-0.95468128350821269</v>
      </c>
      <c r="I498">
        <v>2.7059195563380798</v>
      </c>
      <c r="J498">
        <f>(Table2[[#This Row],[1M Return vs Nifty]]-AVERAGE(Table2[1M Return vs Nifty]))/_xlfn.STDEV.P(Table2[1M Return vs Nifty])</f>
        <v>0.17638944598080233</v>
      </c>
      <c r="K498">
        <v>-18.878098991398499</v>
      </c>
      <c r="L498">
        <f>(Table2[[#This Row],[6M Return vs Nifty]]-AVERAGE(Table2[6M Return vs Nifty]))/_xlfn.STDEV.P(Table2[6M Return vs Nifty])</f>
        <v>-0.87210682295530439</v>
      </c>
      <c r="M498">
        <v>3.9948919986209699</v>
      </c>
      <c r="N498">
        <f>(Table2[[#This Row],[1W Return vs Nifty]]-AVERAGE(Table2[1W Return vs Nifty]))/_xlfn.STDEV.P(Table2[1W Return vs Nifty])</f>
        <v>-0.43803234764553872</v>
      </c>
      <c r="O498">
        <v>871.44</v>
      </c>
      <c r="P498">
        <v>870.80610856418696</v>
      </c>
      <c r="Q498">
        <v>858.29866274002904</v>
      </c>
      <c r="R498">
        <v>43.958007982826203</v>
      </c>
      <c r="S498" s="1">
        <f>(Table2[[#This Row],[Close Price]]-Table2[[#This Row],[20D EMA]])/Table2[[#This Row],[20D EMA]]</f>
        <v>-9.6277425869825805E-3</v>
      </c>
      <c r="T498" s="1">
        <f>(Table2[[#This Row],[Close Price]]-Table2[[#This Row],[50D EMA]])/Table2[[#This Row],[50D EMA]]</f>
        <v>-8.9068146030527075E-3</v>
      </c>
      <c r="U498" s="1">
        <f>(Table2[[#This Row],[Close Price]]-Table2[[#This Row],[200D EMA]])/Table2[[#This Row],[200D EMA]]</f>
        <v>5.5357621609274802E-3</v>
      </c>
      <c r="V498">
        <v>0.525604421113266</v>
      </c>
      <c r="W498">
        <v>857.05</v>
      </c>
      <c r="X498">
        <v>873</v>
      </c>
      <c r="Y498">
        <v>857.05</v>
      </c>
      <c r="Z498">
        <v>873</v>
      </c>
      <c r="AA498">
        <v>855.65</v>
      </c>
      <c r="AB498">
        <v>887.95</v>
      </c>
      <c r="AC498" s="1">
        <f>(Table2[[#This Row],[Close Price]]/Table2[[#This Row],[Day Low]])-1</f>
        <v>7.0007584154949676E-3</v>
      </c>
      <c r="AD498" s="1">
        <f>(Table2[[#This Row],[Day High]]/Table2[[#This Row],[Close Price]])-1</f>
        <v>1.1528880134407116E-2</v>
      </c>
      <c r="AE498" s="1">
        <f>(Table2[[#This Row],[Close Price]]/Table2[[#This Row],[Current Week Low]])-1</f>
        <v>7.0007584154949676E-3</v>
      </c>
      <c r="AF498" s="1">
        <f>(Table2[[#This Row],[Current Week High]]/Table2[[#This Row],[Close Price]])-1</f>
        <v>1.1528880134407116E-2</v>
      </c>
      <c r="AG498" s="1">
        <f>(Table2[[#This Row],[Close Price]]/Table2[[#This Row],[Current Month Low]])-1</f>
        <v>8.6483959562904111E-3</v>
      </c>
      <c r="AH498" s="1">
        <f>(Table2[[#This Row],[Current Month High]]/Table2[[#This Row],[Close Price]])-1</f>
        <v>2.8851167371531261E-2</v>
      </c>
      <c r="AI498">
        <v>28.138578297896998</v>
      </c>
      <c r="AJ498">
        <v>12.077137848191599</v>
      </c>
      <c r="AK498" t="str">
        <f>IF(AND(Table2[[#This Row],[20D EMA]]&gt;Table2[[#This Row],[50D EMA]],Table2[[#This Row],[50D EMA]]&gt;Table2[[#This Row],[200D EMA]]),"Uptrend","Downtrend/NoTrend")</f>
        <v>Uptrend</v>
      </c>
      <c r="AL498">
        <v>7.0000000000000007E-2</v>
      </c>
      <c r="AM498" t="s">
        <v>3169</v>
      </c>
      <c r="AN498">
        <v>-2.98</v>
      </c>
      <c r="AO498" t="s">
        <v>3168</v>
      </c>
      <c r="AP498">
        <v>0.15400118369801899</v>
      </c>
      <c r="AQ498">
        <f>(Table2[[#This Row],[Sharpe Ratio]]-AVERAGE(Table2[Sharpe Ratio]))/_xlfn.STDEV.P(Table2[Sharpe Ratio])</f>
        <v>1.0917129621595387</v>
      </c>
      <c r="AR4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-0.99671804596871483</v>
      </c>
      <c r="AS498">
        <f>_xlfn.RANK.AVG(Table2[[#This Row],[1Y Return vs Nifty Z-Score]],Table2[1Y Return vs Nifty Z-Score])</f>
        <v>650</v>
      </c>
      <c r="AT498">
        <f>_xlfn.RANK.AVG(Table2[[#This Row],[6M Return vs Nifty Z-Score]],Table2[6M Return vs Nifty Z-Score])</f>
        <v>619</v>
      </c>
      <c r="AU498">
        <f>_xlfn.RANK.AVG(Table2[[#This Row],[Sharpe Ratio Z-Score]],Table2[Sharpe Ratio Z-Score])</f>
        <v>100</v>
      </c>
      <c r="AV498">
        <f>(Table2[[#This Row],[Rank 1Y]]+Table2[[#This Row],[Rank 6M]]+Table2[[#This Row],[Rank Sharpe]])/3</f>
        <v>456.33333333333331</v>
      </c>
    </row>
    <row r="499" spans="1:48" x14ac:dyDescent="0.3">
      <c r="A499" t="s">
        <v>1446</v>
      </c>
      <c r="B499" t="s">
        <v>1447</v>
      </c>
      <c r="C499" t="s">
        <v>3121</v>
      </c>
      <c r="D499" t="s">
        <v>1448</v>
      </c>
      <c r="E499">
        <v>7171.6663558800001</v>
      </c>
      <c r="F499">
        <v>442.6</v>
      </c>
      <c r="G499">
        <v>39.7227257826152</v>
      </c>
      <c r="H499">
        <f>(Table2[[#This Row],[1Y Return vs Nifty]]-AVERAGE(Table2[1Y Return vs Nifty]))/_xlfn.STDEV.P(Table2[1Y Return vs Nifty])</f>
        <v>0.33088103141673098</v>
      </c>
      <c r="I499">
        <v>-2.16513367668691</v>
      </c>
      <c r="J499">
        <f>(Table2[[#This Row],[1M Return vs Nifty]]-AVERAGE(Table2[1M Return vs Nifty]))/_xlfn.STDEV.P(Table2[1M Return vs Nifty])</f>
        <v>-0.36080060058695934</v>
      </c>
      <c r="K499">
        <v>-19.3506953577525</v>
      </c>
      <c r="L499">
        <f>(Table2[[#This Row],[6M Return vs Nifty]]-AVERAGE(Table2[6M Return vs Nifty]))/_xlfn.STDEV.P(Table2[6M Return vs Nifty])</f>
        <v>-0.88840523183448949</v>
      </c>
      <c r="M499">
        <v>13.515932417728701</v>
      </c>
      <c r="N499">
        <f>(Table2[[#This Row],[1W Return vs Nifty]]-AVERAGE(Table2[1W Return vs Nifty]))/_xlfn.STDEV.P(Table2[1W Return vs Nifty])</f>
        <v>1.2456353512115448</v>
      </c>
      <c r="O499">
        <v>448.27</v>
      </c>
      <c r="P499">
        <v>471.413685461255</v>
      </c>
      <c r="Q499">
        <v>463.42116781475301</v>
      </c>
      <c r="R499">
        <v>49.792830164850599</v>
      </c>
      <c r="S499" s="1">
        <f>(Table2[[#This Row],[Close Price]]-Table2[[#This Row],[20D EMA]])/Table2[[#This Row],[20D EMA]]</f>
        <v>-1.2648626943583017E-2</v>
      </c>
      <c r="T499" s="1">
        <f>(Table2[[#This Row],[Close Price]]-Table2[[#This Row],[50D EMA]])/Table2[[#This Row],[50D EMA]]</f>
        <v>-6.1121868859327258E-2</v>
      </c>
      <c r="U499" s="1">
        <f>(Table2[[#This Row],[Close Price]]-Table2[[#This Row],[200D EMA]])/Table2[[#This Row],[200D EMA]]</f>
        <v>-4.4929254986202941E-2</v>
      </c>
      <c r="V499">
        <v>0.67212117778660396</v>
      </c>
      <c r="W499">
        <v>440.9</v>
      </c>
      <c r="X499">
        <v>458.9</v>
      </c>
      <c r="Y499">
        <v>440.9</v>
      </c>
      <c r="Z499">
        <v>458.9</v>
      </c>
      <c r="AA499">
        <v>440.9</v>
      </c>
      <c r="AB499">
        <v>469.95</v>
      </c>
      <c r="AC499" s="1">
        <f>(Table2[[#This Row],[Close Price]]/Table2[[#This Row],[Day Low]])-1</f>
        <v>3.8557496030846572E-3</v>
      </c>
      <c r="AD499" s="1">
        <f>(Table2[[#This Row],[Day High]]/Table2[[#This Row],[Close Price]])-1</f>
        <v>3.682783551739699E-2</v>
      </c>
      <c r="AE499" s="1">
        <f>(Table2[[#This Row],[Close Price]]/Table2[[#This Row],[Current Week Low]])-1</f>
        <v>3.8557496030846572E-3</v>
      </c>
      <c r="AF499" s="1">
        <f>(Table2[[#This Row],[Current Week High]]/Table2[[#This Row],[Close Price]])-1</f>
        <v>3.682783551739699E-2</v>
      </c>
      <c r="AG499" s="1">
        <f>(Table2[[#This Row],[Close Price]]/Table2[[#This Row],[Current Month Low]])-1</f>
        <v>3.8557496030846572E-3</v>
      </c>
      <c r="AH499" s="1">
        <f>(Table2[[#This Row],[Current Month High]]/Table2[[#This Row],[Close Price]])-1</f>
        <v>6.1793944871215478E-2</v>
      </c>
      <c r="AI499">
        <v>43.425214640759101</v>
      </c>
      <c r="AJ499">
        <v>85.239955357142804</v>
      </c>
      <c r="AK499" t="str">
        <f>IF(AND(Table2[[#This Row],[20D EMA]]&gt;Table2[[#This Row],[50D EMA]],Table2[[#This Row],[50D EMA]]&gt;Table2[[#This Row],[200D EMA]]),"Uptrend","Downtrend/NoTrend")</f>
        <v>Downtrend/NoTrend</v>
      </c>
      <c r="AL499">
        <v>-0.12</v>
      </c>
      <c r="AM499" t="s">
        <v>3168</v>
      </c>
      <c r="AN499">
        <v>-4.6399999999999997</v>
      </c>
      <c r="AO499" t="s">
        <v>3168</v>
      </c>
      <c r="AQ499">
        <f>(Table2[[#This Row],[Sharpe Ratio]]-AVERAGE(Table2[Sharpe Ratio]))/_xlfn.STDEV.P(Table2[Sharpe Ratio])</f>
        <v>-0.73340465320162251</v>
      </c>
      <c r="AR4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9">
        <f>_xlfn.RANK.AVG(Table2[[#This Row],[1Y Return vs Nifty Z-Score]],Table2[1Y Return vs Nifty Z-Score])</f>
        <v>203</v>
      </c>
      <c r="AT499">
        <f>_xlfn.RANK.AVG(Table2[[#This Row],[6M Return vs Nifty Z-Score]],Table2[6M Return vs Nifty Z-Score])</f>
        <v>630</v>
      </c>
      <c r="AU499">
        <f>_xlfn.RANK.AVG(Table2[[#This Row],[Sharpe Ratio Z-Score]],Table2[Sharpe Ratio Z-Score])</f>
        <v>539</v>
      </c>
      <c r="AV499">
        <f>(Table2[[#This Row],[Rank 1Y]]+Table2[[#This Row],[Rank 6M]]+Table2[[#This Row],[Rank Sharpe]])/3</f>
        <v>457.33333333333331</v>
      </c>
    </row>
    <row r="500" spans="1:48" x14ac:dyDescent="0.3">
      <c r="A500" t="s">
        <v>233</v>
      </c>
      <c r="B500" t="s">
        <v>234</v>
      </c>
      <c r="C500" t="s">
        <v>3123</v>
      </c>
      <c r="D500" t="s">
        <v>54</v>
      </c>
      <c r="E500">
        <v>105160.343413125</v>
      </c>
      <c r="F500">
        <v>1251.25</v>
      </c>
      <c r="G500">
        <v>-16.1944561112484</v>
      </c>
      <c r="H500">
        <f>(Table2[[#This Row],[1Y Return vs Nifty]]-AVERAGE(Table2[1Y Return vs Nifty]))/_xlfn.STDEV.P(Table2[1Y Return vs Nifty])</f>
        <v>-0.66043735525106395</v>
      </c>
      <c r="I500">
        <v>-11.292745361204499</v>
      </c>
      <c r="J500">
        <f>(Table2[[#This Row],[1M Return vs Nifty]]-AVERAGE(Table2[1M Return vs Nifty]))/_xlfn.STDEV.P(Table2[1M Return vs Nifty])</f>
        <v>-1.3674129103468051</v>
      </c>
      <c r="K500">
        <v>-12.3978446015717</v>
      </c>
      <c r="L500">
        <f>(Table2[[#This Row],[6M Return vs Nifty]]-AVERAGE(Table2[6M Return vs Nifty]))/_xlfn.STDEV.P(Table2[6M Return vs Nifty])</f>
        <v>-0.64862259157757618</v>
      </c>
      <c r="M500">
        <v>-5.0222562322124302</v>
      </c>
      <c r="N500">
        <f>(Table2[[#This Row],[1W Return vs Nifty]]-AVERAGE(Table2[1W Return vs Nifty]))/_xlfn.STDEV.P(Table2[1W Return vs Nifty])</f>
        <v>-2.0325935031251485</v>
      </c>
      <c r="O500">
        <v>1382.36</v>
      </c>
      <c r="P500">
        <v>1435.9534457729001</v>
      </c>
      <c r="Q500">
        <v>1340.89581801899</v>
      </c>
      <c r="R500">
        <v>15.799447979034699</v>
      </c>
      <c r="S500" s="1">
        <f>(Table2[[#This Row],[Close Price]]-Table2[[#This Row],[20D EMA]])/Table2[[#This Row],[20D EMA]]</f>
        <v>-9.4845047599756871E-2</v>
      </c>
      <c r="T500" s="1">
        <f>(Table2[[#This Row],[Close Price]]-Table2[[#This Row],[50D EMA]])/Table2[[#This Row],[50D EMA]]</f>
        <v>-0.12862773951107007</v>
      </c>
      <c r="U500" s="1">
        <f>(Table2[[#This Row],[Close Price]]-Table2[[#This Row],[200D EMA]])/Table2[[#This Row],[200D EMA]]</f>
        <v>-6.6855170114133652E-2</v>
      </c>
      <c r="V500">
        <v>1.30907187813931</v>
      </c>
      <c r="W500">
        <v>1248.3</v>
      </c>
      <c r="X500">
        <v>1291</v>
      </c>
      <c r="Y500">
        <v>1248.3</v>
      </c>
      <c r="Z500">
        <v>1291</v>
      </c>
      <c r="AA500">
        <v>1248.3</v>
      </c>
      <c r="AB500">
        <v>1291</v>
      </c>
      <c r="AC500" s="1">
        <f>(Table2[[#This Row],[Close Price]]/Table2[[#This Row],[Day Low]])-1</f>
        <v>2.3632139710005884E-3</v>
      </c>
      <c r="AD500" s="1">
        <f>(Table2[[#This Row],[Day High]]/Table2[[#This Row],[Close Price]])-1</f>
        <v>3.1768231768231736E-2</v>
      </c>
      <c r="AE500" s="1">
        <f>(Table2[[#This Row],[Close Price]]/Table2[[#This Row],[Current Week Low]])-1</f>
        <v>2.3632139710005884E-3</v>
      </c>
      <c r="AF500" s="1">
        <f>(Table2[[#This Row],[Current Week High]]/Table2[[#This Row],[Close Price]])-1</f>
        <v>3.1768231768231736E-2</v>
      </c>
      <c r="AG500" s="1">
        <f>(Table2[[#This Row],[Close Price]]/Table2[[#This Row],[Current Month Low]])-1</f>
        <v>2.3632139710005884E-3</v>
      </c>
      <c r="AH500" s="1">
        <f>(Table2[[#This Row],[Current Month High]]/Table2[[#This Row],[Close Price]])-1</f>
        <v>3.1768231768231736E-2</v>
      </c>
      <c r="AI500">
        <v>32.027972027971998</v>
      </c>
      <c r="AJ500">
        <v>23.739121835443001</v>
      </c>
      <c r="AK500" t="str">
        <f>IF(AND(Table2[[#This Row],[20D EMA]]&gt;Table2[[#This Row],[50D EMA]],Table2[[#This Row],[50D EMA]]&gt;Table2[[#This Row],[200D EMA]]),"Uptrend","Downtrend/NoTrend")</f>
        <v>Downtrend/NoTrend</v>
      </c>
      <c r="AL500">
        <v>-0.11</v>
      </c>
      <c r="AM500" t="s">
        <v>3168</v>
      </c>
      <c r="AN500">
        <v>-14.09</v>
      </c>
      <c r="AO500" t="s">
        <v>3168</v>
      </c>
      <c r="AP500">
        <v>8.5307020565955002E-2</v>
      </c>
      <c r="AQ500">
        <f>(Table2[[#This Row],[Sharpe Ratio]]-AVERAGE(Table2[Sharpe Ratio]))/_xlfn.STDEV.P(Table2[Sharpe Ratio])</f>
        <v>0.27759631581822891</v>
      </c>
      <c r="AR5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0">
        <f>_xlfn.RANK.AVG(Table2[[#This Row],[1Y Return vs Nifty Z-Score]],Table2[1Y Return vs Nifty Z-Score])</f>
        <v>551</v>
      </c>
      <c r="AT500">
        <f>_xlfn.RANK.AVG(Table2[[#This Row],[6M Return vs Nifty Z-Score]],Table2[6M Return vs Nifty Z-Score])</f>
        <v>550</v>
      </c>
      <c r="AU500">
        <f>_xlfn.RANK.AVG(Table2[[#This Row],[Sharpe Ratio Z-Score]],Table2[Sharpe Ratio Z-Score])</f>
        <v>273</v>
      </c>
      <c r="AV500">
        <f>(Table2[[#This Row],[Rank 1Y]]+Table2[[#This Row],[Rank 6M]]+Table2[[#This Row],[Rank Sharpe]])/3</f>
        <v>458</v>
      </c>
    </row>
    <row r="501" spans="1:48" x14ac:dyDescent="0.3">
      <c r="A501" t="s">
        <v>1542</v>
      </c>
      <c r="B501" t="s">
        <v>1543</v>
      </c>
      <c r="C501" t="s">
        <v>3123</v>
      </c>
      <c r="D501" t="s">
        <v>24</v>
      </c>
      <c r="E501">
        <v>6331.3988946999998</v>
      </c>
      <c r="F501">
        <v>24.2</v>
      </c>
      <c r="G501">
        <v>-17.685521418687099</v>
      </c>
      <c r="H501">
        <f>(Table2[[#This Row],[1Y Return vs Nifty]]-AVERAGE(Table2[1Y Return vs Nifty]))/_xlfn.STDEV.P(Table2[1Y Return vs Nifty])</f>
        <v>-0.68687145662963611</v>
      </c>
      <c r="I501">
        <v>5.7952267305635301</v>
      </c>
      <c r="J501">
        <f>(Table2[[#This Row],[1M Return vs Nifty]]-AVERAGE(Table2[1M Return vs Nifty]))/_xlfn.STDEV.P(Table2[1M Return vs Nifty])</f>
        <v>0.51708477107658046</v>
      </c>
      <c r="K501">
        <v>-20.486079895689301</v>
      </c>
      <c r="L501">
        <f>(Table2[[#This Row],[6M Return vs Nifty]]-AVERAGE(Table2[6M Return vs Nifty]))/_xlfn.STDEV.P(Table2[6M Return vs Nifty])</f>
        <v>-0.92756118552317557</v>
      </c>
      <c r="M501">
        <v>11.4258310379495</v>
      </c>
      <c r="N501">
        <f>(Table2[[#This Row],[1W Return vs Nifty]]-AVERAGE(Table2[1W Return vs Nifty]))/_xlfn.STDEV.P(Table2[1W Return vs Nifty])</f>
        <v>0.87602908702548743</v>
      </c>
      <c r="O501">
        <v>24.29</v>
      </c>
      <c r="P501">
        <v>24.6942446783404</v>
      </c>
      <c r="Q501">
        <v>25.5271859903843</v>
      </c>
      <c r="R501">
        <v>48.973632129866203</v>
      </c>
      <c r="S501" s="1">
        <f>(Table2[[#This Row],[Close Price]]-Table2[[#This Row],[20D EMA]])/Table2[[#This Row],[20D EMA]]</f>
        <v>-3.7052284890901547E-3</v>
      </c>
      <c r="T501" s="1">
        <f>(Table2[[#This Row],[Close Price]]-Table2[[#This Row],[50D EMA]])/Table2[[#This Row],[50D EMA]]</f>
        <v>-2.0014569580008593E-2</v>
      </c>
      <c r="U501" s="1">
        <f>(Table2[[#This Row],[Close Price]]-Table2[[#This Row],[200D EMA]])/Table2[[#This Row],[200D EMA]]</f>
        <v>-5.1991080837669748E-2</v>
      </c>
      <c r="V501">
        <v>1.0417904948226899</v>
      </c>
      <c r="W501">
        <v>24</v>
      </c>
      <c r="X501">
        <v>24.77</v>
      </c>
      <c r="Y501">
        <v>24</v>
      </c>
      <c r="Z501">
        <v>24.77</v>
      </c>
      <c r="AA501">
        <v>24</v>
      </c>
      <c r="AB501">
        <v>24.95</v>
      </c>
      <c r="AC501" s="1">
        <f>(Table2[[#This Row],[Close Price]]/Table2[[#This Row],[Day Low]])-1</f>
        <v>8.3333333333333037E-3</v>
      </c>
      <c r="AD501" s="1">
        <f>(Table2[[#This Row],[Day High]]/Table2[[#This Row],[Close Price]])-1</f>
        <v>2.3553719008264418E-2</v>
      </c>
      <c r="AE501" s="1">
        <f>(Table2[[#This Row],[Close Price]]/Table2[[#This Row],[Current Week Low]])-1</f>
        <v>8.3333333333333037E-3</v>
      </c>
      <c r="AF501" s="1">
        <f>(Table2[[#This Row],[Current Week High]]/Table2[[#This Row],[Close Price]])-1</f>
        <v>2.3553719008264418E-2</v>
      </c>
      <c r="AG501" s="1">
        <f>(Table2[[#This Row],[Close Price]]/Table2[[#This Row],[Current Month Low]])-1</f>
        <v>8.3333333333333037E-3</v>
      </c>
      <c r="AH501" s="1">
        <f>(Table2[[#This Row],[Current Month High]]/Table2[[#This Row],[Close Price]])-1</f>
        <v>3.0991735537190035E-2</v>
      </c>
      <c r="AI501">
        <v>52.403822592501797</v>
      </c>
      <c r="AJ501">
        <v>14.045383411580501</v>
      </c>
      <c r="AK501" t="str">
        <f>IF(AND(Table2[[#This Row],[20D EMA]]&gt;Table2[[#This Row],[50D EMA]],Table2[[#This Row],[50D EMA]]&gt;Table2[[#This Row],[200D EMA]]),"Uptrend","Downtrend/NoTrend")</f>
        <v>Downtrend/NoTrend</v>
      </c>
      <c r="AL501">
        <v>-0.04</v>
      </c>
      <c r="AM501" t="s">
        <v>3168</v>
      </c>
      <c r="AN501">
        <v>-3.93</v>
      </c>
      <c r="AO501" t="s">
        <v>3168</v>
      </c>
      <c r="AP501">
        <v>0.1176375382358</v>
      </c>
      <c r="AQ501">
        <f>(Table2[[#This Row],[Sharpe Ratio]]-AVERAGE(Table2[Sharpe Ratio]))/_xlfn.STDEV.P(Table2[Sharpe Ratio])</f>
        <v>0.66075569093502184</v>
      </c>
      <c r="AR5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1">
        <f>_xlfn.RANK.AVG(Table2[[#This Row],[1Y Return vs Nifty Z-Score]],Table2[1Y Return vs Nifty Z-Score])</f>
        <v>561</v>
      </c>
      <c r="AT501">
        <f>_xlfn.RANK.AVG(Table2[[#This Row],[6M Return vs Nifty Z-Score]],Table2[6M Return vs Nifty Z-Score])</f>
        <v>636</v>
      </c>
      <c r="AU501">
        <f>_xlfn.RANK.AVG(Table2[[#This Row],[Sharpe Ratio Z-Score]],Table2[Sharpe Ratio Z-Score])</f>
        <v>179</v>
      </c>
      <c r="AV501">
        <f>(Table2[[#This Row],[Rank 1Y]]+Table2[[#This Row],[Rank 6M]]+Table2[[#This Row],[Rank Sharpe]])/3</f>
        <v>458.66666666666669</v>
      </c>
    </row>
    <row r="502" spans="1:48" x14ac:dyDescent="0.3">
      <c r="A502" t="s">
        <v>1822</v>
      </c>
      <c r="B502" t="s">
        <v>1823</v>
      </c>
      <c r="C502" t="s">
        <v>3125</v>
      </c>
      <c r="D502" t="s">
        <v>998</v>
      </c>
      <c r="E502">
        <v>4242.5788870919996</v>
      </c>
      <c r="F502">
        <v>33.26</v>
      </c>
      <c r="G502">
        <v>-26.953388625113998</v>
      </c>
      <c r="H502">
        <f>(Table2[[#This Row],[1Y Return vs Nifty]]-AVERAGE(Table2[1Y Return vs Nifty]))/_xlfn.STDEV.P(Table2[1Y Return vs Nifty])</f>
        <v>-0.85117528696867384</v>
      </c>
      <c r="I502">
        <v>-10.6838336846064</v>
      </c>
      <c r="J502">
        <f>(Table2[[#This Row],[1M Return vs Nifty]]-AVERAGE(Table2[1M Return vs Nifty]))/_xlfn.STDEV.P(Table2[1M Return vs Nifty])</f>
        <v>-1.300260843584387</v>
      </c>
      <c r="K502">
        <v>-9.22393280811532</v>
      </c>
      <c r="L502">
        <f>(Table2[[#This Row],[6M Return vs Nifty]]-AVERAGE(Table2[6M Return vs Nifty]))/_xlfn.STDEV.P(Table2[6M Return vs Nifty])</f>
        <v>-0.53916404335532586</v>
      </c>
      <c r="M502">
        <v>10.298685308601501</v>
      </c>
      <c r="N502">
        <f>(Table2[[#This Row],[1W Return vs Nifty]]-AVERAGE(Table2[1W Return vs Nifty]))/_xlfn.STDEV.P(Table2[1W Return vs Nifty])</f>
        <v>0.67670855346285574</v>
      </c>
      <c r="O502">
        <v>35.78</v>
      </c>
      <c r="P502">
        <v>37.658723545049902</v>
      </c>
      <c r="Q502">
        <v>35.658473409951803</v>
      </c>
      <c r="R502">
        <v>35.129860715609503</v>
      </c>
      <c r="S502" s="1">
        <f>(Table2[[#This Row],[Close Price]]-Table2[[#This Row],[20D EMA]])/Table2[[#This Row],[20D EMA]]</f>
        <v>-7.0430408049189583E-2</v>
      </c>
      <c r="T502" s="1">
        <f>(Table2[[#This Row],[Close Price]]-Table2[[#This Row],[50D EMA]])/Table2[[#This Row],[50D EMA]]</f>
        <v>-0.116804902847752</v>
      </c>
      <c r="U502" s="1">
        <f>(Table2[[#This Row],[Close Price]]-Table2[[#This Row],[200D EMA]])/Table2[[#This Row],[200D EMA]]</f>
        <v>-6.726236937788882E-2</v>
      </c>
      <c r="V502">
        <v>0.55022766743359997</v>
      </c>
      <c r="W502">
        <v>33.1</v>
      </c>
      <c r="X502">
        <v>35</v>
      </c>
      <c r="Y502">
        <v>33.1</v>
      </c>
      <c r="Z502">
        <v>35</v>
      </c>
      <c r="AA502">
        <v>33.1</v>
      </c>
      <c r="AB502">
        <v>35.4</v>
      </c>
      <c r="AC502" s="1">
        <f>(Table2[[#This Row],[Close Price]]/Table2[[#This Row],[Day Low]])-1</f>
        <v>4.8338368580058688E-3</v>
      </c>
      <c r="AD502" s="1">
        <f>(Table2[[#This Row],[Day High]]/Table2[[#This Row],[Close Price]])-1</f>
        <v>5.2315093205051122E-2</v>
      </c>
      <c r="AE502" s="1">
        <f>(Table2[[#This Row],[Close Price]]/Table2[[#This Row],[Current Week Low]])-1</f>
        <v>4.8338368580058688E-3</v>
      </c>
      <c r="AF502" s="1">
        <f>(Table2[[#This Row],[Current Week High]]/Table2[[#This Row],[Close Price]])-1</f>
        <v>5.2315093205051122E-2</v>
      </c>
      <c r="AG502" s="1">
        <f>(Table2[[#This Row],[Close Price]]/Table2[[#This Row],[Current Month Low]])-1</f>
        <v>4.8338368580058688E-3</v>
      </c>
      <c r="AH502" s="1">
        <f>(Table2[[#This Row],[Current Month High]]/Table2[[#This Row],[Close Price]])-1</f>
        <v>6.4341551413108933E-2</v>
      </c>
      <c r="AI502">
        <v>38.604930847865297</v>
      </c>
      <c r="AJ502">
        <v>34.383838383838302</v>
      </c>
      <c r="AK502" t="str">
        <f>IF(AND(Table2[[#This Row],[20D EMA]]&gt;Table2[[#This Row],[50D EMA]],Table2[[#This Row],[50D EMA]]&gt;Table2[[#This Row],[200D EMA]]),"Uptrend","Downtrend/NoTrend")</f>
        <v>Downtrend/NoTrend</v>
      </c>
      <c r="AL502">
        <v>-0.11</v>
      </c>
      <c r="AM502" t="s">
        <v>3168</v>
      </c>
      <c r="AN502">
        <v>-11.35</v>
      </c>
      <c r="AO502" t="s">
        <v>3168</v>
      </c>
      <c r="AP502">
        <v>9.1904132151570006E-2</v>
      </c>
      <c r="AQ502">
        <f>(Table2[[#This Row],[Sharpe Ratio]]-AVERAGE(Table2[Sharpe Ratio]))/_xlfn.STDEV.P(Table2[Sharpe Ratio])</f>
        <v>0.35578080944536478</v>
      </c>
      <c r="AR5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2">
        <f>_xlfn.RANK.AVG(Table2[[#This Row],[1Y Return vs Nifty Z-Score]],Table2[1Y Return vs Nifty Z-Score])</f>
        <v>616</v>
      </c>
      <c r="AT502">
        <f>_xlfn.RANK.AVG(Table2[[#This Row],[6M Return vs Nifty Z-Score]],Table2[6M Return vs Nifty Z-Score])</f>
        <v>512</v>
      </c>
      <c r="AU502">
        <f>_xlfn.RANK.AVG(Table2[[#This Row],[Sharpe Ratio Z-Score]],Table2[Sharpe Ratio Z-Score])</f>
        <v>249</v>
      </c>
      <c r="AV502">
        <f>(Table2[[#This Row],[Rank 1Y]]+Table2[[#This Row],[Rank 6M]]+Table2[[#This Row],[Rank Sharpe]])/3</f>
        <v>459</v>
      </c>
    </row>
    <row r="503" spans="1:48" x14ac:dyDescent="0.3">
      <c r="A503" t="s">
        <v>2173</v>
      </c>
      <c r="B503" t="s">
        <v>2174</v>
      </c>
      <c r="C503" t="s">
        <v>3121</v>
      </c>
      <c r="D503" t="s">
        <v>72</v>
      </c>
      <c r="E503">
        <v>2682.422874076</v>
      </c>
      <c r="F503">
        <v>202.84</v>
      </c>
      <c r="G503">
        <v>-1.9552407737845701</v>
      </c>
      <c r="H503">
        <f>(Table2[[#This Row],[1Y Return vs Nifty]]-AVERAGE(Table2[1Y Return vs Nifty]))/_xlfn.STDEV.P(Table2[1Y Return vs Nifty])</f>
        <v>-0.40799981284159892</v>
      </c>
      <c r="I503">
        <v>-7.6448840922880397</v>
      </c>
      <c r="J503">
        <f>(Table2[[#This Row],[1M Return vs Nifty]]-AVERAGE(Table2[1M Return vs Nifty]))/_xlfn.STDEV.P(Table2[1M Return vs Nifty])</f>
        <v>-0.96511905906301776</v>
      </c>
      <c r="K503">
        <v>-5.0354141730311701</v>
      </c>
      <c r="L503">
        <f>(Table2[[#This Row],[6M Return vs Nifty]]-AVERAGE(Table2[6M Return vs Nifty]))/_xlfn.STDEV.P(Table2[6M Return vs Nifty])</f>
        <v>-0.39471479623277722</v>
      </c>
      <c r="M503">
        <v>9.79484651182125</v>
      </c>
      <c r="N503">
        <f>(Table2[[#This Row],[1W Return vs Nifty]]-AVERAGE(Table2[1W Return vs Nifty]))/_xlfn.STDEV.P(Table2[1W Return vs Nifty])</f>
        <v>0.58761145165164164</v>
      </c>
      <c r="O503">
        <v>211.44</v>
      </c>
      <c r="P503">
        <v>223.586107072088</v>
      </c>
      <c r="Q503">
        <v>214.13120168074099</v>
      </c>
      <c r="R503">
        <v>42.280663956085696</v>
      </c>
      <c r="S503" s="1">
        <f>(Table2[[#This Row],[Close Price]]-Table2[[#This Row],[20D EMA]])/Table2[[#This Row],[20D EMA]]</f>
        <v>-4.0673477109345414E-2</v>
      </c>
      <c r="T503" s="1">
        <f>(Table2[[#This Row],[Close Price]]-Table2[[#This Row],[50D EMA]])/Table2[[#This Row],[50D EMA]]</f>
        <v>-9.2787997178192708E-2</v>
      </c>
      <c r="U503" s="1">
        <f>(Table2[[#This Row],[Close Price]]-Table2[[#This Row],[200D EMA]])/Table2[[#This Row],[200D EMA]]</f>
        <v>-5.2730296155417862E-2</v>
      </c>
      <c r="V503">
        <v>0.47407928201036298</v>
      </c>
      <c r="W503">
        <v>200.24</v>
      </c>
      <c r="X503">
        <v>209.9</v>
      </c>
      <c r="Y503">
        <v>200.24</v>
      </c>
      <c r="Z503">
        <v>209.9</v>
      </c>
      <c r="AA503">
        <v>200.24</v>
      </c>
      <c r="AB503">
        <v>210.95</v>
      </c>
      <c r="AC503" s="1">
        <f>(Table2[[#This Row],[Close Price]]/Table2[[#This Row],[Day Low]])-1</f>
        <v>1.2984418697562949E-2</v>
      </c>
      <c r="AD503" s="1">
        <f>(Table2[[#This Row],[Day High]]/Table2[[#This Row],[Close Price]])-1</f>
        <v>3.4805758233090067E-2</v>
      </c>
      <c r="AE503" s="1">
        <f>(Table2[[#This Row],[Close Price]]/Table2[[#This Row],[Current Week Low]])-1</f>
        <v>1.2984418697562949E-2</v>
      </c>
      <c r="AF503" s="1">
        <f>(Table2[[#This Row],[Current Week High]]/Table2[[#This Row],[Close Price]])-1</f>
        <v>3.4805758233090067E-2</v>
      </c>
      <c r="AG503" s="1">
        <f>(Table2[[#This Row],[Close Price]]/Table2[[#This Row],[Current Month Low]])-1</f>
        <v>1.2984418697562949E-2</v>
      </c>
      <c r="AH503" s="1">
        <f>(Table2[[#This Row],[Current Month High]]/Table2[[#This Row],[Close Price]])-1</f>
        <v>3.9982252021297571E-2</v>
      </c>
      <c r="AI503">
        <v>44.719976336028402</v>
      </c>
      <c r="AJ503">
        <v>29.403508771929801</v>
      </c>
      <c r="AK503" t="str">
        <f>IF(AND(Table2[[#This Row],[20D EMA]]&gt;Table2[[#This Row],[50D EMA]],Table2[[#This Row],[50D EMA]]&gt;Table2[[#This Row],[200D EMA]]),"Uptrend","Downtrend/NoTrend")</f>
        <v>Downtrend/NoTrend</v>
      </c>
      <c r="AL503">
        <v>-0.11</v>
      </c>
      <c r="AM503" t="s">
        <v>3168</v>
      </c>
      <c r="AN503">
        <v>-6.44</v>
      </c>
      <c r="AO503" t="s">
        <v>3168</v>
      </c>
      <c r="AP503">
        <v>1.9710964446071001E-2</v>
      </c>
      <c r="AQ503">
        <f>(Table2[[#This Row],[Sharpe Ratio]]-AVERAGE(Table2[Sharpe Ratio]))/_xlfn.STDEV.P(Table2[Sharpe Ratio])</f>
        <v>-0.49980366675190274</v>
      </c>
      <c r="AR5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3">
        <f>_xlfn.RANK.AVG(Table2[[#This Row],[1Y Return vs Nifty Z-Score]],Table2[1Y Return vs Nifty Z-Score])</f>
        <v>454</v>
      </c>
      <c r="AT503">
        <f>_xlfn.RANK.AVG(Table2[[#This Row],[6M Return vs Nifty Z-Score]],Table2[6M Return vs Nifty Z-Score])</f>
        <v>456</v>
      </c>
      <c r="AU503">
        <f>_xlfn.RANK.AVG(Table2[[#This Row],[Sharpe Ratio Z-Score]],Table2[Sharpe Ratio Z-Score])</f>
        <v>468</v>
      </c>
      <c r="AV503">
        <f>(Table2[[#This Row],[Rank 1Y]]+Table2[[#This Row],[Rank 6M]]+Table2[[#This Row],[Rank Sharpe]])/3</f>
        <v>459.33333333333331</v>
      </c>
    </row>
    <row r="504" spans="1:48" x14ac:dyDescent="0.3">
      <c r="A504" t="s">
        <v>1520</v>
      </c>
      <c r="B504" t="s">
        <v>1521</v>
      </c>
      <c r="C504" t="s">
        <v>3130</v>
      </c>
      <c r="D504" t="s">
        <v>1448</v>
      </c>
      <c r="E504">
        <v>6566.4677589699904</v>
      </c>
      <c r="F504">
        <v>322.7</v>
      </c>
      <c r="G504">
        <v>9.4297777418694508</v>
      </c>
      <c r="H504">
        <f>(Table2[[#This Row],[1Y Return vs Nifty]]-AVERAGE(Table2[1Y Return vs Nifty]))/_xlfn.STDEV.P(Table2[1Y Return vs Nifty])</f>
        <v>-0.20616242038245439</v>
      </c>
      <c r="I504">
        <v>-10.174482602416401</v>
      </c>
      <c r="J504">
        <f>(Table2[[#This Row],[1M Return vs Nifty]]-AVERAGE(Table2[1M Return vs Nifty]))/_xlfn.STDEV.P(Table2[1M Return vs Nifty])</f>
        <v>-1.2440885296162507</v>
      </c>
      <c r="K504">
        <v>-30.282333982108799</v>
      </c>
      <c r="L504">
        <f>(Table2[[#This Row],[6M Return vs Nifty]]-AVERAGE(Table2[6M Return vs Nifty]))/_xlfn.STDEV.P(Table2[6M Return vs Nifty])</f>
        <v>-1.2654041440220478</v>
      </c>
      <c r="M504">
        <v>6.3521658411986097</v>
      </c>
      <c r="N504">
        <f>(Table2[[#This Row],[1W Return vs Nifty]]-AVERAGE(Table2[1W Return vs Nifty]))/_xlfn.STDEV.P(Table2[1W Return vs Nifty])</f>
        <v>-2.1180233653501499E-2</v>
      </c>
      <c r="O504">
        <v>349.44</v>
      </c>
      <c r="P504">
        <v>377.61087622266501</v>
      </c>
      <c r="Q504">
        <v>382.623700099026</v>
      </c>
      <c r="R504">
        <v>25.368753681881302</v>
      </c>
      <c r="S504" s="1">
        <f>(Table2[[#This Row],[Close Price]]-Table2[[#This Row],[20D EMA]])/Table2[[#This Row],[20D EMA]]</f>
        <v>-7.6522435897435931E-2</v>
      </c>
      <c r="T504" s="1">
        <f>(Table2[[#This Row],[Close Price]]-Table2[[#This Row],[50D EMA]])/Table2[[#This Row],[50D EMA]]</f>
        <v>-0.14541656419420992</v>
      </c>
      <c r="U504" s="1">
        <f>(Table2[[#This Row],[Close Price]]-Table2[[#This Row],[200D EMA]])/Table2[[#This Row],[200D EMA]]</f>
        <v>-0.15661261987565664</v>
      </c>
      <c r="V504">
        <v>0.70754887368672903</v>
      </c>
      <c r="W504">
        <v>319.3</v>
      </c>
      <c r="X504">
        <v>336.5</v>
      </c>
      <c r="Y504">
        <v>319.3</v>
      </c>
      <c r="Z504">
        <v>336.5</v>
      </c>
      <c r="AA504">
        <v>319.3</v>
      </c>
      <c r="AB504">
        <v>336.5</v>
      </c>
      <c r="AC504" s="1">
        <f>(Table2[[#This Row],[Close Price]]/Table2[[#This Row],[Day Low]])-1</f>
        <v>1.0648293141246379E-2</v>
      </c>
      <c r="AD504" s="1">
        <f>(Table2[[#This Row],[Day High]]/Table2[[#This Row],[Close Price]])-1</f>
        <v>4.2764177254415836E-2</v>
      </c>
      <c r="AE504" s="1">
        <f>(Table2[[#This Row],[Close Price]]/Table2[[#This Row],[Current Week Low]])-1</f>
        <v>1.0648293141246379E-2</v>
      </c>
      <c r="AF504" s="1">
        <f>(Table2[[#This Row],[Current Week High]]/Table2[[#This Row],[Close Price]])-1</f>
        <v>4.2764177254415836E-2</v>
      </c>
      <c r="AG504" s="1">
        <f>(Table2[[#This Row],[Close Price]]/Table2[[#This Row],[Current Month Low]])-1</f>
        <v>1.0648293141246379E-2</v>
      </c>
      <c r="AH504" s="1">
        <f>(Table2[[#This Row],[Current Month High]]/Table2[[#This Row],[Close Price]])-1</f>
        <v>4.2764177254415836E-2</v>
      </c>
      <c r="AI504">
        <v>82.212581344902304</v>
      </c>
      <c r="AJ504">
        <v>38.0534759358288</v>
      </c>
      <c r="AK504" t="str">
        <f>IF(AND(Table2[[#This Row],[20D EMA]]&gt;Table2[[#This Row],[50D EMA]],Table2[[#This Row],[50D EMA]]&gt;Table2[[#This Row],[200D EMA]]),"Uptrend","Downtrend/NoTrend")</f>
        <v>Downtrend/NoTrend</v>
      </c>
      <c r="AL504">
        <v>-0.23</v>
      </c>
      <c r="AM504" t="s">
        <v>3168</v>
      </c>
      <c r="AN504">
        <v>-12.11</v>
      </c>
      <c r="AO504" t="s">
        <v>3168</v>
      </c>
      <c r="AP504">
        <v>6.7989160470813007E-2</v>
      </c>
      <c r="AQ504">
        <f>(Table2[[#This Row],[Sharpe Ratio]]-AVERAGE(Table2[Sharpe Ratio]))/_xlfn.STDEV.P(Table2[Sharpe Ratio])</f>
        <v>7.2356779595038459E-2</v>
      </c>
      <c r="AR5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4">
        <f>_xlfn.RANK.AVG(Table2[[#This Row],[1Y Return vs Nifty Z-Score]],Table2[1Y Return vs Nifty Z-Score])</f>
        <v>360</v>
      </c>
      <c r="AT504">
        <f>_xlfn.RANK.AVG(Table2[[#This Row],[6M Return vs Nifty Z-Score]],Table2[6M Return vs Nifty Z-Score])</f>
        <v>697</v>
      </c>
      <c r="AU504">
        <f>_xlfn.RANK.AVG(Table2[[#This Row],[Sharpe Ratio Z-Score]],Table2[Sharpe Ratio Z-Score])</f>
        <v>323</v>
      </c>
      <c r="AV504">
        <f>(Table2[[#This Row],[Rank 1Y]]+Table2[[#This Row],[Rank 6M]]+Table2[[#This Row],[Rank Sharpe]])/3</f>
        <v>460</v>
      </c>
    </row>
    <row r="505" spans="1:48" x14ac:dyDescent="0.3">
      <c r="A505" t="s">
        <v>667</v>
      </c>
      <c r="B505" t="s">
        <v>668</v>
      </c>
      <c r="C505" t="s">
        <v>3129</v>
      </c>
      <c r="D505" t="s">
        <v>196</v>
      </c>
      <c r="E505">
        <v>27730.79748384</v>
      </c>
      <c r="F505">
        <v>14620.1</v>
      </c>
      <c r="G505">
        <v>-33.8199791959807</v>
      </c>
      <c r="H505">
        <f>(Table2[[#This Row],[1Y Return vs Nifty]]-AVERAGE(Table2[1Y Return vs Nifty]))/_xlfn.STDEV.P(Table2[1Y Return vs Nifty])</f>
        <v>-0.97290848696326937</v>
      </c>
      <c r="I505">
        <v>-5.8020309541859696</v>
      </c>
      <c r="J505">
        <f>(Table2[[#This Row],[1M Return vs Nifty]]-AVERAGE(Table2[1M Return vs Nifty]))/_xlfn.STDEV.P(Table2[1M Return vs Nifty])</f>
        <v>-0.76188531972245699</v>
      </c>
      <c r="K505">
        <v>2.0571604231989702</v>
      </c>
      <c r="L505">
        <f>(Table2[[#This Row],[6M Return vs Nifty]]-AVERAGE(Table2[6M Return vs Nifty]))/_xlfn.STDEV.P(Table2[6M Return vs Nifty])</f>
        <v>-0.15011350641056412</v>
      </c>
      <c r="M505">
        <v>5.1699060906015504</v>
      </c>
      <c r="N505">
        <f>(Table2[[#This Row],[1W Return vs Nifty]]-AVERAGE(Table2[1W Return vs Nifty]))/_xlfn.STDEV.P(Table2[1W Return vs Nifty])</f>
        <v>-0.23024693919382355</v>
      </c>
      <c r="O505">
        <v>14568.81</v>
      </c>
      <c r="P505">
        <v>15113.619214566301</v>
      </c>
      <c r="Q505">
        <v>15140.8174093077</v>
      </c>
      <c r="R505">
        <v>58.891371383560603</v>
      </c>
      <c r="S505" s="1">
        <f>(Table2[[#This Row],[Close Price]]-Table2[[#This Row],[20D EMA]])/Table2[[#This Row],[20D EMA]]</f>
        <v>3.520534621564896E-3</v>
      </c>
      <c r="T505" s="1">
        <f>(Table2[[#This Row],[Close Price]]-Table2[[#This Row],[50D EMA]])/Table2[[#This Row],[50D EMA]]</f>
        <v>-3.2653939970292048E-2</v>
      </c>
      <c r="U505" s="1">
        <f>(Table2[[#This Row],[Close Price]]-Table2[[#This Row],[200D EMA]])/Table2[[#This Row],[200D EMA]]</f>
        <v>-3.439163125945844E-2</v>
      </c>
      <c r="V505">
        <v>0.71022117383404604</v>
      </c>
      <c r="W505">
        <v>14255</v>
      </c>
      <c r="X505">
        <v>14669.9</v>
      </c>
      <c r="Y505">
        <v>14255</v>
      </c>
      <c r="Z505">
        <v>14669.9</v>
      </c>
      <c r="AA505">
        <v>14255</v>
      </c>
      <c r="AB505">
        <v>14669.9</v>
      </c>
      <c r="AC505" s="1">
        <f>(Table2[[#This Row],[Close Price]]/Table2[[#This Row],[Day Low]])-1</f>
        <v>2.5612065941774897E-2</v>
      </c>
      <c r="AD505" s="1">
        <f>(Table2[[#This Row],[Day High]]/Table2[[#This Row],[Close Price]])-1</f>
        <v>3.4062694509613411E-3</v>
      </c>
      <c r="AE505" s="1">
        <f>(Table2[[#This Row],[Close Price]]/Table2[[#This Row],[Current Week Low]])-1</f>
        <v>2.5612065941774897E-2</v>
      </c>
      <c r="AF505" s="1">
        <f>(Table2[[#This Row],[Current Week High]]/Table2[[#This Row],[Close Price]])-1</f>
        <v>3.4062694509613411E-3</v>
      </c>
      <c r="AG505" s="1">
        <f>(Table2[[#This Row],[Close Price]]/Table2[[#This Row],[Current Month Low]])-1</f>
        <v>2.5612065941774897E-2</v>
      </c>
      <c r="AH505" s="1">
        <f>(Table2[[#This Row],[Current Month High]]/Table2[[#This Row],[Close Price]])-1</f>
        <v>3.4062694509613411E-3</v>
      </c>
      <c r="AI505">
        <v>24.8281475502903</v>
      </c>
      <c r="AJ505">
        <v>12.6789980732177</v>
      </c>
      <c r="AK505" t="str">
        <f>IF(AND(Table2[[#This Row],[20D EMA]]&gt;Table2[[#This Row],[50D EMA]],Table2[[#This Row],[50D EMA]]&gt;Table2[[#This Row],[200D EMA]]),"Uptrend","Downtrend/NoTrend")</f>
        <v>Downtrend/NoTrend</v>
      </c>
      <c r="AL505">
        <v>0.01</v>
      </c>
      <c r="AM505" t="s">
        <v>3169</v>
      </c>
      <c r="AN505">
        <v>0.98</v>
      </c>
      <c r="AO505" t="s">
        <v>3169</v>
      </c>
      <c r="AP505">
        <v>5.8356944482239999E-2</v>
      </c>
      <c r="AQ505">
        <f>(Table2[[#This Row],[Sharpe Ratio]]-AVERAGE(Table2[Sharpe Ratio]))/_xlfn.STDEV.P(Table2[Sharpe Ratio])</f>
        <v>-4.1797713594965258E-2</v>
      </c>
      <c r="AR5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5">
        <f>_xlfn.RANK.AVG(Table2[[#This Row],[1Y Return vs Nifty Z-Score]],Table2[1Y Return vs Nifty Z-Score])</f>
        <v>657</v>
      </c>
      <c r="AT505">
        <f>_xlfn.RANK.AVG(Table2[[#This Row],[6M Return vs Nifty Z-Score]],Table2[6M Return vs Nifty Z-Score])</f>
        <v>371</v>
      </c>
      <c r="AU505">
        <f>_xlfn.RANK.AVG(Table2[[#This Row],[Sharpe Ratio Z-Score]],Table2[Sharpe Ratio Z-Score])</f>
        <v>357</v>
      </c>
      <c r="AV505">
        <f>(Table2[[#This Row],[Rank 1Y]]+Table2[[#This Row],[Rank 6M]]+Table2[[#This Row],[Rank Sharpe]])/3</f>
        <v>461.66666666666669</v>
      </c>
    </row>
    <row r="506" spans="1:48" x14ac:dyDescent="0.3">
      <c r="A506" t="s">
        <v>432</v>
      </c>
      <c r="B506" t="s">
        <v>433</v>
      </c>
      <c r="C506" t="s">
        <v>3123</v>
      </c>
      <c r="D506" t="s">
        <v>391</v>
      </c>
      <c r="E506">
        <v>51871.788937869998</v>
      </c>
      <c r="F506">
        <v>199.1</v>
      </c>
      <c r="G506">
        <v>-8.3441694988670303</v>
      </c>
      <c r="H506">
        <f>(Table2[[#This Row],[1Y Return vs Nifty]]-AVERAGE(Table2[1Y Return vs Nifty]))/_xlfn.STDEV.P(Table2[1Y Return vs Nifty])</f>
        <v>-0.5212648648663204</v>
      </c>
      <c r="I506">
        <v>-7.9709504948649199</v>
      </c>
      <c r="J506">
        <f>(Table2[[#This Row],[1M Return vs Nifty]]-AVERAGE(Table2[1M Return vs Nifty]))/_xlfn.STDEV.P(Table2[1M Return vs Nifty])</f>
        <v>-1.001078351151411</v>
      </c>
      <c r="K506">
        <v>-19.089960021055202</v>
      </c>
      <c r="L506">
        <f>(Table2[[#This Row],[6M Return vs Nifty]]-AVERAGE(Table2[6M Return vs Nifty]))/_xlfn.STDEV.P(Table2[6M Return vs Nifty])</f>
        <v>-0.87941326441940071</v>
      </c>
      <c r="M506">
        <v>2.0422988699811002</v>
      </c>
      <c r="N506">
        <f>(Table2[[#This Row],[1W Return vs Nifty]]-AVERAGE(Table2[1W Return vs Nifty]))/_xlfn.STDEV.P(Table2[1W Return vs Nifty])</f>
        <v>-0.78332213058811906</v>
      </c>
      <c r="O506">
        <v>212.86</v>
      </c>
      <c r="P506">
        <v>218.50263986121701</v>
      </c>
      <c r="Q506">
        <v>210.54650131464899</v>
      </c>
      <c r="R506">
        <v>34.629617885716101</v>
      </c>
      <c r="S506" s="1">
        <f>(Table2[[#This Row],[Close Price]]-Table2[[#This Row],[20D EMA]])/Table2[[#This Row],[20D EMA]]</f>
        <v>-6.4643427604998679E-2</v>
      </c>
      <c r="T506" s="1">
        <f>(Table2[[#This Row],[Close Price]]-Table2[[#This Row],[50D EMA]])/Table2[[#This Row],[50D EMA]]</f>
        <v>-8.8798194262278432E-2</v>
      </c>
      <c r="U506" s="1">
        <f>(Table2[[#This Row],[Close Price]]-Table2[[#This Row],[200D EMA]])/Table2[[#This Row],[200D EMA]]</f>
        <v>-5.4365668596615124E-2</v>
      </c>
      <c r="V506">
        <v>1.46197154560665</v>
      </c>
      <c r="W506">
        <v>197.69</v>
      </c>
      <c r="X506">
        <v>207.19</v>
      </c>
      <c r="Y506">
        <v>197.69</v>
      </c>
      <c r="Z506">
        <v>207.19</v>
      </c>
      <c r="AA506">
        <v>197.69</v>
      </c>
      <c r="AB506">
        <v>208.8</v>
      </c>
      <c r="AC506" s="1">
        <f>(Table2[[#This Row],[Close Price]]/Table2[[#This Row],[Day Low]])-1</f>
        <v>7.1323789771864377E-3</v>
      </c>
      <c r="AD506" s="1">
        <f>(Table2[[#This Row],[Day High]]/Table2[[#This Row],[Close Price]])-1</f>
        <v>4.0632847815168294E-2</v>
      </c>
      <c r="AE506" s="1">
        <f>(Table2[[#This Row],[Close Price]]/Table2[[#This Row],[Current Week Low]])-1</f>
        <v>7.1323789771864377E-3</v>
      </c>
      <c r="AF506" s="1">
        <f>(Table2[[#This Row],[Current Week High]]/Table2[[#This Row],[Close Price]])-1</f>
        <v>4.0632847815168294E-2</v>
      </c>
      <c r="AG506" s="1">
        <f>(Table2[[#This Row],[Close Price]]/Table2[[#This Row],[Current Month Low]])-1</f>
        <v>7.1323789771864377E-3</v>
      </c>
      <c r="AH506" s="1">
        <f>(Table2[[#This Row],[Current Month High]]/Table2[[#This Row],[Close Price]])-1</f>
        <v>4.871923656454058E-2</v>
      </c>
      <c r="AI506">
        <v>24.008036162732299</v>
      </c>
      <c r="AJ506">
        <v>28.451612903225701</v>
      </c>
      <c r="AK506" t="str">
        <f>IF(AND(Table2[[#This Row],[20D EMA]]&gt;Table2[[#This Row],[50D EMA]],Table2[[#This Row],[50D EMA]]&gt;Table2[[#This Row],[200D EMA]]),"Uptrend","Downtrend/NoTrend")</f>
        <v>Downtrend/NoTrend</v>
      </c>
      <c r="AL506">
        <v>-0.11</v>
      </c>
      <c r="AM506" t="s">
        <v>3168</v>
      </c>
      <c r="AN506">
        <v>-8.8699999999999992</v>
      </c>
      <c r="AO506" t="s">
        <v>3168</v>
      </c>
      <c r="AP506">
        <v>8.7988393946867E-2</v>
      </c>
      <c r="AQ506">
        <f>(Table2[[#This Row],[Sharpe Ratio]]-AVERAGE(Table2[Sharpe Ratio]))/_xlfn.STDEV.P(Table2[Sharpe Ratio])</f>
        <v>0.30937413513979528</v>
      </c>
      <c r="AR5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6">
        <f>_xlfn.RANK.AVG(Table2[[#This Row],[1Y Return vs Nifty Z-Score]],Table2[1Y Return vs Nifty Z-Score])</f>
        <v>498</v>
      </c>
      <c r="AT506">
        <f>_xlfn.RANK.AVG(Table2[[#This Row],[6M Return vs Nifty Z-Score]],Table2[6M Return vs Nifty Z-Score])</f>
        <v>624</v>
      </c>
      <c r="AU506">
        <f>_xlfn.RANK.AVG(Table2[[#This Row],[Sharpe Ratio Z-Score]],Table2[Sharpe Ratio Z-Score])</f>
        <v>264</v>
      </c>
      <c r="AV506">
        <f>(Table2[[#This Row],[Rank 1Y]]+Table2[[#This Row],[Rank 6M]]+Table2[[#This Row],[Rank Sharpe]])/3</f>
        <v>462</v>
      </c>
    </row>
    <row r="507" spans="1:48" x14ac:dyDescent="0.3">
      <c r="A507" t="s">
        <v>697</v>
      </c>
      <c r="B507" t="s">
        <v>698</v>
      </c>
      <c r="C507" t="s">
        <v>3134</v>
      </c>
      <c r="D507" t="s">
        <v>263</v>
      </c>
      <c r="E507">
        <v>25504.797921885001</v>
      </c>
      <c r="F507">
        <v>5158.95</v>
      </c>
      <c r="G507">
        <v>-18.827336479143899</v>
      </c>
      <c r="H507">
        <f>(Table2[[#This Row],[1Y Return vs Nifty]]-AVERAGE(Table2[1Y Return vs Nifty]))/_xlfn.STDEV.P(Table2[1Y Return vs Nifty])</f>
        <v>-0.70711393354403951</v>
      </c>
      <c r="I507">
        <v>0.65364297321418896</v>
      </c>
      <c r="J507">
        <f>(Table2[[#This Row],[1M Return vs Nifty]]-AVERAGE(Table2[1M Return vs Nifty]))/_xlfn.STDEV.P(Table2[1M Return vs Nifty])</f>
        <v>-4.99399535387356E-2</v>
      </c>
      <c r="K507">
        <v>4.0237556055911998</v>
      </c>
      <c r="L507">
        <f>(Table2[[#This Row],[6M Return vs Nifty]]-AVERAGE(Table2[6M Return vs Nifty]))/_xlfn.STDEV.P(Table2[6M Return vs Nifty])</f>
        <v>-8.2291629933301705E-2</v>
      </c>
      <c r="M507">
        <v>4.6334206137114204</v>
      </c>
      <c r="N507">
        <f>(Table2[[#This Row],[1W Return vs Nifty]]-AVERAGE(Table2[1W Return vs Nifty]))/_xlfn.STDEV.P(Table2[1W Return vs Nifty])</f>
        <v>-0.32511716645733724</v>
      </c>
      <c r="O507">
        <v>5224.32</v>
      </c>
      <c r="P507">
        <v>5319.6382677286401</v>
      </c>
      <c r="Q507">
        <v>5273.0805904304998</v>
      </c>
      <c r="R507">
        <v>44.668689070232702</v>
      </c>
      <c r="S507" s="1">
        <f>(Table2[[#This Row],[Close Price]]-Table2[[#This Row],[20D EMA]])/Table2[[#This Row],[20D EMA]]</f>
        <v>-1.251263322307973E-2</v>
      </c>
      <c r="T507" s="1">
        <f>(Table2[[#This Row],[Close Price]]-Table2[[#This Row],[50D EMA]])/Table2[[#This Row],[50D EMA]]</f>
        <v>-3.0206615495540153E-2</v>
      </c>
      <c r="U507" s="1">
        <f>(Table2[[#This Row],[Close Price]]-Table2[[#This Row],[200D EMA]])/Table2[[#This Row],[200D EMA]]</f>
        <v>-2.164400647272911E-2</v>
      </c>
      <c r="V507">
        <v>0.67449862230089297</v>
      </c>
      <c r="W507">
        <v>5086.1000000000004</v>
      </c>
      <c r="X507">
        <v>5226.1000000000004</v>
      </c>
      <c r="Y507">
        <v>5086.1000000000004</v>
      </c>
      <c r="Z507">
        <v>5226.1000000000004</v>
      </c>
      <c r="AA507">
        <v>5086.1000000000004</v>
      </c>
      <c r="AB507">
        <v>5255</v>
      </c>
      <c r="AC507" s="1">
        <f>(Table2[[#This Row],[Close Price]]/Table2[[#This Row],[Day Low]])-1</f>
        <v>1.432335188061562E-2</v>
      </c>
      <c r="AD507" s="1">
        <f>(Table2[[#This Row],[Day High]]/Table2[[#This Row],[Close Price]])-1</f>
        <v>1.3016214539780524E-2</v>
      </c>
      <c r="AE507" s="1">
        <f>(Table2[[#This Row],[Close Price]]/Table2[[#This Row],[Current Week Low]])-1</f>
        <v>1.432335188061562E-2</v>
      </c>
      <c r="AF507" s="1">
        <f>(Table2[[#This Row],[Current Week High]]/Table2[[#This Row],[Close Price]])-1</f>
        <v>1.3016214539780524E-2</v>
      </c>
      <c r="AG507" s="1">
        <f>(Table2[[#This Row],[Close Price]]/Table2[[#This Row],[Current Month Low]])-1</f>
        <v>1.432335188061562E-2</v>
      </c>
      <c r="AH507" s="1">
        <f>(Table2[[#This Row],[Current Month High]]/Table2[[#This Row],[Close Price]])-1</f>
        <v>1.8618129658166893E-2</v>
      </c>
      <c r="AI507">
        <v>42.470851626784501</v>
      </c>
      <c r="AJ507">
        <v>28.188594856503901</v>
      </c>
      <c r="AK507" t="str">
        <f>IF(AND(Table2[[#This Row],[20D EMA]]&gt;Table2[[#This Row],[50D EMA]],Table2[[#This Row],[50D EMA]]&gt;Table2[[#This Row],[200D EMA]]),"Uptrend","Downtrend/NoTrend")</f>
        <v>Downtrend/NoTrend</v>
      </c>
      <c r="AL507">
        <v>0.1</v>
      </c>
      <c r="AM507" t="s">
        <v>3169</v>
      </c>
      <c r="AN507">
        <v>-2.89</v>
      </c>
      <c r="AO507" t="s">
        <v>3168</v>
      </c>
      <c r="AP507">
        <v>1.8914330341515E-2</v>
      </c>
      <c r="AQ507">
        <f>(Table2[[#This Row],[Sharpe Ratio]]-AVERAGE(Table2[Sharpe Ratio]))/_xlfn.STDEV.P(Table2[Sharpe Ratio])</f>
        <v>-0.50924483403587428</v>
      </c>
      <c r="AR5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7">
        <f>_xlfn.RANK.AVG(Table2[[#This Row],[1Y Return vs Nifty Z-Score]],Table2[1Y Return vs Nifty Z-Score])</f>
        <v>571</v>
      </c>
      <c r="AT507">
        <f>_xlfn.RANK.AVG(Table2[[#This Row],[6M Return vs Nifty Z-Score]],Table2[6M Return vs Nifty Z-Score])</f>
        <v>346</v>
      </c>
      <c r="AU507">
        <f>_xlfn.RANK.AVG(Table2[[#This Row],[Sharpe Ratio Z-Score]],Table2[Sharpe Ratio Z-Score])</f>
        <v>470</v>
      </c>
      <c r="AV507">
        <f>(Table2[[#This Row],[Rank 1Y]]+Table2[[#This Row],[Rank 6M]]+Table2[[#This Row],[Rank Sharpe]])/3</f>
        <v>462.33333333333331</v>
      </c>
    </row>
    <row r="508" spans="1:48" x14ac:dyDescent="0.3">
      <c r="A508" t="s">
        <v>1259</v>
      </c>
      <c r="B508" t="s">
        <v>1260</v>
      </c>
      <c r="C508" t="s">
        <v>3121</v>
      </c>
      <c r="D508" t="s">
        <v>18</v>
      </c>
      <c r="E508">
        <v>9153.5837580000007</v>
      </c>
      <c r="F508">
        <v>614.70000000000005</v>
      </c>
      <c r="G508">
        <v>-18.721017415760699</v>
      </c>
      <c r="H508">
        <f>(Table2[[#This Row],[1Y Return vs Nifty]]-AVERAGE(Table2[1Y Return vs Nifty]))/_xlfn.STDEV.P(Table2[1Y Return vs Nifty])</f>
        <v>-0.70522907384948053</v>
      </c>
      <c r="I508">
        <v>-24.550461224309199</v>
      </c>
      <c r="J508">
        <f>(Table2[[#This Row],[1M Return vs Nifty]]-AVERAGE(Table2[1M Return vs Nifty]))/_xlfn.STDEV.P(Table2[1M Return vs Nifty])</f>
        <v>-2.8295018387941266</v>
      </c>
      <c r="K508">
        <v>-43.503579151630397</v>
      </c>
      <c r="L508">
        <f>(Table2[[#This Row],[6M Return vs Nifty]]-AVERAGE(Table2[6M Return vs Nifty]))/_xlfn.STDEV.P(Table2[6M Return vs Nifty])</f>
        <v>-1.7213646105132419</v>
      </c>
      <c r="M508">
        <v>-5.9160828506827103</v>
      </c>
      <c r="N508">
        <f>(Table2[[#This Row],[1W Return vs Nifty]]-AVERAGE(Table2[1W Return vs Nifty]))/_xlfn.STDEV.P(Table2[1W Return vs Nifty])</f>
        <v>-2.1906546959835334</v>
      </c>
      <c r="O508">
        <v>772.13</v>
      </c>
      <c r="P508">
        <v>854.63130977801404</v>
      </c>
      <c r="Q508">
        <v>861.18879030680705</v>
      </c>
      <c r="R508">
        <v>13.5173270678258</v>
      </c>
      <c r="S508" s="1">
        <f>(Table2[[#This Row],[Close Price]]-Table2[[#This Row],[20D EMA]])/Table2[[#This Row],[20D EMA]]</f>
        <v>-0.20389053656767636</v>
      </c>
      <c r="T508" s="1">
        <f>(Table2[[#This Row],[Close Price]]-Table2[[#This Row],[50D EMA]])/Table2[[#This Row],[50D EMA]]</f>
        <v>-0.28074247577044059</v>
      </c>
      <c r="U508" s="1">
        <f>(Table2[[#This Row],[Close Price]]-Table2[[#This Row],[200D EMA]])/Table2[[#This Row],[200D EMA]]</f>
        <v>-0.28621922751571455</v>
      </c>
      <c r="V508">
        <v>1.74305692931524</v>
      </c>
      <c r="W508">
        <v>612.04999999999995</v>
      </c>
      <c r="X508">
        <v>658.4</v>
      </c>
      <c r="Y508">
        <v>612.04999999999995</v>
      </c>
      <c r="Z508">
        <v>658.4</v>
      </c>
      <c r="AA508">
        <v>612.04999999999995</v>
      </c>
      <c r="AB508">
        <v>658.4</v>
      </c>
      <c r="AC508" s="1">
        <f>(Table2[[#This Row],[Close Price]]/Table2[[#This Row],[Day Low]])-1</f>
        <v>4.3297116248675049E-3</v>
      </c>
      <c r="AD508" s="1">
        <f>(Table2[[#This Row],[Day High]]/Table2[[#This Row],[Close Price]])-1</f>
        <v>7.1091589393199817E-2</v>
      </c>
      <c r="AE508" s="1">
        <f>(Table2[[#This Row],[Close Price]]/Table2[[#This Row],[Current Week Low]])-1</f>
        <v>4.3297116248675049E-3</v>
      </c>
      <c r="AF508" s="1">
        <f>(Table2[[#This Row],[Current Week High]]/Table2[[#This Row],[Close Price]])-1</f>
        <v>7.1091589393199817E-2</v>
      </c>
      <c r="AG508" s="1">
        <f>(Table2[[#This Row],[Close Price]]/Table2[[#This Row],[Current Month Low]])-1</f>
        <v>4.3297116248675049E-3</v>
      </c>
      <c r="AH508" s="1">
        <f>(Table2[[#This Row],[Current Month High]]/Table2[[#This Row],[Close Price]])-1</f>
        <v>7.1091589393199817E-2</v>
      </c>
      <c r="AI508">
        <v>107.418252806246</v>
      </c>
      <c r="AJ508">
        <v>8.0126515550869897</v>
      </c>
      <c r="AK508" t="str">
        <f>IF(AND(Table2[[#This Row],[20D EMA]]&gt;Table2[[#This Row],[50D EMA]],Table2[[#This Row],[50D EMA]]&gt;Table2[[#This Row],[200D EMA]]),"Uptrend","Downtrend/NoTrend")</f>
        <v>Downtrend/NoTrend</v>
      </c>
      <c r="AL508">
        <v>-0.31</v>
      </c>
      <c r="AM508" t="s">
        <v>3168</v>
      </c>
      <c r="AN508">
        <v>-34.840000000000003</v>
      </c>
      <c r="AO508" t="s">
        <v>3168</v>
      </c>
      <c r="AP508">
        <v>0.15815047973360999</v>
      </c>
      <c r="AQ508">
        <f>(Table2[[#This Row],[Sharpe Ratio]]-AVERAGE(Table2[Sharpe Ratio]))/_xlfn.STDEV.P(Table2[Sharpe Ratio])</f>
        <v>1.1408876055230286</v>
      </c>
      <c r="AR5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8">
        <f>_xlfn.RANK.AVG(Table2[[#This Row],[1Y Return vs Nifty Z-Score]],Table2[1Y Return vs Nifty Z-Score])</f>
        <v>570</v>
      </c>
      <c r="AT508">
        <f>_xlfn.RANK.AVG(Table2[[#This Row],[6M Return vs Nifty Z-Score]],Table2[6M Return vs Nifty Z-Score])</f>
        <v>729</v>
      </c>
      <c r="AU508">
        <f>_xlfn.RANK.AVG(Table2[[#This Row],[Sharpe Ratio Z-Score]],Table2[Sharpe Ratio Z-Score])</f>
        <v>91</v>
      </c>
      <c r="AV508">
        <f>(Table2[[#This Row],[Rank 1Y]]+Table2[[#This Row],[Rank 6M]]+Table2[[#This Row],[Rank Sharpe]])/3</f>
        <v>463.33333333333331</v>
      </c>
    </row>
    <row r="509" spans="1:48" x14ac:dyDescent="0.3">
      <c r="A509" t="s">
        <v>1041</v>
      </c>
      <c r="B509" t="s">
        <v>1042</v>
      </c>
      <c r="C509" t="s">
        <v>3140</v>
      </c>
      <c r="D509" t="s">
        <v>1043</v>
      </c>
      <c r="E509">
        <v>13065.366152514</v>
      </c>
      <c r="F509">
        <v>84.73</v>
      </c>
      <c r="G509">
        <v>-6.6039752195844397</v>
      </c>
      <c r="H509">
        <f>(Table2[[#This Row],[1Y Return vs Nifty]]-AVERAGE(Table2[1Y Return vs Nifty]))/_xlfn.STDEV.P(Table2[1Y Return vs Nifty])</f>
        <v>-0.49041412226807346</v>
      </c>
      <c r="I509">
        <v>12.1383274695794</v>
      </c>
      <c r="J509">
        <f>(Table2[[#This Row],[1M Return vs Nifty]]-AVERAGE(Table2[1M Return vs Nifty]))/_xlfn.STDEV.P(Table2[1M Return vs Nifty])</f>
        <v>1.2166153280973802</v>
      </c>
      <c r="K509">
        <v>-1.7016932333988899</v>
      </c>
      <c r="L509">
        <f>(Table2[[#This Row],[6M Return vs Nifty]]-AVERAGE(Table2[6M Return vs Nifty]))/_xlfn.STDEV.P(Table2[6M Return vs Nifty])</f>
        <v>-0.27974491742814728</v>
      </c>
      <c r="M509">
        <v>14.0530619332614</v>
      </c>
      <c r="N509">
        <f>(Table2[[#This Row],[1W Return vs Nifty]]-AVERAGE(Table2[1W Return vs Nifty]))/_xlfn.STDEV.P(Table2[1W Return vs Nifty])</f>
        <v>1.3406194680303569</v>
      </c>
      <c r="O509">
        <v>81.64</v>
      </c>
      <c r="P509">
        <v>83.707734480252697</v>
      </c>
      <c r="Q509">
        <v>85.881314453516396</v>
      </c>
      <c r="R509">
        <v>61.090196372142501</v>
      </c>
      <c r="S509" s="1">
        <f>(Table2[[#This Row],[Close Price]]-Table2[[#This Row],[20D EMA]])/Table2[[#This Row],[20D EMA]]</f>
        <v>3.7849093581577703E-2</v>
      </c>
      <c r="T509" s="1">
        <f>(Table2[[#This Row],[Close Price]]-Table2[[#This Row],[50D EMA]])/Table2[[#This Row],[50D EMA]]</f>
        <v>1.2212318564044613E-2</v>
      </c>
      <c r="U509" s="1">
        <f>(Table2[[#This Row],[Close Price]]-Table2[[#This Row],[200D EMA]])/Table2[[#This Row],[200D EMA]]</f>
        <v>-1.3405878343181918E-2</v>
      </c>
      <c r="V509">
        <v>0.49198505967928402</v>
      </c>
      <c r="W509">
        <v>84</v>
      </c>
      <c r="X509">
        <v>86.89</v>
      </c>
      <c r="Y509">
        <v>84</v>
      </c>
      <c r="Z509">
        <v>86.89</v>
      </c>
      <c r="AA509">
        <v>84</v>
      </c>
      <c r="AB509">
        <v>87.5</v>
      </c>
      <c r="AC509" s="1">
        <f>(Table2[[#This Row],[Close Price]]/Table2[[#This Row],[Day Low]])-1</f>
        <v>8.6904761904762484E-3</v>
      </c>
      <c r="AD509" s="1">
        <f>(Table2[[#This Row],[Day High]]/Table2[[#This Row],[Close Price]])-1</f>
        <v>2.549274164994686E-2</v>
      </c>
      <c r="AE509" s="1">
        <f>(Table2[[#This Row],[Close Price]]/Table2[[#This Row],[Current Week Low]])-1</f>
        <v>8.6904761904762484E-3</v>
      </c>
      <c r="AF509" s="1">
        <f>(Table2[[#This Row],[Current Week High]]/Table2[[#This Row],[Close Price]])-1</f>
        <v>2.549274164994686E-2</v>
      </c>
      <c r="AG509" s="1">
        <f>(Table2[[#This Row],[Close Price]]/Table2[[#This Row],[Current Month Low]])-1</f>
        <v>8.6904761904762484E-3</v>
      </c>
      <c r="AH509" s="1">
        <f>(Table2[[#This Row],[Current Month High]]/Table2[[#This Row],[Close Price]])-1</f>
        <v>3.2692080727015238E-2</v>
      </c>
      <c r="AI509">
        <v>60.155788976749598</v>
      </c>
      <c r="AJ509">
        <v>19.929228591648901</v>
      </c>
      <c r="AK509" t="str">
        <f>IF(AND(Table2[[#This Row],[20D EMA]]&gt;Table2[[#This Row],[50D EMA]],Table2[[#This Row],[50D EMA]]&gt;Table2[[#This Row],[200D EMA]]),"Uptrend","Downtrend/NoTrend")</f>
        <v>Downtrend/NoTrend</v>
      </c>
      <c r="AL509">
        <v>-7.0000000000000007E-2</v>
      </c>
      <c r="AM509" t="s">
        <v>3168</v>
      </c>
      <c r="AN509">
        <v>3.56</v>
      </c>
      <c r="AO509" t="s">
        <v>3169</v>
      </c>
      <c r="AP509">
        <v>1.1229852812192E-2</v>
      </c>
      <c r="AQ509">
        <f>(Table2[[#This Row],[Sharpe Ratio]]-AVERAGE(Table2[Sharpe Ratio]))/_xlfn.STDEV.P(Table2[Sharpe Ratio])</f>
        <v>-0.60031605158648871</v>
      </c>
      <c r="AR5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9">
        <f>_xlfn.RANK.AVG(Table2[[#This Row],[1Y Return vs Nifty Z-Score]],Table2[1Y Return vs Nifty Z-Score])</f>
        <v>489</v>
      </c>
      <c r="AT509">
        <f>_xlfn.RANK.AVG(Table2[[#This Row],[6M Return vs Nifty Z-Score]],Table2[6M Return vs Nifty Z-Score])</f>
        <v>414</v>
      </c>
      <c r="AU509">
        <f>_xlfn.RANK.AVG(Table2[[#This Row],[Sharpe Ratio Z-Score]],Table2[Sharpe Ratio Z-Score])</f>
        <v>489</v>
      </c>
      <c r="AV509">
        <f>(Table2[[#This Row],[Rank 1Y]]+Table2[[#This Row],[Rank 6M]]+Table2[[#This Row],[Rank Sharpe]])/3</f>
        <v>464</v>
      </c>
    </row>
    <row r="510" spans="1:48" x14ac:dyDescent="0.3">
      <c r="A510" t="s">
        <v>822</v>
      </c>
      <c r="B510" t="s">
        <v>823</v>
      </c>
      <c r="C510" t="s">
        <v>3123</v>
      </c>
      <c r="D510" t="s">
        <v>518</v>
      </c>
      <c r="E510">
        <v>19030.454272200001</v>
      </c>
      <c r="F510">
        <v>448.35</v>
      </c>
      <c r="G510">
        <v>-49.692827588524203</v>
      </c>
      <c r="H510">
        <f>(Table2[[#This Row],[1Y Return vs Nifty]]-AVERAGE(Table2[1Y Return vs Nifty]))/_xlfn.STDEV.P(Table2[1Y Return vs Nifty])</f>
        <v>-1.2543076191689198</v>
      </c>
      <c r="I510">
        <v>3.5261944043434799</v>
      </c>
      <c r="J510">
        <f>(Table2[[#This Row],[1M Return vs Nifty]]-AVERAGE(Table2[1M Return vs Nifty]))/_xlfn.STDEV.P(Table2[1M Return vs Nifty])</f>
        <v>0.26685109004802166</v>
      </c>
      <c r="K510">
        <v>10.916575654719701</v>
      </c>
      <c r="L510">
        <f>(Table2[[#This Row],[6M Return vs Nifty]]-AVERAGE(Table2[6M Return vs Nifty]))/_xlfn.STDEV.P(Table2[6M Return vs Nifty])</f>
        <v>0.15542073412493237</v>
      </c>
      <c r="M510">
        <v>13.199001885702399</v>
      </c>
      <c r="N510">
        <f>(Table2[[#This Row],[1W Return vs Nifty]]-AVERAGE(Table2[1W Return vs Nifty]))/_xlfn.STDEV.P(Table2[1W Return vs Nifty])</f>
        <v>1.1895904573695459</v>
      </c>
      <c r="O510">
        <v>441.37</v>
      </c>
      <c r="P510">
        <v>453.477553548488</v>
      </c>
      <c r="Q510">
        <v>469.85365187319098</v>
      </c>
      <c r="R510">
        <v>58.203417441417301</v>
      </c>
      <c r="S510" s="1">
        <f>(Table2[[#This Row],[Close Price]]-Table2[[#This Row],[20D EMA]])/Table2[[#This Row],[20D EMA]]</f>
        <v>1.5814396084917456E-2</v>
      </c>
      <c r="T510" s="1">
        <f>(Table2[[#This Row],[Close Price]]-Table2[[#This Row],[50D EMA]])/Table2[[#This Row],[50D EMA]]</f>
        <v>-1.1307182700366488E-2</v>
      </c>
      <c r="U510" s="1">
        <f>(Table2[[#This Row],[Close Price]]-Table2[[#This Row],[200D EMA]])/Table2[[#This Row],[200D EMA]]</f>
        <v>-4.5766701583484962E-2</v>
      </c>
      <c r="V510">
        <v>0.795483945141367</v>
      </c>
      <c r="W510">
        <v>441.1</v>
      </c>
      <c r="X510">
        <v>463.25</v>
      </c>
      <c r="Y510">
        <v>441.1</v>
      </c>
      <c r="Z510">
        <v>463.25</v>
      </c>
      <c r="AA510">
        <v>437.9</v>
      </c>
      <c r="AB510">
        <v>463.25</v>
      </c>
      <c r="AC510" s="1">
        <f>(Table2[[#This Row],[Close Price]]/Table2[[#This Row],[Day Low]])-1</f>
        <v>1.6436182271593713E-2</v>
      </c>
      <c r="AD510" s="1">
        <f>(Table2[[#This Row],[Day High]]/Table2[[#This Row],[Close Price]])-1</f>
        <v>3.3232965317274488E-2</v>
      </c>
      <c r="AE510" s="1">
        <f>(Table2[[#This Row],[Close Price]]/Table2[[#This Row],[Current Week Low]])-1</f>
        <v>1.6436182271593713E-2</v>
      </c>
      <c r="AF510" s="1">
        <f>(Table2[[#This Row],[Current Week High]]/Table2[[#This Row],[Close Price]])-1</f>
        <v>3.3232965317274488E-2</v>
      </c>
      <c r="AG510" s="1">
        <f>(Table2[[#This Row],[Close Price]]/Table2[[#This Row],[Current Month Low]])-1</f>
        <v>2.3863895866636398E-2</v>
      </c>
      <c r="AH510" s="1">
        <f>(Table2[[#This Row],[Current Month High]]/Table2[[#This Row],[Close Price]])-1</f>
        <v>3.3232965317274488E-2</v>
      </c>
      <c r="AI510">
        <v>46.173329953406203</v>
      </c>
      <c r="AJ510">
        <v>47.347837518075401</v>
      </c>
      <c r="AK510" t="str">
        <f>IF(AND(Table2[[#This Row],[20D EMA]]&gt;Table2[[#This Row],[50D EMA]],Table2[[#This Row],[50D EMA]]&gt;Table2[[#This Row],[200D EMA]]),"Uptrend","Downtrend/NoTrend")</f>
        <v>Downtrend/NoTrend</v>
      </c>
      <c r="AL510">
        <v>0.08</v>
      </c>
      <c r="AM510" t="s">
        <v>3169</v>
      </c>
      <c r="AN510">
        <v>-2.5299999999999998</v>
      </c>
      <c r="AO510" t="s">
        <v>3168</v>
      </c>
      <c r="AP510">
        <v>3.5359413246480002E-2</v>
      </c>
      <c r="AQ510">
        <f>(Table2[[#This Row],[Sharpe Ratio]]-AVERAGE(Table2[Sharpe Ratio]))/_xlfn.STDEV.P(Table2[Sharpe Ratio])</f>
        <v>-0.31434886132191636</v>
      </c>
      <c r="AR5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0">
        <f>_xlfn.RANK.AVG(Table2[[#This Row],[1Y Return vs Nifty Z-Score]],Table2[1Y Return vs Nifty Z-Score])</f>
        <v>711</v>
      </c>
      <c r="AT510">
        <f>_xlfn.RANK.AVG(Table2[[#This Row],[6M Return vs Nifty Z-Score]],Table2[6M Return vs Nifty Z-Score])</f>
        <v>262</v>
      </c>
      <c r="AU510">
        <f>_xlfn.RANK.AVG(Table2[[#This Row],[Sharpe Ratio Z-Score]],Table2[Sharpe Ratio Z-Score])</f>
        <v>424</v>
      </c>
      <c r="AV510">
        <f>(Table2[[#This Row],[Rank 1Y]]+Table2[[#This Row],[Rank 6M]]+Table2[[#This Row],[Rank Sharpe]])/3</f>
        <v>465.66666666666669</v>
      </c>
    </row>
    <row r="511" spans="1:48" x14ac:dyDescent="0.3">
      <c r="A511" t="s">
        <v>942</v>
      </c>
      <c r="B511" t="s">
        <v>943</v>
      </c>
      <c r="C511" t="s">
        <v>3123</v>
      </c>
      <c r="D511" t="s">
        <v>944</v>
      </c>
      <c r="E511">
        <v>15387.399010200001</v>
      </c>
      <c r="F511">
        <v>173.04</v>
      </c>
      <c r="G511">
        <v>4.8896237390673196</v>
      </c>
      <c r="H511">
        <f>(Table2[[#This Row],[1Y Return vs Nifty]]-AVERAGE(Table2[1Y Return vs Nifty]))/_xlfn.STDEV.P(Table2[1Y Return vs Nifty])</f>
        <v>-0.28665177962491395</v>
      </c>
      <c r="I511">
        <v>-10.406592624292299</v>
      </c>
      <c r="J511">
        <f>(Table2[[#This Row],[1M Return vs Nifty]]-AVERAGE(Table2[1M Return vs Nifty]))/_xlfn.STDEV.P(Table2[1M Return vs Nifty])</f>
        <v>-1.2696861134437067</v>
      </c>
      <c r="K511">
        <v>6.37442174203668</v>
      </c>
      <c r="L511">
        <f>(Table2[[#This Row],[6M Return vs Nifty]]-AVERAGE(Table2[6M Return vs Nifty]))/_xlfn.STDEV.P(Table2[6M Return vs Nifty])</f>
        <v>-1.2243163485316142E-3</v>
      </c>
      <c r="M511">
        <v>0.80295191419152301</v>
      </c>
      <c r="N511">
        <f>(Table2[[#This Row],[1W Return vs Nifty]]-AVERAGE(Table2[1W Return vs Nifty]))/_xlfn.STDEV.P(Table2[1W Return vs Nifty])</f>
        <v>-1.0024839390972065</v>
      </c>
      <c r="O511">
        <v>186.87</v>
      </c>
      <c r="P511">
        <v>193.56869575102399</v>
      </c>
      <c r="Q511">
        <v>176.90245255301701</v>
      </c>
      <c r="R511">
        <v>26.893091101212999</v>
      </c>
      <c r="S511" s="1">
        <f>(Table2[[#This Row],[Close Price]]-Table2[[#This Row],[20D EMA]])/Table2[[#This Row],[20D EMA]]</f>
        <v>-7.400866912827106E-2</v>
      </c>
      <c r="T511" s="1">
        <f>(Table2[[#This Row],[Close Price]]-Table2[[#This Row],[50D EMA]])/Table2[[#This Row],[50D EMA]]</f>
        <v>-0.10605380002884791</v>
      </c>
      <c r="U511" s="1">
        <f>(Table2[[#This Row],[Close Price]]-Table2[[#This Row],[200D EMA]])/Table2[[#This Row],[200D EMA]]</f>
        <v>-2.1833798781616433E-2</v>
      </c>
      <c r="V511">
        <v>0.41456218574618903</v>
      </c>
      <c r="W511">
        <v>171.66</v>
      </c>
      <c r="X511">
        <v>179.3</v>
      </c>
      <c r="Y511">
        <v>171.66</v>
      </c>
      <c r="Z511">
        <v>179.3</v>
      </c>
      <c r="AA511">
        <v>171.66</v>
      </c>
      <c r="AB511">
        <v>180</v>
      </c>
      <c r="AC511" s="1">
        <f>(Table2[[#This Row],[Close Price]]/Table2[[#This Row],[Day Low]])-1</f>
        <v>8.0391471513456825E-3</v>
      </c>
      <c r="AD511" s="1">
        <f>(Table2[[#This Row],[Day High]]/Table2[[#This Row],[Close Price]])-1</f>
        <v>3.6176606564956248E-2</v>
      </c>
      <c r="AE511" s="1">
        <f>(Table2[[#This Row],[Close Price]]/Table2[[#This Row],[Current Week Low]])-1</f>
        <v>8.0391471513456825E-3</v>
      </c>
      <c r="AF511" s="1">
        <f>(Table2[[#This Row],[Current Week High]]/Table2[[#This Row],[Close Price]])-1</f>
        <v>3.6176606564956248E-2</v>
      </c>
      <c r="AG511" s="1">
        <f>(Table2[[#This Row],[Close Price]]/Table2[[#This Row],[Current Month Low]])-1</f>
        <v>8.0391471513456825E-3</v>
      </c>
      <c r="AH511" s="1">
        <f>(Table2[[#This Row],[Current Month High]]/Table2[[#This Row],[Close Price]])-1</f>
        <v>4.0221914008321757E-2</v>
      </c>
      <c r="AI511">
        <v>41.239019879796501</v>
      </c>
      <c r="AJ511">
        <v>35.399061032863798</v>
      </c>
      <c r="AK511" t="str">
        <f>IF(AND(Table2[[#This Row],[20D EMA]]&gt;Table2[[#This Row],[50D EMA]],Table2[[#This Row],[50D EMA]]&gt;Table2[[#This Row],[200D EMA]]),"Uptrend","Downtrend/NoTrend")</f>
        <v>Downtrend/NoTrend</v>
      </c>
      <c r="AL511">
        <v>-0.02</v>
      </c>
      <c r="AM511" t="s">
        <v>3168</v>
      </c>
      <c r="AN511">
        <v>-9.48</v>
      </c>
      <c r="AO511" t="s">
        <v>3168</v>
      </c>
      <c r="AP511">
        <v>-6.6741950768319999E-2</v>
      </c>
      <c r="AQ511">
        <f>(Table2[[#This Row],[Sharpe Ratio]]-AVERAGE(Table2[Sharpe Ratio]))/_xlfn.STDEV.P(Table2[Sharpe Ratio])</f>
        <v>-1.5243850022208174</v>
      </c>
      <c r="AR5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1">
        <f>_xlfn.RANK.AVG(Table2[[#This Row],[1Y Return vs Nifty Z-Score]],Table2[1Y Return vs Nifty Z-Score])</f>
        <v>396</v>
      </c>
      <c r="AT511">
        <f>_xlfn.RANK.AVG(Table2[[#This Row],[6M Return vs Nifty Z-Score]],Table2[6M Return vs Nifty Z-Score])</f>
        <v>313</v>
      </c>
      <c r="AU511">
        <f>_xlfn.RANK.AVG(Table2[[#This Row],[Sharpe Ratio Z-Score]],Table2[Sharpe Ratio Z-Score])</f>
        <v>690</v>
      </c>
      <c r="AV511">
        <f>(Table2[[#This Row],[Rank 1Y]]+Table2[[#This Row],[Rank 6M]]+Table2[[#This Row],[Rank Sharpe]])/3</f>
        <v>466.33333333333331</v>
      </c>
    </row>
    <row r="512" spans="1:48" x14ac:dyDescent="0.3">
      <c r="A512" t="s">
        <v>826</v>
      </c>
      <c r="B512" t="s">
        <v>827</v>
      </c>
      <c r="C512" t="s">
        <v>3132</v>
      </c>
      <c r="D512" t="s">
        <v>438</v>
      </c>
      <c r="E512">
        <v>18945.4502626299</v>
      </c>
      <c r="F512">
        <v>7984.45</v>
      </c>
      <c r="G512">
        <v>-2.7437062102282699</v>
      </c>
      <c r="H512">
        <f>(Table2[[#This Row],[1Y Return vs Nifty]]-AVERAGE(Table2[1Y Return vs Nifty]))/_xlfn.STDEV.P(Table2[1Y Return vs Nifty])</f>
        <v>-0.42197799017325127</v>
      </c>
      <c r="I512">
        <v>-1.90329866154895</v>
      </c>
      <c r="J512">
        <f>(Table2[[#This Row],[1M Return vs Nifty]]-AVERAGE(Table2[1M Return vs Nifty]))/_xlfn.STDEV.P(Table2[1M Return vs Nifty])</f>
        <v>-0.33192488167232898</v>
      </c>
      <c r="K512">
        <v>2.64691108828697</v>
      </c>
      <c r="L512">
        <f>(Table2[[#This Row],[6M Return vs Nifty]]-AVERAGE(Table2[6M Return vs Nifty]))/_xlfn.STDEV.P(Table2[6M Return vs Nifty])</f>
        <v>-0.12977480268643171</v>
      </c>
      <c r="M512">
        <v>6.2708044729070398</v>
      </c>
      <c r="N512">
        <f>(Table2[[#This Row],[1W Return vs Nifty]]-AVERAGE(Table2[1W Return vs Nifty]))/_xlfn.STDEV.P(Table2[1W Return vs Nifty])</f>
        <v>-3.5567895263719611E-2</v>
      </c>
      <c r="O512">
        <v>8091.03</v>
      </c>
      <c r="P512">
        <v>8152.4004478069201</v>
      </c>
      <c r="Q512">
        <v>7622.0341267889999</v>
      </c>
      <c r="R512">
        <v>46.888007429887601</v>
      </c>
      <c r="S512" s="1">
        <f>(Table2[[#This Row],[Close Price]]-Table2[[#This Row],[20D EMA]])/Table2[[#This Row],[20D EMA]]</f>
        <v>-1.3172612139616333E-2</v>
      </c>
      <c r="T512" s="1">
        <f>(Table2[[#This Row],[Close Price]]-Table2[[#This Row],[50D EMA]])/Table2[[#This Row],[50D EMA]]</f>
        <v>-2.0601349121914227E-2</v>
      </c>
      <c r="U512" s="1">
        <f>(Table2[[#This Row],[Close Price]]-Table2[[#This Row],[200D EMA]])/Table2[[#This Row],[200D EMA]]</f>
        <v>4.7548445360172907E-2</v>
      </c>
      <c r="V512">
        <v>0.255147200163864</v>
      </c>
      <c r="W512">
        <v>7902.1</v>
      </c>
      <c r="X512">
        <v>8183.4</v>
      </c>
      <c r="Y512">
        <v>7902.1</v>
      </c>
      <c r="Z512">
        <v>8183.4</v>
      </c>
      <c r="AA512">
        <v>7902.1</v>
      </c>
      <c r="AB512">
        <v>8304</v>
      </c>
      <c r="AC512" s="1">
        <f>(Table2[[#This Row],[Close Price]]/Table2[[#This Row],[Day Low]])-1</f>
        <v>1.0421280419129042E-2</v>
      </c>
      <c r="AD512" s="1">
        <f>(Table2[[#This Row],[Day High]]/Table2[[#This Row],[Close Price]])-1</f>
        <v>2.4917182774016888E-2</v>
      </c>
      <c r="AE512" s="1">
        <f>(Table2[[#This Row],[Close Price]]/Table2[[#This Row],[Current Week Low]])-1</f>
        <v>1.0421280419129042E-2</v>
      </c>
      <c r="AF512" s="1">
        <f>(Table2[[#This Row],[Current Week High]]/Table2[[#This Row],[Close Price]])-1</f>
        <v>2.4917182774016888E-2</v>
      </c>
      <c r="AG512" s="1">
        <f>(Table2[[#This Row],[Close Price]]/Table2[[#This Row],[Current Month Low]])-1</f>
        <v>1.0421280419129042E-2</v>
      </c>
      <c r="AH512" s="1">
        <f>(Table2[[#This Row],[Current Month High]]/Table2[[#This Row],[Close Price]])-1</f>
        <v>4.0021541872013788E-2</v>
      </c>
      <c r="AI512">
        <v>18.8397447538653</v>
      </c>
      <c r="AJ512">
        <v>45.5263733459701</v>
      </c>
      <c r="AK512" t="str">
        <f>IF(AND(Table2[[#This Row],[20D EMA]]&gt;Table2[[#This Row],[50D EMA]],Table2[[#This Row],[50D EMA]]&gt;Table2[[#This Row],[200D EMA]]),"Uptrend","Downtrend/NoTrend")</f>
        <v>Downtrend/NoTrend</v>
      </c>
      <c r="AL512">
        <v>0.05</v>
      </c>
      <c r="AM512" t="s">
        <v>3169</v>
      </c>
      <c r="AN512">
        <v>-3.93</v>
      </c>
      <c r="AO512" t="s">
        <v>3168</v>
      </c>
      <c r="AP512">
        <v>-6.1524997637630004E-3</v>
      </c>
      <c r="AQ512">
        <f>(Table2[[#This Row],[Sharpe Ratio]]-AVERAGE(Table2[Sharpe Ratio]))/_xlfn.STDEV.P(Table2[Sharpe Ratio])</f>
        <v>-0.80631990896594352</v>
      </c>
      <c r="AR5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2">
        <f>_xlfn.RANK.AVG(Table2[[#This Row],[1Y Return vs Nifty Z-Score]],Table2[1Y Return vs Nifty Z-Score])</f>
        <v>461</v>
      </c>
      <c r="AT512">
        <f>_xlfn.RANK.AVG(Table2[[#This Row],[6M Return vs Nifty Z-Score]],Table2[6M Return vs Nifty Z-Score])</f>
        <v>364</v>
      </c>
      <c r="AU512">
        <f>_xlfn.RANK.AVG(Table2[[#This Row],[Sharpe Ratio Z-Score]],Table2[Sharpe Ratio Z-Score])</f>
        <v>577</v>
      </c>
      <c r="AV512">
        <f>(Table2[[#This Row],[Rank 1Y]]+Table2[[#This Row],[Rank 6M]]+Table2[[#This Row],[Rank Sharpe]])/3</f>
        <v>467.33333333333331</v>
      </c>
    </row>
    <row r="513" spans="1:48" x14ac:dyDescent="0.3">
      <c r="A513" t="s">
        <v>41</v>
      </c>
      <c r="B513" t="s">
        <v>42</v>
      </c>
      <c r="C513" t="s">
        <v>3123</v>
      </c>
      <c r="D513" t="s">
        <v>43</v>
      </c>
      <c r="E513">
        <v>584271.66262987501</v>
      </c>
      <c r="F513">
        <v>923.75</v>
      </c>
      <c r="G513">
        <v>26.310749611142199</v>
      </c>
      <c r="H513">
        <f>(Table2[[#This Row],[1Y Return vs Nifty]]-AVERAGE(Table2[1Y Return vs Nifty]))/_xlfn.STDEV.P(Table2[1Y Return vs Nifty])</f>
        <v>9.310905990415036E-2</v>
      </c>
      <c r="I513">
        <v>-0.40199542102865599</v>
      </c>
      <c r="J513">
        <f>(Table2[[#This Row],[1M Return vs Nifty]]-AVERAGE(Table2[1M Return vs Nifty]))/_xlfn.STDEV.P(Table2[1M Return vs Nifty])</f>
        <v>-0.16635798697703325</v>
      </c>
      <c r="K513">
        <v>-7.8580201064631598</v>
      </c>
      <c r="L513">
        <f>(Table2[[#This Row],[6M Return vs Nifty]]-AVERAGE(Table2[6M Return vs Nifty]))/_xlfn.STDEV.P(Table2[6M Return vs Nifty])</f>
        <v>-0.49205787561952996</v>
      </c>
      <c r="M513">
        <v>3.9643468175855898</v>
      </c>
      <c r="N513">
        <f>(Table2[[#This Row],[1W Return vs Nifty]]-AVERAGE(Table2[1W Return vs Nifty]))/_xlfn.STDEV.P(Table2[1W Return vs Nifty])</f>
        <v>-0.44343385130492885</v>
      </c>
      <c r="O513">
        <v>939.35</v>
      </c>
      <c r="P513">
        <v>977.94333956188495</v>
      </c>
      <c r="Q513">
        <v>963.19422808129195</v>
      </c>
      <c r="R513">
        <v>43.823357772851701</v>
      </c>
      <c r="S513" s="1">
        <f>(Table2[[#This Row],[Close Price]]-Table2[[#This Row],[20D EMA]])/Table2[[#This Row],[20D EMA]]</f>
        <v>-1.6607228402618857E-2</v>
      </c>
      <c r="T513" s="1">
        <f>(Table2[[#This Row],[Close Price]]-Table2[[#This Row],[50D EMA]])/Table2[[#This Row],[50D EMA]]</f>
        <v>-5.5415623144550862E-2</v>
      </c>
      <c r="U513" s="1">
        <f>(Table2[[#This Row],[Close Price]]-Table2[[#This Row],[200D EMA]])/Table2[[#This Row],[200D EMA]]</f>
        <v>-4.0951478872403427E-2</v>
      </c>
      <c r="V513">
        <v>0.55661647383504198</v>
      </c>
      <c r="W513">
        <v>911.25</v>
      </c>
      <c r="X513">
        <v>936.4</v>
      </c>
      <c r="Y513">
        <v>911.25</v>
      </c>
      <c r="Z513">
        <v>936.4</v>
      </c>
      <c r="AA513">
        <v>911.25</v>
      </c>
      <c r="AB513">
        <v>936.4</v>
      </c>
      <c r="AC513" s="1">
        <f>(Table2[[#This Row],[Close Price]]/Table2[[#This Row],[Day Low]])-1</f>
        <v>1.3717421124828544E-2</v>
      </c>
      <c r="AD513" s="1">
        <f>(Table2[[#This Row],[Day High]]/Table2[[#This Row],[Close Price]])-1</f>
        <v>1.3694181326116439E-2</v>
      </c>
      <c r="AE513" s="1">
        <f>(Table2[[#This Row],[Close Price]]/Table2[[#This Row],[Current Week Low]])-1</f>
        <v>1.3717421124828544E-2</v>
      </c>
      <c r="AF513" s="1">
        <f>(Table2[[#This Row],[Current Week High]]/Table2[[#This Row],[Close Price]])-1</f>
        <v>1.3694181326116439E-2</v>
      </c>
      <c r="AG513" s="1">
        <f>(Table2[[#This Row],[Close Price]]/Table2[[#This Row],[Current Month Low]])-1</f>
        <v>1.3717421124828544E-2</v>
      </c>
      <c r="AH513" s="1">
        <f>(Table2[[#This Row],[Current Month High]]/Table2[[#This Row],[Close Price]])-1</f>
        <v>1.3694181326116439E-2</v>
      </c>
      <c r="AI513">
        <v>32.286874154262499</v>
      </c>
      <c r="AJ513">
        <v>54.408692018386901</v>
      </c>
      <c r="AK513" t="str">
        <f>IF(AND(Table2[[#This Row],[20D EMA]]&gt;Table2[[#This Row],[50D EMA]],Table2[[#This Row],[50D EMA]]&gt;Table2[[#This Row],[200D EMA]]),"Uptrend","Downtrend/NoTrend")</f>
        <v>Downtrend/NoTrend</v>
      </c>
      <c r="AL513">
        <v>-0.15</v>
      </c>
      <c r="AM513" t="s">
        <v>3168</v>
      </c>
      <c r="AN513">
        <v>-1</v>
      </c>
      <c r="AO513" t="s">
        <v>3168</v>
      </c>
      <c r="AP513">
        <v>-3.3650409594227999E-2</v>
      </c>
      <c r="AQ513">
        <f>(Table2[[#This Row],[Sharpe Ratio]]-AVERAGE(Table2[Sharpe Ratio]))/_xlfn.STDEV.P(Table2[Sharpe Ratio])</f>
        <v>-1.1322064925106914</v>
      </c>
      <c r="AR5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3">
        <f>_xlfn.RANK.AVG(Table2[[#This Row],[1Y Return vs Nifty Z-Score]],Table2[1Y Return vs Nifty Z-Score])</f>
        <v>272</v>
      </c>
      <c r="AT513">
        <f>_xlfn.RANK.AVG(Table2[[#This Row],[6M Return vs Nifty Z-Score]],Table2[6M Return vs Nifty Z-Score])</f>
        <v>497</v>
      </c>
      <c r="AU513">
        <f>_xlfn.RANK.AVG(Table2[[#This Row],[Sharpe Ratio Z-Score]],Table2[Sharpe Ratio Z-Score])</f>
        <v>634</v>
      </c>
      <c r="AV513">
        <f>(Table2[[#This Row],[Rank 1Y]]+Table2[[#This Row],[Rank 6M]]+Table2[[#This Row],[Rank Sharpe]])/3</f>
        <v>467.66666666666669</v>
      </c>
    </row>
    <row r="514" spans="1:48" x14ac:dyDescent="0.3">
      <c r="A514" t="s">
        <v>1749</v>
      </c>
      <c r="B514" t="s">
        <v>1750</v>
      </c>
      <c r="C514" t="s">
        <v>3137</v>
      </c>
      <c r="D514" t="s">
        <v>291</v>
      </c>
      <c r="E514">
        <v>4581.5005259999998</v>
      </c>
      <c r="F514">
        <v>274.5</v>
      </c>
      <c r="G514">
        <v>2.3652774239827701</v>
      </c>
      <c r="H514">
        <f>(Table2[[#This Row],[1Y Return vs Nifty]]-AVERAGE(Table2[1Y Return vs Nifty]))/_xlfn.STDEV.P(Table2[1Y Return vs Nifty])</f>
        <v>-0.33140423015452519</v>
      </c>
      <c r="I514">
        <v>3.1059298837045199</v>
      </c>
      <c r="J514">
        <f>(Table2[[#This Row],[1M Return vs Nifty]]-AVERAGE(Table2[1M Return vs Nifty]))/_xlfn.STDEV.P(Table2[1M Return vs Nifty])</f>
        <v>0.2205034303915453</v>
      </c>
      <c r="K514">
        <v>-0.529939544812145</v>
      </c>
      <c r="L514">
        <f>(Table2[[#This Row],[6M Return vs Nifty]]-AVERAGE(Table2[6M Return vs Nifty]))/_xlfn.STDEV.P(Table2[6M Return vs Nifty])</f>
        <v>-0.23933470253458886</v>
      </c>
      <c r="M514">
        <v>8.9242761466463705</v>
      </c>
      <c r="N514">
        <f>(Table2[[#This Row],[1W Return vs Nifty]]-AVERAGE(Table2[1W Return vs Nifty]))/_xlfn.STDEV.P(Table2[1W Return vs Nifty])</f>
        <v>0.43366281380261507</v>
      </c>
      <c r="O514">
        <v>282.14</v>
      </c>
      <c r="P514">
        <v>284.51609875633699</v>
      </c>
      <c r="Q514">
        <v>275.16167321412098</v>
      </c>
      <c r="R514">
        <v>41.651337604302199</v>
      </c>
      <c r="S514" s="1">
        <f>(Table2[[#This Row],[Close Price]]-Table2[[#This Row],[20D EMA]])/Table2[[#This Row],[20D EMA]]</f>
        <v>-2.7078755227900996E-2</v>
      </c>
      <c r="T514" s="1">
        <f>(Table2[[#This Row],[Close Price]]-Table2[[#This Row],[50D EMA]])/Table2[[#This Row],[50D EMA]]</f>
        <v>-3.5203978966810219E-2</v>
      </c>
      <c r="U514" s="1">
        <f>(Table2[[#This Row],[Close Price]]-Table2[[#This Row],[200D EMA]])/Table2[[#This Row],[200D EMA]]</f>
        <v>-2.4046707028347312E-3</v>
      </c>
      <c r="V514">
        <v>0.500124164478841</v>
      </c>
      <c r="W514">
        <v>271.2</v>
      </c>
      <c r="X514">
        <v>286.05</v>
      </c>
      <c r="Y514">
        <v>271.2</v>
      </c>
      <c r="Z514">
        <v>286.05</v>
      </c>
      <c r="AA514">
        <v>271.2</v>
      </c>
      <c r="AB514">
        <v>291.2</v>
      </c>
      <c r="AC514" s="1">
        <f>(Table2[[#This Row],[Close Price]]/Table2[[#This Row],[Day Low]])-1</f>
        <v>1.2168141592920456E-2</v>
      </c>
      <c r="AD514" s="1">
        <f>(Table2[[#This Row],[Day High]]/Table2[[#This Row],[Close Price]])-1</f>
        <v>4.2076502732240506E-2</v>
      </c>
      <c r="AE514" s="1">
        <f>(Table2[[#This Row],[Close Price]]/Table2[[#This Row],[Current Week Low]])-1</f>
        <v>1.2168141592920456E-2</v>
      </c>
      <c r="AF514" s="1">
        <f>(Table2[[#This Row],[Current Week High]]/Table2[[#This Row],[Close Price]])-1</f>
        <v>4.2076502732240506E-2</v>
      </c>
      <c r="AG514" s="1">
        <f>(Table2[[#This Row],[Close Price]]/Table2[[#This Row],[Current Month Low]])-1</f>
        <v>1.2168141592920456E-2</v>
      </c>
      <c r="AH514" s="1">
        <f>(Table2[[#This Row],[Current Month High]]/Table2[[#This Row],[Close Price]])-1</f>
        <v>6.0837887067395124E-2</v>
      </c>
      <c r="AI514">
        <v>22.404371584699401</v>
      </c>
      <c r="AJ514">
        <v>28.481160776971599</v>
      </c>
      <c r="AK514" t="str">
        <f>IF(AND(Table2[[#This Row],[20D EMA]]&gt;Table2[[#This Row],[50D EMA]],Table2[[#This Row],[50D EMA]]&gt;Table2[[#This Row],[200D EMA]]),"Uptrend","Downtrend/NoTrend")</f>
        <v>Downtrend/NoTrend</v>
      </c>
      <c r="AL514">
        <v>0</v>
      </c>
      <c r="AM514" t="s">
        <v>3170</v>
      </c>
      <c r="AN514">
        <v>-9</v>
      </c>
      <c r="AO514" t="s">
        <v>3168</v>
      </c>
      <c r="AP514">
        <v>-7.4943871140140004E-3</v>
      </c>
      <c r="AQ514">
        <f>(Table2[[#This Row],[Sharpe Ratio]]-AVERAGE(Table2[Sharpe Ratio]))/_xlfn.STDEV.P(Table2[Sharpe Ratio])</f>
        <v>-0.82222304803256174</v>
      </c>
      <c r="AR5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4">
        <f>_xlfn.RANK.AVG(Table2[[#This Row],[1Y Return vs Nifty Z-Score]],Table2[1Y Return vs Nifty Z-Score])</f>
        <v>423</v>
      </c>
      <c r="AT514">
        <f>_xlfn.RANK.AVG(Table2[[#This Row],[6M Return vs Nifty Z-Score]],Table2[6M Return vs Nifty Z-Score])</f>
        <v>401</v>
      </c>
      <c r="AU514">
        <f>_xlfn.RANK.AVG(Table2[[#This Row],[Sharpe Ratio Z-Score]],Table2[Sharpe Ratio Z-Score])</f>
        <v>579</v>
      </c>
      <c r="AV514">
        <f>(Table2[[#This Row],[Rank 1Y]]+Table2[[#This Row],[Rank 6M]]+Table2[[#This Row],[Rank Sharpe]])/3</f>
        <v>467.66666666666669</v>
      </c>
    </row>
    <row r="515" spans="1:48" x14ac:dyDescent="0.3">
      <c r="A515" t="s">
        <v>1793</v>
      </c>
      <c r="B515" t="s">
        <v>1794</v>
      </c>
      <c r="C515" t="s">
        <v>3134</v>
      </c>
      <c r="D515" t="s">
        <v>1795</v>
      </c>
      <c r="E515">
        <v>4390.4620608959904</v>
      </c>
      <c r="F515">
        <v>65.040000000000006</v>
      </c>
      <c r="G515">
        <v>-15.0047661381445</v>
      </c>
      <c r="H515">
        <f>(Table2[[#This Row],[1Y Return vs Nifty]]-AVERAGE(Table2[1Y Return vs Nifty]))/_xlfn.STDEV.P(Table2[1Y Return vs Nifty])</f>
        <v>-0.63934613597233214</v>
      </c>
      <c r="I515">
        <v>9.3063564782330594</v>
      </c>
      <c r="J515">
        <f>(Table2[[#This Row],[1M Return vs Nifty]]-AVERAGE(Table2[1M Return vs Nifty]))/_xlfn.STDEV.P(Table2[1M Return vs Nifty])</f>
        <v>0.90429958118546672</v>
      </c>
      <c r="K515">
        <v>-5.2149222523041097</v>
      </c>
      <c r="L515">
        <f>(Table2[[#This Row],[6M Return vs Nifty]]-AVERAGE(Table2[6M Return vs Nifty]))/_xlfn.STDEV.P(Table2[6M Return vs Nifty])</f>
        <v>-0.4009054830035596</v>
      </c>
      <c r="M515">
        <v>22.206046722007098</v>
      </c>
      <c r="N515">
        <f>(Table2[[#This Row],[1W Return vs Nifty]]-AVERAGE(Table2[1W Return vs Nifty]))/_xlfn.STDEV.P(Table2[1W Return vs Nifty])</f>
        <v>2.7823649636734369</v>
      </c>
      <c r="O515">
        <v>61.56</v>
      </c>
      <c r="P515">
        <v>64.021789730375502</v>
      </c>
      <c r="Q515">
        <v>64.201736857968399</v>
      </c>
      <c r="R515">
        <v>63.175165900172999</v>
      </c>
      <c r="S515" s="1">
        <f>(Table2[[#This Row],[Close Price]]-Table2[[#This Row],[20D EMA]])/Table2[[#This Row],[20D EMA]]</f>
        <v>5.6530214424951326E-2</v>
      </c>
      <c r="T515" s="1">
        <f>(Table2[[#This Row],[Close Price]]-Table2[[#This Row],[50D EMA]])/Table2[[#This Row],[50D EMA]]</f>
        <v>1.5904120673799413E-2</v>
      </c>
      <c r="U515" s="1">
        <f>(Table2[[#This Row],[Close Price]]-Table2[[#This Row],[200D EMA]])/Table2[[#This Row],[200D EMA]]</f>
        <v>1.3056705052794321E-2</v>
      </c>
      <c r="V515">
        <v>1.2738697850039999</v>
      </c>
      <c r="W515">
        <v>62.74</v>
      </c>
      <c r="X515">
        <v>66.739999999999995</v>
      </c>
      <c r="Y515">
        <v>62.74</v>
      </c>
      <c r="Z515">
        <v>66.739999999999995</v>
      </c>
      <c r="AA515">
        <v>62.74</v>
      </c>
      <c r="AB515">
        <v>67.5</v>
      </c>
      <c r="AC515" s="1">
        <f>(Table2[[#This Row],[Close Price]]/Table2[[#This Row],[Day Low]])-1</f>
        <v>3.6659228562320845E-2</v>
      </c>
      <c r="AD515" s="1">
        <f>(Table2[[#This Row],[Day High]]/Table2[[#This Row],[Close Price]])-1</f>
        <v>2.61377613776137E-2</v>
      </c>
      <c r="AE515" s="1">
        <f>(Table2[[#This Row],[Close Price]]/Table2[[#This Row],[Current Week Low]])-1</f>
        <v>3.6659228562320845E-2</v>
      </c>
      <c r="AF515" s="1">
        <f>(Table2[[#This Row],[Current Week High]]/Table2[[#This Row],[Close Price]])-1</f>
        <v>2.61377613776137E-2</v>
      </c>
      <c r="AG515" s="1">
        <f>(Table2[[#This Row],[Close Price]]/Table2[[#This Row],[Current Month Low]])-1</f>
        <v>3.6659228562320845E-2</v>
      </c>
      <c r="AH515" s="1">
        <f>(Table2[[#This Row],[Current Month High]]/Table2[[#This Row],[Close Price]])-1</f>
        <v>3.7822878228782164E-2</v>
      </c>
      <c r="AI515">
        <v>29.443419434194301</v>
      </c>
      <c r="AJ515">
        <v>49.174311926605498</v>
      </c>
      <c r="AK515" t="str">
        <f>IF(AND(Table2[[#This Row],[20D EMA]]&gt;Table2[[#This Row],[50D EMA]],Table2[[#This Row],[50D EMA]]&gt;Table2[[#This Row],[200D EMA]]),"Uptrend","Downtrend/NoTrend")</f>
        <v>Downtrend/NoTrend</v>
      </c>
      <c r="AL515">
        <v>0.01</v>
      </c>
      <c r="AM515" t="s">
        <v>3169</v>
      </c>
      <c r="AN515">
        <v>5.45</v>
      </c>
      <c r="AO515" t="s">
        <v>3169</v>
      </c>
      <c r="AP515">
        <v>4.2996578100242003E-2</v>
      </c>
      <c r="AQ515">
        <f>(Table2[[#This Row],[Sharpe Ratio]]-AVERAGE(Table2[Sharpe Ratio]))/_xlfn.STDEV.P(Table2[Sharpe Ratio])</f>
        <v>-0.2238383615237419</v>
      </c>
      <c r="AR5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5">
        <f>_xlfn.RANK.AVG(Table2[[#This Row],[1Y Return vs Nifty Z-Score]],Table2[1Y Return vs Nifty Z-Score])</f>
        <v>545</v>
      </c>
      <c r="AT515">
        <f>_xlfn.RANK.AVG(Table2[[#This Row],[6M Return vs Nifty Z-Score]],Table2[6M Return vs Nifty Z-Score])</f>
        <v>458</v>
      </c>
      <c r="AU515">
        <f>_xlfn.RANK.AVG(Table2[[#This Row],[Sharpe Ratio Z-Score]],Table2[Sharpe Ratio Z-Score])</f>
        <v>401</v>
      </c>
      <c r="AV515">
        <f>(Table2[[#This Row],[Rank 1Y]]+Table2[[#This Row],[Rank 6M]]+Table2[[#This Row],[Rank Sharpe]])/3</f>
        <v>468</v>
      </c>
    </row>
    <row r="516" spans="1:48" x14ac:dyDescent="0.3">
      <c r="A516" t="s">
        <v>543</v>
      </c>
      <c r="B516" t="s">
        <v>544</v>
      </c>
      <c r="C516" t="s">
        <v>3127</v>
      </c>
      <c r="D516" t="s">
        <v>545</v>
      </c>
      <c r="E516">
        <v>37235.077037039999</v>
      </c>
      <c r="F516">
        <v>310.89999999999998</v>
      </c>
      <c r="G516">
        <v>13.4930397127321</v>
      </c>
      <c r="H516">
        <f>(Table2[[#This Row],[1Y Return vs Nifty]]-AVERAGE(Table2[1Y Return vs Nifty]))/_xlfn.STDEV.P(Table2[1Y Return vs Nifty])</f>
        <v>-0.13412756159415409</v>
      </c>
      <c r="I516">
        <v>-7.3770374217366603</v>
      </c>
      <c r="J516">
        <f>(Table2[[#This Row],[1M Return vs Nifty]]-AVERAGE(Table2[1M Return vs Nifty]))/_xlfn.STDEV.P(Table2[1M Return vs Nifty])</f>
        <v>-0.9355803620824551</v>
      </c>
      <c r="K516">
        <v>-3.33410932702277</v>
      </c>
      <c r="L516">
        <f>(Table2[[#This Row],[6M Return vs Nifty]]-AVERAGE(Table2[6M Return vs Nifty]))/_xlfn.STDEV.P(Table2[6M Return vs Nifty])</f>
        <v>-0.33604197523268164</v>
      </c>
      <c r="M516">
        <v>2.0139952144562199</v>
      </c>
      <c r="N516">
        <f>(Table2[[#This Row],[1W Return vs Nifty]]-AVERAGE(Table2[1W Return vs Nifty]))/_xlfn.STDEV.P(Table2[1W Return vs Nifty])</f>
        <v>-0.78832725066629683</v>
      </c>
      <c r="O516">
        <v>330.89</v>
      </c>
      <c r="P516">
        <v>342.99894466733701</v>
      </c>
      <c r="Q516">
        <v>322.739131862401</v>
      </c>
      <c r="R516">
        <v>28.559607072924699</v>
      </c>
      <c r="S516" s="1">
        <f>(Table2[[#This Row],[Close Price]]-Table2[[#This Row],[20D EMA]])/Table2[[#This Row],[20D EMA]]</f>
        <v>-6.0412826014687691E-2</v>
      </c>
      <c r="T516" s="1">
        <f>(Table2[[#This Row],[Close Price]]-Table2[[#This Row],[50D EMA]])/Table2[[#This Row],[50D EMA]]</f>
        <v>-9.3583216993477075E-2</v>
      </c>
      <c r="U516" s="1">
        <f>(Table2[[#This Row],[Close Price]]-Table2[[#This Row],[200D EMA]])/Table2[[#This Row],[200D EMA]]</f>
        <v>-3.6683285953215621E-2</v>
      </c>
      <c r="V516">
        <v>0.83344318601323897</v>
      </c>
      <c r="W516">
        <v>306.10000000000002</v>
      </c>
      <c r="X516">
        <v>317.5</v>
      </c>
      <c r="Y516">
        <v>306.10000000000002</v>
      </c>
      <c r="Z516">
        <v>317.5</v>
      </c>
      <c r="AA516">
        <v>306.10000000000002</v>
      </c>
      <c r="AB516">
        <v>318.89999999999998</v>
      </c>
      <c r="AC516" s="1">
        <f>(Table2[[#This Row],[Close Price]]/Table2[[#This Row],[Day Low]])-1</f>
        <v>1.5681149950996343E-2</v>
      </c>
      <c r="AD516" s="1">
        <f>(Table2[[#This Row],[Day High]]/Table2[[#This Row],[Close Price]])-1</f>
        <v>2.1228690897394653E-2</v>
      </c>
      <c r="AE516" s="1">
        <f>(Table2[[#This Row],[Close Price]]/Table2[[#This Row],[Current Week Low]])-1</f>
        <v>1.5681149950996343E-2</v>
      </c>
      <c r="AF516" s="1">
        <f>(Table2[[#This Row],[Current Week High]]/Table2[[#This Row],[Close Price]])-1</f>
        <v>2.1228690897394653E-2</v>
      </c>
      <c r="AG516" s="1">
        <f>(Table2[[#This Row],[Close Price]]/Table2[[#This Row],[Current Month Low]])-1</f>
        <v>1.5681149950996343E-2</v>
      </c>
      <c r="AH516" s="1">
        <f>(Table2[[#This Row],[Current Month High]]/Table2[[#This Row],[Close Price]])-1</f>
        <v>2.5731746542296596E-2</v>
      </c>
      <c r="AI516">
        <v>27.3078160180122</v>
      </c>
      <c r="AJ516">
        <v>39.698944057515099</v>
      </c>
      <c r="AK516" t="str">
        <f>IF(AND(Table2[[#This Row],[20D EMA]]&gt;Table2[[#This Row],[50D EMA]],Table2[[#This Row],[50D EMA]]&gt;Table2[[#This Row],[200D EMA]]),"Uptrend","Downtrend/NoTrend")</f>
        <v>Downtrend/NoTrend</v>
      </c>
      <c r="AL516">
        <v>-0.11</v>
      </c>
      <c r="AM516" t="s">
        <v>3168</v>
      </c>
      <c r="AN516">
        <v>-8.3000000000000007</v>
      </c>
      <c r="AO516" t="s">
        <v>3168</v>
      </c>
      <c r="AP516">
        <v>-3.6016974063553003E-2</v>
      </c>
      <c r="AQ516">
        <f>(Table2[[#This Row],[Sharpe Ratio]]-AVERAGE(Table2[Sharpe Ratio]))/_xlfn.STDEV.P(Table2[Sharpe Ratio])</f>
        <v>-1.1602534100546664</v>
      </c>
      <c r="AR5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6">
        <f>_xlfn.RANK.AVG(Table2[[#This Row],[1Y Return vs Nifty Z-Score]],Table2[1Y Return vs Nifty Z-Score])</f>
        <v>334</v>
      </c>
      <c r="AT516">
        <f>_xlfn.RANK.AVG(Table2[[#This Row],[6M Return vs Nifty Z-Score]],Table2[6M Return vs Nifty Z-Score])</f>
        <v>435</v>
      </c>
      <c r="AU516">
        <f>_xlfn.RANK.AVG(Table2[[#This Row],[Sharpe Ratio Z-Score]],Table2[Sharpe Ratio Z-Score])</f>
        <v>637</v>
      </c>
      <c r="AV516">
        <f>(Table2[[#This Row],[Rank 1Y]]+Table2[[#This Row],[Rank 6M]]+Table2[[#This Row],[Rank Sharpe]])/3</f>
        <v>468.66666666666669</v>
      </c>
    </row>
    <row r="517" spans="1:48" x14ac:dyDescent="0.3">
      <c r="A517" t="s">
        <v>1277</v>
      </c>
      <c r="B517" t="s">
        <v>1278</v>
      </c>
      <c r="C517" t="s">
        <v>3134</v>
      </c>
      <c r="D517" t="s">
        <v>131</v>
      </c>
      <c r="E517">
        <v>8952.06393321</v>
      </c>
      <c r="F517">
        <v>504.1</v>
      </c>
      <c r="G517">
        <v>-29.095035148010901</v>
      </c>
      <c r="H517">
        <f>(Table2[[#This Row],[1Y Return vs Nifty]]-AVERAGE(Table2[1Y Return vs Nifty]))/_xlfn.STDEV.P(Table2[1Y Return vs Nifty])</f>
        <v>-0.88914310837856925</v>
      </c>
      <c r="I517">
        <v>23.754846144692699</v>
      </c>
      <c r="J517">
        <f>(Table2[[#This Row],[1M Return vs Nifty]]-AVERAGE(Table2[1M Return vs Nifty]))/_xlfn.STDEV.P(Table2[1M Return vs Nifty])</f>
        <v>2.497709561626027</v>
      </c>
      <c r="K517">
        <v>-2.4999899064361402</v>
      </c>
      <c r="L517">
        <f>(Table2[[#This Row],[6M Return vs Nifty]]-AVERAGE(Table2[6M Return vs Nifty]))/_xlfn.STDEV.P(Table2[6M Return vs Nifty])</f>
        <v>-0.30727573761712079</v>
      </c>
      <c r="M517">
        <v>31.259477832954701</v>
      </c>
      <c r="N517">
        <f>(Table2[[#This Row],[1W Return vs Nifty]]-AVERAGE(Table2[1W Return vs Nifty]))/_xlfn.STDEV.P(Table2[1W Return vs Nifty])</f>
        <v>4.3833422575770777</v>
      </c>
      <c r="O517">
        <v>448.86</v>
      </c>
      <c r="P517">
        <v>440.42888498727098</v>
      </c>
      <c r="Q517">
        <v>464.18644803983199</v>
      </c>
      <c r="R517">
        <v>75.058831069110894</v>
      </c>
      <c r="S517" s="1">
        <f>(Table2[[#This Row],[Close Price]]-Table2[[#This Row],[20D EMA]])/Table2[[#This Row],[20D EMA]]</f>
        <v>0.12306732611504702</v>
      </c>
      <c r="T517" s="1">
        <f>(Table2[[#This Row],[Close Price]]-Table2[[#This Row],[50D EMA]])/Table2[[#This Row],[50D EMA]]</f>
        <v>0.1445661653516872</v>
      </c>
      <c r="U517" s="1">
        <f>(Table2[[#This Row],[Close Price]]-Table2[[#This Row],[200D EMA]])/Table2[[#This Row],[200D EMA]]</f>
        <v>8.5986034552958432E-2</v>
      </c>
      <c r="V517">
        <v>3.81268681468105</v>
      </c>
      <c r="W517">
        <v>500</v>
      </c>
      <c r="X517">
        <v>545</v>
      </c>
      <c r="Y517">
        <v>500</v>
      </c>
      <c r="Z517">
        <v>545</v>
      </c>
      <c r="AA517">
        <v>496.1</v>
      </c>
      <c r="AB517">
        <v>545</v>
      </c>
      <c r="AC517" s="1">
        <f>(Table2[[#This Row],[Close Price]]/Table2[[#This Row],[Day Low]])-1</f>
        <v>8.1999999999999851E-3</v>
      </c>
      <c r="AD517" s="1">
        <f>(Table2[[#This Row],[Day High]]/Table2[[#This Row],[Close Price]])-1</f>
        <v>8.1134695496925202E-2</v>
      </c>
      <c r="AE517" s="1">
        <f>(Table2[[#This Row],[Close Price]]/Table2[[#This Row],[Current Week Low]])-1</f>
        <v>8.1999999999999851E-3</v>
      </c>
      <c r="AF517" s="1">
        <f>(Table2[[#This Row],[Current Week High]]/Table2[[#This Row],[Close Price]])-1</f>
        <v>8.1134695496925202E-2</v>
      </c>
      <c r="AG517" s="1">
        <f>(Table2[[#This Row],[Close Price]]/Table2[[#This Row],[Current Month Low]])-1</f>
        <v>1.6125781092521718E-2</v>
      </c>
      <c r="AH517" s="1">
        <f>(Table2[[#This Row],[Current Month High]]/Table2[[#This Row],[Close Price]])-1</f>
        <v>8.1134695496925202E-2</v>
      </c>
      <c r="AI517">
        <v>39.892878397143399</v>
      </c>
      <c r="AJ517">
        <v>33.944466586953602</v>
      </c>
      <c r="AK517" t="str">
        <f>IF(AND(Table2[[#This Row],[20D EMA]]&gt;Table2[[#This Row],[50D EMA]],Table2[[#This Row],[50D EMA]]&gt;Table2[[#This Row],[200D EMA]]),"Uptrend","Downtrend/NoTrend")</f>
        <v>Downtrend/NoTrend</v>
      </c>
      <c r="AL517">
        <v>0.27</v>
      </c>
      <c r="AM517" t="s">
        <v>3169</v>
      </c>
      <c r="AN517">
        <v>24.24</v>
      </c>
      <c r="AO517" t="s">
        <v>3169</v>
      </c>
      <c r="AP517">
        <v>5.7257423110527998E-2</v>
      </c>
      <c r="AQ517">
        <f>(Table2[[#This Row],[Sharpe Ratio]]-AVERAGE(Table2[Sharpe Ratio]))/_xlfn.STDEV.P(Table2[Sharpe Ratio])</f>
        <v>-5.4828495409686165E-2</v>
      </c>
      <c r="AR5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7">
        <f>_xlfn.RANK.AVG(Table2[[#This Row],[1Y Return vs Nifty Z-Score]],Table2[1Y Return vs Nifty Z-Score])</f>
        <v>628</v>
      </c>
      <c r="AT517">
        <f>_xlfn.RANK.AVG(Table2[[#This Row],[6M Return vs Nifty Z-Score]],Table2[6M Return vs Nifty Z-Score])</f>
        <v>420</v>
      </c>
      <c r="AU517">
        <f>_xlfn.RANK.AVG(Table2[[#This Row],[Sharpe Ratio Z-Score]],Table2[Sharpe Ratio Z-Score])</f>
        <v>361</v>
      </c>
      <c r="AV517">
        <f>(Table2[[#This Row],[Rank 1Y]]+Table2[[#This Row],[Rank 6M]]+Table2[[#This Row],[Rank Sharpe]])/3</f>
        <v>469.66666666666669</v>
      </c>
    </row>
    <row r="518" spans="1:48" x14ac:dyDescent="0.3">
      <c r="A518" t="s">
        <v>1967</v>
      </c>
      <c r="B518" t="s">
        <v>1968</v>
      </c>
      <c r="C518" t="s">
        <v>3122</v>
      </c>
      <c r="D518" t="s">
        <v>21</v>
      </c>
      <c r="E518">
        <v>3484.3628905800001</v>
      </c>
      <c r="F518">
        <v>589.54999999999995</v>
      </c>
      <c r="G518">
        <v>-22.308855118655</v>
      </c>
      <c r="H518">
        <f>(Table2[[#This Row],[1Y Return vs Nifty]]-AVERAGE(Table2[1Y Return vs Nifty]))/_xlfn.STDEV.P(Table2[1Y Return vs Nifty])</f>
        <v>-0.76883545319116509</v>
      </c>
      <c r="I518">
        <v>2.6187135997103401</v>
      </c>
      <c r="J518">
        <f>(Table2[[#This Row],[1M Return vs Nifty]]-AVERAGE(Table2[1M Return vs Nifty]))/_xlfn.STDEV.P(Table2[1M Return vs Nifty])</f>
        <v>0.16677218875515104</v>
      </c>
      <c r="K518">
        <v>-6.8876437399293904</v>
      </c>
      <c r="L518">
        <f>(Table2[[#This Row],[6M Return vs Nifty]]-AVERAGE(Table2[6M Return vs Nifty]))/_xlfn.STDEV.P(Table2[6M Return vs Nifty])</f>
        <v>-0.45859255105412994</v>
      </c>
      <c r="M518">
        <v>6.5518964158680797</v>
      </c>
      <c r="N518">
        <f>(Table2[[#This Row],[1W Return vs Nifty]]-AVERAGE(Table2[1W Return vs Nifty]))/_xlfn.STDEV.P(Table2[1W Return vs Nifty])</f>
        <v>1.4139427039280649E-2</v>
      </c>
      <c r="O518">
        <v>587.24</v>
      </c>
      <c r="P518">
        <v>600.65756304100296</v>
      </c>
      <c r="Q518">
        <v>600.97226802968805</v>
      </c>
      <c r="R518">
        <v>56.264074530667898</v>
      </c>
      <c r="S518" s="1">
        <f>(Table2[[#This Row],[Close Price]]-Table2[[#This Row],[20D EMA]])/Table2[[#This Row],[20D EMA]]</f>
        <v>3.933655745521329E-3</v>
      </c>
      <c r="T518" s="1">
        <f>(Table2[[#This Row],[Close Price]]-Table2[[#This Row],[50D EMA]])/Table2[[#This Row],[50D EMA]]</f>
        <v>-1.8492338604325146E-2</v>
      </c>
      <c r="U518" s="1">
        <f>(Table2[[#This Row],[Close Price]]-Table2[[#This Row],[200D EMA]])/Table2[[#This Row],[200D EMA]]</f>
        <v>-1.9006314662632383E-2</v>
      </c>
      <c r="V518">
        <v>0.23078556174442</v>
      </c>
      <c r="W518">
        <v>570.54999999999995</v>
      </c>
      <c r="X518">
        <v>595</v>
      </c>
      <c r="Y518">
        <v>570.54999999999995</v>
      </c>
      <c r="Z518">
        <v>595</v>
      </c>
      <c r="AA518">
        <v>570.54999999999995</v>
      </c>
      <c r="AB518">
        <v>595</v>
      </c>
      <c r="AC518" s="1">
        <f>(Table2[[#This Row],[Close Price]]/Table2[[#This Row],[Day Low]])-1</f>
        <v>3.3301200595916125E-2</v>
      </c>
      <c r="AD518" s="1">
        <f>(Table2[[#This Row],[Day High]]/Table2[[#This Row],[Close Price]])-1</f>
        <v>9.2443389025529399E-3</v>
      </c>
      <c r="AE518" s="1">
        <f>(Table2[[#This Row],[Close Price]]/Table2[[#This Row],[Current Week Low]])-1</f>
        <v>3.3301200595916125E-2</v>
      </c>
      <c r="AF518" s="1">
        <f>(Table2[[#This Row],[Current Week High]]/Table2[[#This Row],[Close Price]])-1</f>
        <v>9.2443389025529399E-3</v>
      </c>
      <c r="AG518" s="1">
        <f>(Table2[[#This Row],[Close Price]]/Table2[[#This Row],[Current Month Low]])-1</f>
        <v>3.3301200595916125E-2</v>
      </c>
      <c r="AH518" s="1">
        <f>(Table2[[#This Row],[Current Month High]]/Table2[[#This Row],[Close Price]])-1</f>
        <v>9.2443389025529399E-3</v>
      </c>
      <c r="AI518">
        <v>34.254940208633698</v>
      </c>
      <c r="AJ518">
        <v>31.011111111111099</v>
      </c>
      <c r="AK518" t="str">
        <f>IF(AND(Table2[[#This Row],[20D EMA]]&gt;Table2[[#This Row],[50D EMA]],Table2[[#This Row],[50D EMA]]&gt;Table2[[#This Row],[200D EMA]]),"Uptrend","Downtrend/NoTrend")</f>
        <v>Downtrend/NoTrend</v>
      </c>
      <c r="AL518">
        <v>0.05</v>
      </c>
      <c r="AM518" t="s">
        <v>3169</v>
      </c>
      <c r="AN518">
        <v>-1.49</v>
      </c>
      <c r="AO518" t="s">
        <v>3168</v>
      </c>
      <c r="AP518">
        <v>6.3566467057474998E-2</v>
      </c>
      <c r="AQ518">
        <f>(Table2[[#This Row],[Sharpe Ratio]]-AVERAGE(Table2[Sharpe Ratio]))/_xlfn.STDEV.P(Table2[Sharpe Ratio])</f>
        <v>1.9942015875733261E-2</v>
      </c>
      <c r="AR5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8">
        <f>_xlfn.RANK.AVG(Table2[[#This Row],[1Y Return vs Nifty Z-Score]],Table2[1Y Return vs Nifty Z-Score])</f>
        <v>594</v>
      </c>
      <c r="AT518">
        <f>_xlfn.RANK.AVG(Table2[[#This Row],[6M Return vs Nifty Z-Score]],Table2[6M Return vs Nifty Z-Score])</f>
        <v>478</v>
      </c>
      <c r="AU518">
        <f>_xlfn.RANK.AVG(Table2[[#This Row],[Sharpe Ratio Z-Score]],Table2[Sharpe Ratio Z-Score])</f>
        <v>339</v>
      </c>
      <c r="AV518">
        <f>(Table2[[#This Row],[Rank 1Y]]+Table2[[#This Row],[Rank 6M]]+Table2[[#This Row],[Rank Sharpe]])/3</f>
        <v>470.33333333333331</v>
      </c>
    </row>
    <row r="519" spans="1:48" x14ac:dyDescent="0.3">
      <c r="A519" t="s">
        <v>1957</v>
      </c>
      <c r="B519" t="s">
        <v>1958</v>
      </c>
      <c r="C519" t="s">
        <v>3134</v>
      </c>
      <c r="D519" t="s">
        <v>291</v>
      </c>
      <c r="E519">
        <v>3516.74055555</v>
      </c>
      <c r="F519">
        <v>1120.25</v>
      </c>
      <c r="G519">
        <v>-19.077998378436401</v>
      </c>
      <c r="H519">
        <f>(Table2[[#This Row],[1Y Return vs Nifty]]-AVERAGE(Table2[1Y Return vs Nifty]))/_xlfn.STDEV.P(Table2[1Y Return vs Nifty])</f>
        <v>-0.7115577510110459</v>
      </c>
      <c r="I519">
        <v>4.9118990469586903</v>
      </c>
      <c r="J519">
        <f>(Table2[[#This Row],[1M Return vs Nifty]]-AVERAGE(Table2[1M Return vs Nifty]))/_xlfn.STDEV.P(Table2[1M Return vs Nifty])</f>
        <v>0.4196695270235819</v>
      </c>
      <c r="K519">
        <v>18.792786596270201</v>
      </c>
      <c r="L519">
        <f>(Table2[[#This Row],[6M Return vs Nifty]]-AVERAGE(Table2[6M Return vs Nifty]))/_xlfn.STDEV.P(Table2[6M Return vs Nifty])</f>
        <v>0.42704725409682998</v>
      </c>
      <c r="M519">
        <v>8.87808449075448</v>
      </c>
      <c r="N519">
        <f>(Table2[[#This Row],[1W Return vs Nifty]]-AVERAGE(Table2[1W Return vs Nifty]))/_xlfn.STDEV.P(Table2[1W Return vs Nifty])</f>
        <v>0.42549444190642832</v>
      </c>
      <c r="O519">
        <v>1140.1600000000001</v>
      </c>
      <c r="P519">
        <v>1147.9575617324799</v>
      </c>
      <c r="Q519">
        <v>1091.04852603723</v>
      </c>
      <c r="R519">
        <v>45.0895243804936</v>
      </c>
      <c r="S519" s="1">
        <f>(Table2[[#This Row],[Close Price]]-Table2[[#This Row],[20D EMA]])/Table2[[#This Row],[20D EMA]]</f>
        <v>-1.7462461408925135E-2</v>
      </c>
      <c r="T519" s="1">
        <f>(Table2[[#This Row],[Close Price]]-Table2[[#This Row],[50D EMA]])/Table2[[#This Row],[50D EMA]]</f>
        <v>-2.4136398989056781E-2</v>
      </c>
      <c r="U519" s="1">
        <f>(Table2[[#This Row],[Close Price]]-Table2[[#This Row],[200D EMA]])/Table2[[#This Row],[200D EMA]]</f>
        <v>2.6764596867961472E-2</v>
      </c>
      <c r="V519">
        <v>0.47991451885875203</v>
      </c>
      <c r="W519">
        <v>1103.1500000000001</v>
      </c>
      <c r="X519">
        <v>1150.0999999999999</v>
      </c>
      <c r="Y519">
        <v>1103.1500000000001</v>
      </c>
      <c r="Z519">
        <v>1150.0999999999999</v>
      </c>
      <c r="AA519">
        <v>1103.1500000000001</v>
      </c>
      <c r="AB519">
        <v>1152.0999999999999</v>
      </c>
      <c r="AC519" s="1">
        <f>(Table2[[#This Row],[Close Price]]/Table2[[#This Row],[Day Low]])-1</f>
        <v>1.5501065131668268E-2</v>
      </c>
      <c r="AD519" s="1">
        <f>(Table2[[#This Row],[Day High]]/Table2[[#This Row],[Close Price]])-1</f>
        <v>2.6645837982593124E-2</v>
      </c>
      <c r="AE519" s="1">
        <f>(Table2[[#This Row],[Close Price]]/Table2[[#This Row],[Current Week Low]])-1</f>
        <v>1.5501065131668268E-2</v>
      </c>
      <c r="AF519" s="1">
        <f>(Table2[[#This Row],[Current Week High]]/Table2[[#This Row],[Close Price]])-1</f>
        <v>2.6645837982593124E-2</v>
      </c>
      <c r="AG519" s="1">
        <f>(Table2[[#This Row],[Close Price]]/Table2[[#This Row],[Current Month Low]])-1</f>
        <v>1.5501065131668268E-2</v>
      </c>
      <c r="AH519" s="1">
        <f>(Table2[[#This Row],[Current Month High]]/Table2[[#This Row],[Close Price]])-1</f>
        <v>2.8431153760321237E-2</v>
      </c>
      <c r="AI519">
        <v>22.740459718812701</v>
      </c>
      <c r="AJ519">
        <v>49.0387813477017</v>
      </c>
      <c r="AK519" t="str">
        <f>IF(AND(Table2[[#This Row],[20D EMA]]&gt;Table2[[#This Row],[50D EMA]],Table2[[#This Row],[50D EMA]]&gt;Table2[[#This Row],[200D EMA]]),"Uptrend","Downtrend/NoTrend")</f>
        <v>Downtrend/NoTrend</v>
      </c>
      <c r="AL519">
        <v>-0.11</v>
      </c>
      <c r="AM519" t="s">
        <v>3168</v>
      </c>
      <c r="AN519">
        <v>0.62</v>
      </c>
      <c r="AO519" t="s">
        <v>3169</v>
      </c>
      <c r="AP519">
        <v>-4.6612945204429997E-2</v>
      </c>
      <c r="AQ519">
        <f>(Table2[[#This Row],[Sharpe Ratio]]-AVERAGE(Table2[Sharpe Ratio]))/_xlfn.STDEV.P(Table2[Sharpe Ratio])</f>
        <v>-1.2858296758773677</v>
      </c>
      <c r="AR5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9">
        <f>_xlfn.RANK.AVG(Table2[[#This Row],[1Y Return vs Nifty Z-Score]],Table2[1Y Return vs Nifty Z-Score])</f>
        <v>572</v>
      </c>
      <c r="AT519">
        <f>_xlfn.RANK.AVG(Table2[[#This Row],[6M Return vs Nifty Z-Score]],Table2[6M Return vs Nifty Z-Score])</f>
        <v>179</v>
      </c>
      <c r="AU519">
        <f>_xlfn.RANK.AVG(Table2[[#This Row],[Sharpe Ratio Z-Score]],Table2[Sharpe Ratio Z-Score])</f>
        <v>662</v>
      </c>
      <c r="AV519">
        <f>(Table2[[#This Row],[Rank 1Y]]+Table2[[#This Row],[Rank 6M]]+Table2[[#This Row],[Rank Sharpe]])/3</f>
        <v>471</v>
      </c>
    </row>
    <row r="520" spans="1:48" x14ac:dyDescent="0.3">
      <c r="A520" t="s">
        <v>650</v>
      </c>
      <c r="B520" t="s">
        <v>651</v>
      </c>
      <c r="C520" t="s">
        <v>3137</v>
      </c>
      <c r="D520" t="s">
        <v>160</v>
      </c>
      <c r="E520">
        <v>28679.187995849999</v>
      </c>
      <c r="F520">
        <v>1125.75</v>
      </c>
      <c r="G520">
        <v>-9.1196518941756892</v>
      </c>
      <c r="H520">
        <f>(Table2[[#This Row],[1Y Return vs Nifty]]-AVERAGE(Table2[1Y Return vs Nifty]))/_xlfn.STDEV.P(Table2[1Y Return vs Nifty])</f>
        <v>-0.53501287452935786</v>
      </c>
      <c r="I520">
        <v>6.7099417264466599</v>
      </c>
      <c r="J520">
        <f>(Table2[[#This Row],[1M Return vs Nifty]]-AVERAGE(Table2[1M Return vs Nifty]))/_xlfn.STDEV.P(Table2[1M Return vs Nifty])</f>
        <v>0.61796147427153558</v>
      </c>
      <c r="K520">
        <v>-2.7604049335709102</v>
      </c>
      <c r="L520">
        <f>(Table2[[#This Row],[6M Return vs Nifty]]-AVERAGE(Table2[6M Return vs Nifty]))/_xlfn.STDEV.P(Table2[6M Return vs Nifty])</f>
        <v>-0.31625665853124241</v>
      </c>
      <c r="M520">
        <v>8.8311437086072893</v>
      </c>
      <c r="N520">
        <f>(Table2[[#This Row],[1W Return vs Nifty]]-AVERAGE(Table2[1W Return vs Nifty]))/_xlfn.STDEV.P(Table2[1W Return vs Nifty])</f>
        <v>0.41719359712672316</v>
      </c>
      <c r="O520">
        <v>1114.78</v>
      </c>
      <c r="P520">
        <v>1096.7319732149001</v>
      </c>
      <c r="Q520">
        <v>1071.3816415379799</v>
      </c>
      <c r="R520">
        <v>51.737724344839997</v>
      </c>
      <c r="S520" s="1">
        <f>(Table2[[#This Row],[Close Price]]-Table2[[#This Row],[20D EMA]])/Table2[[#This Row],[20D EMA]]</f>
        <v>9.8405066470514616E-3</v>
      </c>
      <c r="T520" s="1">
        <f>(Table2[[#This Row],[Close Price]]-Table2[[#This Row],[50D EMA]])/Table2[[#This Row],[50D EMA]]</f>
        <v>2.6458631182273311E-2</v>
      </c>
      <c r="U520" s="1">
        <f>(Table2[[#This Row],[Close Price]]-Table2[[#This Row],[200D EMA]])/Table2[[#This Row],[200D EMA]]</f>
        <v>5.0746023969548054E-2</v>
      </c>
      <c r="V520">
        <v>1.96706524378256</v>
      </c>
      <c r="W520">
        <v>1110.9000000000001</v>
      </c>
      <c r="X520">
        <v>1154.75</v>
      </c>
      <c r="Y520">
        <v>1110.9000000000001</v>
      </c>
      <c r="Z520">
        <v>1154.75</v>
      </c>
      <c r="AA520">
        <v>1110.9000000000001</v>
      </c>
      <c r="AB520">
        <v>1163.8499999999999</v>
      </c>
      <c r="AC520" s="1">
        <f>(Table2[[#This Row],[Close Price]]/Table2[[#This Row],[Day Low]])-1</f>
        <v>1.3367539832568109E-2</v>
      </c>
      <c r="AD520" s="1">
        <f>(Table2[[#This Row],[Day High]]/Table2[[#This Row],[Close Price]])-1</f>
        <v>2.5760604041749957E-2</v>
      </c>
      <c r="AE520" s="1">
        <f>(Table2[[#This Row],[Close Price]]/Table2[[#This Row],[Current Week Low]])-1</f>
        <v>1.3367539832568109E-2</v>
      </c>
      <c r="AF520" s="1">
        <f>(Table2[[#This Row],[Current Week High]]/Table2[[#This Row],[Close Price]])-1</f>
        <v>2.5760604041749957E-2</v>
      </c>
      <c r="AG520" s="1">
        <f>(Table2[[#This Row],[Close Price]]/Table2[[#This Row],[Current Month Low]])-1</f>
        <v>1.3367539832568109E-2</v>
      </c>
      <c r="AH520" s="1">
        <f>(Table2[[#This Row],[Current Month High]]/Table2[[#This Row],[Close Price]])-1</f>
        <v>3.3844103930712688E-2</v>
      </c>
      <c r="AI520">
        <v>19.831223628691902</v>
      </c>
      <c r="AJ520">
        <v>20.6591639871382</v>
      </c>
      <c r="AK520" t="str">
        <f>IF(AND(Table2[[#This Row],[20D EMA]]&gt;Table2[[#This Row],[50D EMA]],Table2[[#This Row],[50D EMA]]&gt;Table2[[#This Row],[200D EMA]]),"Uptrend","Downtrend/NoTrend")</f>
        <v>Uptrend</v>
      </c>
      <c r="AL520">
        <v>0.14000000000000001</v>
      </c>
      <c r="AM520" t="s">
        <v>3169</v>
      </c>
      <c r="AN520">
        <v>4.83</v>
      </c>
      <c r="AO520" t="s">
        <v>3169</v>
      </c>
      <c r="AP520">
        <v>1.414218076003E-2</v>
      </c>
      <c r="AQ520">
        <f>(Table2[[#This Row],[Sharpe Ratio]]-AVERAGE(Table2[Sharpe Ratio]))/_xlfn.STDEV.P(Table2[Sharpe Ratio])</f>
        <v>-0.56580111532644917</v>
      </c>
      <c r="AR5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-0.38191557698879081</v>
      </c>
      <c r="AS520">
        <f>_xlfn.RANK.AVG(Table2[[#This Row],[1Y Return vs Nifty Z-Score]],Table2[1Y Return vs Nifty Z-Score])</f>
        <v>504</v>
      </c>
      <c r="AT520">
        <f>_xlfn.RANK.AVG(Table2[[#This Row],[6M Return vs Nifty Z-Score]],Table2[6M Return vs Nifty Z-Score])</f>
        <v>427</v>
      </c>
      <c r="AU520">
        <f>_xlfn.RANK.AVG(Table2[[#This Row],[Sharpe Ratio Z-Score]],Table2[Sharpe Ratio Z-Score])</f>
        <v>483</v>
      </c>
      <c r="AV520">
        <f>(Table2[[#This Row],[Rank 1Y]]+Table2[[#This Row],[Rank 6M]]+Table2[[#This Row],[Rank Sharpe]])/3</f>
        <v>471.33333333333331</v>
      </c>
    </row>
    <row r="521" spans="1:48" x14ac:dyDescent="0.3">
      <c r="A521" t="s">
        <v>1365</v>
      </c>
      <c r="B521" t="s">
        <v>1366</v>
      </c>
      <c r="C521" t="s">
        <v>3137</v>
      </c>
      <c r="D521" t="s">
        <v>291</v>
      </c>
      <c r="E521">
        <v>8067.23329552</v>
      </c>
      <c r="F521">
        <v>653.6</v>
      </c>
      <c r="G521">
        <v>-0.139236877458429</v>
      </c>
      <c r="H521">
        <f>(Table2[[#This Row],[1Y Return vs Nifty]]-AVERAGE(Table2[1Y Return vs Nifty]))/_xlfn.STDEV.P(Table2[1Y Return vs Nifty])</f>
        <v>-0.375805092154396</v>
      </c>
      <c r="I521">
        <v>-4.6625617668358696</v>
      </c>
      <c r="J521">
        <f>(Table2[[#This Row],[1M Return vs Nifty]]-AVERAGE(Table2[1M Return vs Nifty]))/_xlfn.STDEV.P(Table2[1M Return vs Nifty])</f>
        <v>-0.63622224922568882</v>
      </c>
      <c r="K521">
        <v>-3.48993082775121</v>
      </c>
      <c r="L521">
        <f>(Table2[[#This Row],[6M Return vs Nifty]]-AVERAGE(Table2[6M Return vs Nifty]))/_xlfn.STDEV.P(Table2[6M Return vs Nifty])</f>
        <v>-0.34141578407220624</v>
      </c>
      <c r="M521">
        <v>3.7274996873657602</v>
      </c>
      <c r="N521">
        <f>(Table2[[#This Row],[1W Return vs Nifty]]-AVERAGE(Table2[1W Return vs Nifty]))/_xlfn.STDEV.P(Table2[1W Return vs Nifty])</f>
        <v>-0.48531707468856566</v>
      </c>
      <c r="O521">
        <v>652.1</v>
      </c>
      <c r="P521">
        <v>676.73042621485297</v>
      </c>
      <c r="Q521">
        <v>671.75473208650601</v>
      </c>
      <c r="R521">
        <v>54.993082378900603</v>
      </c>
      <c r="S521" s="1">
        <f>(Table2[[#This Row],[Close Price]]-Table2[[#This Row],[20D EMA]])/Table2[[#This Row],[20D EMA]]</f>
        <v>2.3002606962122373E-3</v>
      </c>
      <c r="T521" s="1">
        <f>(Table2[[#This Row],[Close Price]]-Table2[[#This Row],[50D EMA]])/Table2[[#This Row],[50D EMA]]</f>
        <v>-3.4179675272217394E-2</v>
      </c>
      <c r="U521" s="1">
        <f>(Table2[[#This Row],[Close Price]]-Table2[[#This Row],[200D EMA]])/Table2[[#This Row],[200D EMA]]</f>
        <v>-2.7025834310264434E-2</v>
      </c>
      <c r="V521">
        <v>1.4336202691881099</v>
      </c>
      <c r="W521">
        <v>636.1</v>
      </c>
      <c r="X521">
        <v>659.8</v>
      </c>
      <c r="Y521">
        <v>636.1</v>
      </c>
      <c r="Z521">
        <v>659.8</v>
      </c>
      <c r="AA521">
        <v>636.1</v>
      </c>
      <c r="AB521">
        <v>659.8</v>
      </c>
      <c r="AC521" s="1">
        <f>(Table2[[#This Row],[Close Price]]/Table2[[#This Row],[Day Low]])-1</f>
        <v>2.7511397578997121E-2</v>
      </c>
      <c r="AD521" s="1">
        <f>(Table2[[#This Row],[Day High]]/Table2[[#This Row],[Close Price]])-1</f>
        <v>9.4859241126070692E-3</v>
      </c>
      <c r="AE521" s="1">
        <f>(Table2[[#This Row],[Close Price]]/Table2[[#This Row],[Current Week Low]])-1</f>
        <v>2.7511397578997121E-2</v>
      </c>
      <c r="AF521" s="1">
        <f>(Table2[[#This Row],[Current Week High]]/Table2[[#This Row],[Close Price]])-1</f>
        <v>9.4859241126070692E-3</v>
      </c>
      <c r="AG521" s="1">
        <f>(Table2[[#This Row],[Close Price]]/Table2[[#This Row],[Current Month Low]])-1</f>
        <v>2.7511397578997121E-2</v>
      </c>
      <c r="AH521" s="1">
        <f>(Table2[[#This Row],[Current Month High]]/Table2[[#This Row],[Close Price]])-1</f>
        <v>9.4859241126070692E-3</v>
      </c>
      <c r="AI521">
        <v>28.167074663402602</v>
      </c>
      <c r="AJ521">
        <v>26.6666666666666</v>
      </c>
      <c r="AK521" t="str">
        <f>IF(AND(Table2[[#This Row],[20D EMA]]&gt;Table2[[#This Row],[50D EMA]],Table2[[#This Row],[50D EMA]]&gt;Table2[[#This Row],[200D EMA]]),"Uptrend","Downtrend/NoTrend")</f>
        <v>Downtrend/NoTrend</v>
      </c>
      <c r="AL521">
        <v>-0.08</v>
      </c>
      <c r="AM521" t="s">
        <v>3168</v>
      </c>
      <c r="AN521">
        <v>-1.6</v>
      </c>
      <c r="AO521" t="s">
        <v>3168</v>
      </c>
      <c r="AQ521">
        <f>(Table2[[#This Row],[Sharpe Ratio]]-AVERAGE(Table2[Sharpe Ratio]))/_xlfn.STDEV.P(Table2[Sharpe Ratio])</f>
        <v>-0.73340465320162251</v>
      </c>
      <c r="AR5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1">
        <f>_xlfn.RANK.AVG(Table2[[#This Row],[1Y Return vs Nifty Z-Score]],Table2[1Y Return vs Nifty Z-Score])</f>
        <v>440</v>
      </c>
      <c r="AT521">
        <f>_xlfn.RANK.AVG(Table2[[#This Row],[6M Return vs Nifty Z-Score]],Table2[6M Return vs Nifty Z-Score])</f>
        <v>438</v>
      </c>
      <c r="AU521">
        <f>_xlfn.RANK.AVG(Table2[[#This Row],[Sharpe Ratio Z-Score]],Table2[Sharpe Ratio Z-Score])</f>
        <v>539</v>
      </c>
      <c r="AV521">
        <f>(Table2[[#This Row],[Rank 1Y]]+Table2[[#This Row],[Rank 6M]]+Table2[[#This Row],[Rank Sharpe]])/3</f>
        <v>472.33333333333331</v>
      </c>
    </row>
    <row r="522" spans="1:48" x14ac:dyDescent="0.3">
      <c r="A522" t="s">
        <v>578</v>
      </c>
      <c r="B522" t="s">
        <v>579</v>
      </c>
      <c r="C522" t="s">
        <v>3123</v>
      </c>
      <c r="D522" t="s">
        <v>54</v>
      </c>
      <c r="E522">
        <v>33791.530241</v>
      </c>
      <c r="F522">
        <v>273.7</v>
      </c>
      <c r="G522">
        <v>-20.589632159452002</v>
      </c>
      <c r="H522">
        <f>(Table2[[#This Row],[1Y Return vs Nifty]]-AVERAGE(Table2[1Y Return vs Nifty]))/_xlfn.STDEV.P(Table2[1Y Return vs Nifty])</f>
        <v>-0.73835649712584916</v>
      </c>
      <c r="I522">
        <v>-7.6891362347729304</v>
      </c>
      <c r="J522">
        <f>(Table2[[#This Row],[1M Return vs Nifty]]-AVERAGE(Table2[1M Return vs Nifty]))/_xlfn.STDEV.P(Table2[1M Return vs Nifty])</f>
        <v>-0.96999927887277326</v>
      </c>
      <c r="K522">
        <v>-1.45085518633657</v>
      </c>
      <c r="L522">
        <f>(Table2[[#This Row],[6M Return vs Nifty]]-AVERAGE(Table2[6M Return vs Nifty]))/_xlfn.STDEV.P(Table2[6M Return vs Nifty])</f>
        <v>-0.27109427737981562</v>
      </c>
      <c r="M522">
        <v>1.76122689007433</v>
      </c>
      <c r="N522">
        <f>(Table2[[#This Row],[1W Return vs Nifty]]-AVERAGE(Table2[1W Return vs Nifty]))/_xlfn.STDEV.P(Table2[1W Return vs Nifty])</f>
        <v>-0.83302592269398068</v>
      </c>
      <c r="O522">
        <v>282.82</v>
      </c>
      <c r="P522">
        <v>295.20199414486899</v>
      </c>
      <c r="Q522">
        <v>292.36269826871097</v>
      </c>
      <c r="R522">
        <v>41.135759736913101</v>
      </c>
      <c r="S522" s="1">
        <f>(Table2[[#This Row],[Close Price]]-Table2[[#This Row],[20D EMA]])/Table2[[#This Row],[20D EMA]]</f>
        <v>-3.2246658652146258E-2</v>
      </c>
      <c r="T522" s="1">
        <f>(Table2[[#This Row],[Close Price]]-Table2[[#This Row],[50D EMA]])/Table2[[#This Row],[50D EMA]]</f>
        <v>-7.2838241513764973E-2</v>
      </c>
      <c r="U522" s="1">
        <f>(Table2[[#This Row],[Close Price]]-Table2[[#This Row],[200D EMA]])/Table2[[#This Row],[200D EMA]]</f>
        <v>-6.3834060840272003E-2</v>
      </c>
      <c r="V522">
        <v>1.1323311757552399</v>
      </c>
      <c r="W522">
        <v>269.85000000000002</v>
      </c>
      <c r="X522">
        <v>274.7</v>
      </c>
      <c r="Y522">
        <v>269.85000000000002</v>
      </c>
      <c r="Z522">
        <v>274.7</v>
      </c>
      <c r="AA522">
        <v>269.85000000000002</v>
      </c>
      <c r="AB522">
        <v>274.8</v>
      </c>
      <c r="AC522" s="1">
        <f>(Table2[[#This Row],[Close Price]]/Table2[[#This Row],[Day Low]])-1</f>
        <v>1.4267185473411104E-2</v>
      </c>
      <c r="AD522" s="1">
        <f>(Table2[[#This Row],[Day High]]/Table2[[#This Row],[Close Price]])-1</f>
        <v>3.6536353671903221E-3</v>
      </c>
      <c r="AE522" s="1">
        <f>(Table2[[#This Row],[Close Price]]/Table2[[#This Row],[Current Week Low]])-1</f>
        <v>1.4267185473411104E-2</v>
      </c>
      <c r="AF522" s="1">
        <f>(Table2[[#This Row],[Current Week High]]/Table2[[#This Row],[Close Price]])-1</f>
        <v>3.6536353671903221E-3</v>
      </c>
      <c r="AG522" s="1">
        <f>(Table2[[#This Row],[Close Price]]/Table2[[#This Row],[Current Month Low]])-1</f>
        <v>1.4267185473411104E-2</v>
      </c>
      <c r="AH522" s="1">
        <f>(Table2[[#This Row],[Current Month High]]/Table2[[#This Row],[Close Price]])-1</f>
        <v>4.0189989039094431E-3</v>
      </c>
      <c r="AI522">
        <v>25.319693094629098</v>
      </c>
      <c r="AJ522">
        <v>11.169780666125099</v>
      </c>
      <c r="AK522" t="str">
        <f>IF(AND(Table2[[#This Row],[20D EMA]]&gt;Table2[[#This Row],[50D EMA]],Table2[[#This Row],[50D EMA]]&gt;Table2[[#This Row],[200D EMA]]),"Uptrend","Downtrend/NoTrend")</f>
        <v>Downtrend/NoTrend</v>
      </c>
      <c r="AL522">
        <v>-0.1</v>
      </c>
      <c r="AM522" t="s">
        <v>3168</v>
      </c>
      <c r="AN522">
        <v>-2.99</v>
      </c>
      <c r="AO522" t="s">
        <v>3168</v>
      </c>
      <c r="AP522">
        <v>3.2050115520214001E-2</v>
      </c>
      <c r="AQ522">
        <f>(Table2[[#This Row],[Sharpe Ratio]]-AVERAGE(Table2[Sharpe Ratio]))/_xlfn.STDEV.P(Table2[Sharpe Ratio])</f>
        <v>-0.35356841424773205</v>
      </c>
      <c r="AR5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2">
        <f>_xlfn.RANK.AVG(Table2[[#This Row],[1Y Return vs Nifty Z-Score]],Table2[1Y Return vs Nifty Z-Score])</f>
        <v>582</v>
      </c>
      <c r="AT522">
        <f>_xlfn.RANK.AVG(Table2[[#This Row],[6M Return vs Nifty Z-Score]],Table2[6M Return vs Nifty Z-Score])</f>
        <v>409</v>
      </c>
      <c r="AU522">
        <f>_xlfn.RANK.AVG(Table2[[#This Row],[Sharpe Ratio Z-Score]],Table2[Sharpe Ratio Z-Score])</f>
        <v>431</v>
      </c>
      <c r="AV522">
        <f>(Table2[[#This Row],[Rank 1Y]]+Table2[[#This Row],[Rank 6M]]+Table2[[#This Row],[Rank Sharpe]])/3</f>
        <v>474</v>
      </c>
    </row>
    <row r="523" spans="1:48" x14ac:dyDescent="0.3">
      <c r="A523" t="s">
        <v>76</v>
      </c>
      <c r="B523" t="s">
        <v>77</v>
      </c>
      <c r="C523" t="s">
        <v>3129</v>
      </c>
      <c r="D523" t="s">
        <v>62</v>
      </c>
      <c r="E523">
        <v>303350.53201292898</v>
      </c>
      <c r="F523">
        <v>824.1</v>
      </c>
      <c r="G523">
        <v>2.78286835736322</v>
      </c>
      <c r="H523">
        <f>(Table2[[#This Row],[1Y Return vs Nifty]]-AVERAGE(Table2[1Y Return vs Nifty]))/_xlfn.STDEV.P(Table2[1Y Return vs Nifty])</f>
        <v>-0.32400103928643831</v>
      </c>
      <c r="I523">
        <v>-5.2659503312686899</v>
      </c>
      <c r="J523">
        <f>(Table2[[#This Row],[1M Return vs Nifty]]-AVERAGE(Table2[1M Return vs Nifty]))/_xlfn.STDEV.P(Table2[1M Return vs Nifty])</f>
        <v>-0.70276521550422189</v>
      </c>
      <c r="K523">
        <v>-25.6643488021497</v>
      </c>
      <c r="L523">
        <f>(Table2[[#This Row],[6M Return vs Nifty]]-AVERAGE(Table2[6M Return vs Nifty]))/_xlfn.STDEV.P(Table2[6M Return vs Nifty])</f>
        <v>-1.1061439041652477</v>
      </c>
      <c r="M523">
        <v>-1.6224669780788601</v>
      </c>
      <c r="N523">
        <f>(Table2[[#This Row],[1W Return vs Nifty]]-AVERAGE(Table2[1W Return vs Nifty]))/_xlfn.STDEV.P(Table2[1W Return vs Nifty])</f>
        <v>-1.4313865868496534</v>
      </c>
      <c r="O523">
        <v>883.19</v>
      </c>
      <c r="P523">
        <v>937.326440913591</v>
      </c>
      <c r="Q523">
        <v>929.78081886924497</v>
      </c>
      <c r="R523">
        <v>23.915722233726601</v>
      </c>
      <c r="S523" s="1">
        <f>(Table2[[#This Row],[Close Price]]-Table2[[#This Row],[20D EMA]])/Table2[[#This Row],[20D EMA]]</f>
        <v>-6.6905195937454032E-2</v>
      </c>
      <c r="T523" s="1">
        <f>(Table2[[#This Row],[Close Price]]-Table2[[#This Row],[50D EMA]])/Table2[[#This Row],[50D EMA]]</f>
        <v>-0.12079723346247623</v>
      </c>
      <c r="U523" s="1">
        <f>(Table2[[#This Row],[Close Price]]-Table2[[#This Row],[200D EMA]])/Table2[[#This Row],[200D EMA]]</f>
        <v>-0.11366207682985859</v>
      </c>
      <c r="V523">
        <v>0.87111466747978195</v>
      </c>
      <c r="W523">
        <v>814.5</v>
      </c>
      <c r="X523">
        <v>844.45</v>
      </c>
      <c r="Y523">
        <v>814.5</v>
      </c>
      <c r="Z523">
        <v>844.45</v>
      </c>
      <c r="AA523">
        <v>814.5</v>
      </c>
      <c r="AB523">
        <v>847.95</v>
      </c>
      <c r="AC523" s="1">
        <f>(Table2[[#This Row],[Close Price]]/Table2[[#This Row],[Day Low]])-1</f>
        <v>1.1786372007366541E-2</v>
      </c>
      <c r="AD523" s="1">
        <f>(Table2[[#This Row],[Day High]]/Table2[[#This Row],[Close Price]])-1</f>
        <v>2.4693605145006625E-2</v>
      </c>
      <c r="AE523" s="1">
        <f>(Table2[[#This Row],[Close Price]]/Table2[[#This Row],[Current Week Low]])-1</f>
        <v>1.1786372007366541E-2</v>
      </c>
      <c r="AF523" s="1">
        <f>(Table2[[#This Row],[Current Week High]]/Table2[[#This Row],[Close Price]])-1</f>
        <v>2.4693605145006625E-2</v>
      </c>
      <c r="AG523" s="1">
        <f>(Table2[[#This Row],[Close Price]]/Table2[[#This Row],[Current Month Low]])-1</f>
        <v>1.1786372007366541E-2</v>
      </c>
      <c r="AH523" s="1">
        <f>(Table2[[#This Row],[Current Month High]]/Table2[[#This Row],[Close Price]])-1</f>
        <v>2.8940662540953843E-2</v>
      </c>
      <c r="AI523">
        <v>43.065161994903498</v>
      </c>
      <c r="AJ523">
        <v>28.384483564418101</v>
      </c>
      <c r="AK523" t="str">
        <f>IF(AND(Table2[[#This Row],[20D EMA]]&gt;Table2[[#This Row],[50D EMA]],Table2[[#This Row],[50D EMA]]&gt;Table2[[#This Row],[200D EMA]]),"Uptrend","Downtrend/NoTrend")</f>
        <v>Downtrend/NoTrend</v>
      </c>
      <c r="AL523">
        <v>-0.19</v>
      </c>
      <c r="AM523" t="s">
        <v>3168</v>
      </c>
      <c r="AN523">
        <v>-7.57</v>
      </c>
      <c r="AO523" t="s">
        <v>3168</v>
      </c>
      <c r="AP523">
        <v>6.6607073927837004E-2</v>
      </c>
      <c r="AQ523">
        <f>(Table2[[#This Row],[Sharpe Ratio]]-AVERAGE(Table2[Sharpe Ratio]))/_xlfn.STDEV.P(Table2[Sharpe Ratio])</f>
        <v>5.5977226951563805E-2</v>
      </c>
      <c r="AR5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3">
        <f>_xlfn.RANK.AVG(Table2[[#This Row],[1Y Return vs Nifty Z-Score]],Table2[1Y Return vs Nifty Z-Score])</f>
        <v>417</v>
      </c>
      <c r="AT523">
        <f>_xlfn.RANK.AVG(Table2[[#This Row],[6M Return vs Nifty Z-Score]],Table2[6M Return vs Nifty Z-Score])</f>
        <v>680</v>
      </c>
      <c r="AU523">
        <f>_xlfn.RANK.AVG(Table2[[#This Row],[Sharpe Ratio Z-Score]],Table2[Sharpe Ratio Z-Score])</f>
        <v>326</v>
      </c>
      <c r="AV523">
        <f>(Table2[[#This Row],[Rank 1Y]]+Table2[[#This Row],[Rank 6M]]+Table2[[#This Row],[Rank Sharpe]])/3</f>
        <v>474.33333333333331</v>
      </c>
    </row>
    <row r="524" spans="1:48" x14ac:dyDescent="0.3">
      <c r="A524" t="s">
        <v>1955</v>
      </c>
      <c r="B524" t="s">
        <v>1956</v>
      </c>
      <c r="C524" t="s">
        <v>3134</v>
      </c>
      <c r="D524" t="s">
        <v>469</v>
      </c>
      <c r="E524">
        <v>3530.5692800000002</v>
      </c>
      <c r="F524">
        <v>407.8</v>
      </c>
      <c r="G524">
        <v>-19.565359729345101</v>
      </c>
      <c r="H524">
        <f>(Table2[[#This Row],[1Y Return vs Nifty]]-AVERAGE(Table2[1Y Return vs Nifty]))/_xlfn.STDEV.P(Table2[1Y Return vs Nifty])</f>
        <v>-0.72019785503173994</v>
      </c>
      <c r="I524">
        <v>10.0474711004067</v>
      </c>
      <c r="J524">
        <f>(Table2[[#This Row],[1M Return vs Nifty]]-AVERAGE(Table2[1M Return vs Nifty]))/_xlfn.STDEV.P(Table2[1M Return vs Nifty])</f>
        <v>0.98603126822561626</v>
      </c>
      <c r="K524">
        <v>-46.564265247621798</v>
      </c>
      <c r="L524">
        <f>(Table2[[#This Row],[6M Return vs Nifty]]-AVERAGE(Table2[6M Return vs Nifty]))/_xlfn.STDEV.P(Table2[6M Return vs Nifty])</f>
        <v>-1.8269183493795673</v>
      </c>
      <c r="M524">
        <v>4.8316659814919403</v>
      </c>
      <c r="N524">
        <f>(Table2[[#This Row],[1W Return vs Nifty]]-AVERAGE(Table2[1W Return vs Nifty]))/_xlfn.STDEV.P(Table2[1W Return vs Nifty])</f>
        <v>-0.29006014458919732</v>
      </c>
      <c r="O524">
        <v>407.85</v>
      </c>
      <c r="P524">
        <v>421.66854029250999</v>
      </c>
      <c r="Q524">
        <v>461.48624993610298</v>
      </c>
      <c r="R524">
        <v>50.8124861325838</v>
      </c>
      <c r="S524" s="1">
        <f>(Table2[[#This Row],[Close Price]]-Table2[[#This Row],[20D EMA]])/Table2[[#This Row],[20D EMA]]</f>
        <v>-1.2259409096484336E-4</v>
      </c>
      <c r="T524" s="1">
        <f>(Table2[[#This Row],[Close Price]]-Table2[[#This Row],[50D EMA]])/Table2[[#This Row],[50D EMA]]</f>
        <v>-3.288967273415612E-2</v>
      </c>
      <c r="U524" s="1">
        <f>(Table2[[#This Row],[Close Price]]-Table2[[#This Row],[200D EMA]])/Table2[[#This Row],[200D EMA]]</f>
        <v>-0.11633336842329825</v>
      </c>
      <c r="V524">
        <v>0.47773391089142198</v>
      </c>
      <c r="W524">
        <v>395.2</v>
      </c>
      <c r="X524">
        <v>410.95</v>
      </c>
      <c r="Y524">
        <v>395.2</v>
      </c>
      <c r="Z524">
        <v>410.95</v>
      </c>
      <c r="AA524">
        <v>395.2</v>
      </c>
      <c r="AB524">
        <v>413</v>
      </c>
      <c r="AC524" s="1">
        <f>(Table2[[#This Row],[Close Price]]/Table2[[#This Row],[Day Low]])-1</f>
        <v>3.1882591093117529E-2</v>
      </c>
      <c r="AD524" s="1">
        <f>(Table2[[#This Row],[Day High]]/Table2[[#This Row],[Close Price]])-1</f>
        <v>7.7243746934771984E-3</v>
      </c>
      <c r="AE524" s="1">
        <f>(Table2[[#This Row],[Close Price]]/Table2[[#This Row],[Current Week Low]])-1</f>
        <v>3.1882591093117529E-2</v>
      </c>
      <c r="AF524" s="1">
        <f>(Table2[[#This Row],[Current Week High]]/Table2[[#This Row],[Close Price]])-1</f>
        <v>7.7243746934771984E-3</v>
      </c>
      <c r="AG524" s="1">
        <f>(Table2[[#This Row],[Close Price]]/Table2[[#This Row],[Current Month Low]])-1</f>
        <v>3.1882591093117529E-2</v>
      </c>
      <c r="AH524" s="1">
        <f>(Table2[[#This Row],[Current Month High]]/Table2[[#This Row],[Close Price]])-1</f>
        <v>1.2751348700343224E-2</v>
      </c>
      <c r="AI524">
        <v>83.294507111328997</v>
      </c>
      <c r="AJ524">
        <v>14.053978464550401</v>
      </c>
      <c r="AK524" t="str">
        <f>IF(AND(Table2[[#This Row],[20D EMA]]&gt;Table2[[#This Row],[50D EMA]],Table2[[#This Row],[50D EMA]]&gt;Table2[[#This Row],[200D EMA]]),"Uptrend","Downtrend/NoTrend")</f>
        <v>Downtrend/NoTrend</v>
      </c>
      <c r="AL524">
        <v>0.05</v>
      </c>
      <c r="AM524" t="s">
        <v>3169</v>
      </c>
      <c r="AN524">
        <v>-10.45</v>
      </c>
      <c r="AO524" t="s">
        <v>3168</v>
      </c>
      <c r="AP524">
        <v>0.14610144080821999</v>
      </c>
      <c r="AQ524">
        <f>(Table2[[#This Row],[Sharpe Ratio]]-AVERAGE(Table2[Sharpe Ratio]))/_xlfn.STDEV.P(Table2[Sharpe Ratio])</f>
        <v>0.99809056550791031</v>
      </c>
      <c r="AR5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4">
        <f>_xlfn.RANK.AVG(Table2[[#This Row],[1Y Return vs Nifty Z-Score]],Table2[1Y Return vs Nifty Z-Score])</f>
        <v>576</v>
      </c>
      <c r="AT524">
        <f>_xlfn.RANK.AVG(Table2[[#This Row],[6M Return vs Nifty Z-Score]],Table2[6M Return vs Nifty Z-Score])</f>
        <v>731</v>
      </c>
      <c r="AU524">
        <f>_xlfn.RANK.AVG(Table2[[#This Row],[Sharpe Ratio Z-Score]],Table2[Sharpe Ratio Z-Score])</f>
        <v>116</v>
      </c>
      <c r="AV524">
        <f>(Table2[[#This Row],[Rank 1Y]]+Table2[[#This Row],[Rank 6M]]+Table2[[#This Row],[Rank Sharpe]])/3</f>
        <v>474.33333333333331</v>
      </c>
    </row>
    <row r="525" spans="1:48" x14ac:dyDescent="0.3">
      <c r="A525" t="s">
        <v>1685</v>
      </c>
      <c r="B525" t="s">
        <v>1686</v>
      </c>
      <c r="C525" t="s">
        <v>3131</v>
      </c>
      <c r="D525" t="s">
        <v>75</v>
      </c>
      <c r="E525">
        <v>5168.8185628439996</v>
      </c>
      <c r="F525">
        <v>228.09</v>
      </c>
      <c r="G525">
        <v>-4.2538004675260099</v>
      </c>
      <c r="H525">
        <f>(Table2[[#This Row],[1Y Return vs Nifty]]-AVERAGE(Table2[1Y Return vs Nifty]))/_xlfn.STDEV.P(Table2[1Y Return vs Nifty])</f>
        <v>-0.44874944309986914</v>
      </c>
      <c r="I525">
        <v>8.7901485970678301</v>
      </c>
      <c r="J525">
        <f>(Table2[[#This Row],[1M Return vs Nifty]]-AVERAGE(Table2[1M Return vs Nifty]))/_xlfn.STDEV.P(Table2[1M Return vs Nifty])</f>
        <v>0.84737108493300695</v>
      </c>
      <c r="K525">
        <v>8.4072971976372397</v>
      </c>
      <c r="L525">
        <f>(Table2[[#This Row],[6M Return vs Nifty]]-AVERAGE(Table2[6M Return vs Nifty]))/_xlfn.STDEV.P(Table2[6M Return vs Nifty])</f>
        <v>6.8883364824411167E-2</v>
      </c>
      <c r="M525">
        <v>7.9424929744951802</v>
      </c>
      <c r="N525">
        <f>(Table2[[#This Row],[1W Return vs Nifty]]-AVERAGE(Table2[1W Return vs Nifty]))/_xlfn.STDEV.P(Table2[1W Return vs Nifty])</f>
        <v>0.26004768967027642</v>
      </c>
      <c r="O525">
        <v>225.9</v>
      </c>
      <c r="P525">
        <v>225.695768193145</v>
      </c>
      <c r="Q525">
        <v>217.08848651919999</v>
      </c>
      <c r="R525">
        <v>53.976924995121102</v>
      </c>
      <c r="S525" s="1">
        <f>(Table2[[#This Row],[Close Price]]-Table2[[#This Row],[20D EMA]])/Table2[[#This Row],[20D EMA]]</f>
        <v>9.6945551128817965E-3</v>
      </c>
      <c r="T525" s="1">
        <f>(Table2[[#This Row],[Close Price]]-Table2[[#This Row],[50D EMA]])/Table2[[#This Row],[50D EMA]]</f>
        <v>1.060822640150735E-2</v>
      </c>
      <c r="U525" s="1">
        <f>(Table2[[#This Row],[Close Price]]-Table2[[#This Row],[200D EMA]])/Table2[[#This Row],[200D EMA]]</f>
        <v>5.067755391913429E-2</v>
      </c>
      <c r="V525">
        <v>0.65402720108915102</v>
      </c>
      <c r="W525">
        <v>225</v>
      </c>
      <c r="X525">
        <v>231.7</v>
      </c>
      <c r="Y525">
        <v>225</v>
      </c>
      <c r="Z525">
        <v>231.7</v>
      </c>
      <c r="AA525">
        <v>225</v>
      </c>
      <c r="AB525">
        <v>232.95</v>
      </c>
      <c r="AC525" s="1">
        <f>(Table2[[#This Row],[Close Price]]/Table2[[#This Row],[Day Low]])-1</f>
        <v>1.3733333333333375E-2</v>
      </c>
      <c r="AD525" s="1">
        <f>(Table2[[#This Row],[Day High]]/Table2[[#This Row],[Close Price]])-1</f>
        <v>1.5827085799465124E-2</v>
      </c>
      <c r="AE525" s="1">
        <f>(Table2[[#This Row],[Close Price]]/Table2[[#This Row],[Current Week Low]])-1</f>
        <v>1.3733333333333375E-2</v>
      </c>
      <c r="AF525" s="1">
        <f>(Table2[[#This Row],[Current Week High]]/Table2[[#This Row],[Close Price]])-1</f>
        <v>1.5827085799465124E-2</v>
      </c>
      <c r="AG525" s="1">
        <f>(Table2[[#This Row],[Close Price]]/Table2[[#This Row],[Current Month Low]])-1</f>
        <v>1.3733333333333375E-2</v>
      </c>
      <c r="AH525" s="1">
        <f>(Table2[[#This Row],[Current Month High]]/Table2[[#This Row],[Close Price]])-1</f>
        <v>2.1307378666315824E-2</v>
      </c>
      <c r="AI525">
        <v>13.1132447718006</v>
      </c>
      <c r="AJ525">
        <v>22.596076323568902</v>
      </c>
      <c r="AK525" t="str">
        <f>IF(AND(Table2[[#This Row],[20D EMA]]&gt;Table2[[#This Row],[50D EMA]],Table2[[#This Row],[50D EMA]]&gt;Table2[[#This Row],[200D EMA]]),"Uptrend","Downtrend/NoTrend")</f>
        <v>Uptrend</v>
      </c>
      <c r="AL525">
        <v>0.09</v>
      </c>
      <c r="AM525" t="s">
        <v>3169</v>
      </c>
      <c r="AN525">
        <v>-3.48</v>
      </c>
      <c r="AO525" t="s">
        <v>3168</v>
      </c>
      <c r="AP525">
        <v>-5.3847154414778997E-2</v>
      </c>
      <c r="AQ525">
        <f>(Table2[[#This Row],[Sharpe Ratio]]-AVERAGE(Table2[Sharpe Ratio]))/_xlfn.STDEV.P(Table2[Sharpe Ratio])</f>
        <v>-1.3715646185964203</v>
      </c>
      <c r="AR5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-0.64401192226859494</v>
      </c>
      <c r="AS525">
        <f>_xlfn.RANK.AVG(Table2[[#This Row],[1Y Return vs Nifty Z-Score]],Table2[1Y Return vs Nifty Z-Score])</f>
        <v>476</v>
      </c>
      <c r="AT525">
        <f>_xlfn.RANK.AVG(Table2[[#This Row],[6M Return vs Nifty Z-Score]],Table2[6M Return vs Nifty Z-Score])</f>
        <v>285</v>
      </c>
      <c r="AU525">
        <f>_xlfn.RANK.AVG(Table2[[#This Row],[Sharpe Ratio Z-Score]],Table2[Sharpe Ratio Z-Score])</f>
        <v>675</v>
      </c>
      <c r="AV525">
        <f>(Table2[[#This Row],[Rank 1Y]]+Table2[[#This Row],[Rank 6M]]+Table2[[#This Row],[Rank Sharpe]])/3</f>
        <v>478.66666666666669</v>
      </c>
    </row>
    <row r="526" spans="1:48" x14ac:dyDescent="0.3">
      <c r="A526" t="s">
        <v>152</v>
      </c>
      <c r="B526" t="s">
        <v>153</v>
      </c>
      <c r="C526" t="s">
        <v>3122</v>
      </c>
      <c r="D526" t="s">
        <v>21</v>
      </c>
      <c r="E526">
        <v>169891.60221988001</v>
      </c>
      <c r="F526">
        <v>5737.15</v>
      </c>
      <c r="G526">
        <v>-13.3683757087593</v>
      </c>
      <c r="H526">
        <f>(Table2[[#This Row],[1Y Return vs Nifty]]-AVERAGE(Table2[1Y Return vs Nifty]))/_xlfn.STDEV.P(Table2[1Y Return vs Nifty])</f>
        <v>-0.61033566252794758</v>
      </c>
      <c r="I526">
        <v>-3.61496172052192</v>
      </c>
      <c r="J526">
        <f>(Table2[[#This Row],[1M Return vs Nifty]]-AVERAGE(Table2[1M Return vs Nifty]))/_xlfn.STDEV.P(Table2[1M Return vs Nifty])</f>
        <v>-0.52069070178778531</v>
      </c>
      <c r="K526">
        <v>15.2039294810776</v>
      </c>
      <c r="L526">
        <f>(Table2[[#This Row],[6M Return vs Nifty]]-AVERAGE(Table2[6M Return vs Nifty]))/_xlfn.STDEV.P(Table2[6M Return vs Nifty])</f>
        <v>0.30327850588650768</v>
      </c>
      <c r="M526">
        <v>-2.2572396801919399</v>
      </c>
      <c r="N526">
        <f>(Table2[[#This Row],[1W Return vs Nifty]]-AVERAGE(Table2[1W Return vs Nifty]))/_xlfn.STDEV.P(Table2[1W Return vs Nifty])</f>
        <v>-1.5436375854400133</v>
      </c>
      <c r="O526">
        <v>5977.54</v>
      </c>
      <c r="P526">
        <v>6007.1642934520196</v>
      </c>
      <c r="Q526">
        <v>5605.6507874408699</v>
      </c>
      <c r="R526">
        <v>25.218227769751799</v>
      </c>
      <c r="S526" s="1">
        <f>(Table2[[#This Row],[Close Price]]-Table2[[#This Row],[20D EMA]])/Table2[[#This Row],[20D EMA]]</f>
        <v>-4.0215540172044074E-2</v>
      </c>
      <c r="T526" s="1">
        <f>(Table2[[#This Row],[Close Price]]-Table2[[#This Row],[50D EMA]])/Table2[[#This Row],[50D EMA]]</f>
        <v>-4.4948711282350513E-2</v>
      </c>
      <c r="U526" s="1">
        <f>(Table2[[#This Row],[Close Price]]-Table2[[#This Row],[200D EMA]])/Table2[[#This Row],[200D EMA]]</f>
        <v>2.3458331163572658E-2</v>
      </c>
      <c r="V526">
        <v>0.39441182035391298</v>
      </c>
      <c r="W526">
        <v>5572.65</v>
      </c>
      <c r="X526">
        <v>5751.75</v>
      </c>
      <c r="Y526">
        <v>5572.65</v>
      </c>
      <c r="Z526">
        <v>5751.75</v>
      </c>
      <c r="AA526">
        <v>5572.65</v>
      </c>
      <c r="AB526">
        <v>5760.65</v>
      </c>
      <c r="AC526" s="1">
        <f>(Table2[[#This Row],[Close Price]]/Table2[[#This Row],[Day Low]])-1</f>
        <v>2.9519169515401122E-2</v>
      </c>
      <c r="AD526" s="1">
        <f>(Table2[[#This Row],[Day High]]/Table2[[#This Row],[Close Price]])-1</f>
        <v>2.544817548782996E-3</v>
      </c>
      <c r="AE526" s="1">
        <f>(Table2[[#This Row],[Close Price]]/Table2[[#This Row],[Current Week Low]])-1</f>
        <v>2.9519169515401122E-2</v>
      </c>
      <c r="AF526" s="1">
        <f>(Table2[[#This Row],[Current Week High]]/Table2[[#This Row],[Close Price]])-1</f>
        <v>2.544817548782996E-3</v>
      </c>
      <c r="AG526" s="1">
        <f>(Table2[[#This Row],[Close Price]]/Table2[[#This Row],[Current Month Low]])-1</f>
        <v>2.9519169515401122E-2</v>
      </c>
      <c r="AH526" s="1">
        <f>(Table2[[#This Row],[Current Month High]]/Table2[[#This Row],[Close Price]])-1</f>
        <v>4.0961104381094238E-3</v>
      </c>
      <c r="AI526">
        <v>14.60306946829</v>
      </c>
      <c r="AJ526">
        <v>27.109481450299601</v>
      </c>
      <c r="AK526" t="str">
        <f>IF(AND(Table2[[#This Row],[20D EMA]]&gt;Table2[[#This Row],[50D EMA]],Table2[[#This Row],[50D EMA]]&gt;Table2[[#This Row],[200D EMA]]),"Uptrend","Downtrend/NoTrend")</f>
        <v>Downtrend/NoTrend</v>
      </c>
      <c r="AL526">
        <v>0.04</v>
      </c>
      <c r="AM526" t="s">
        <v>3169</v>
      </c>
      <c r="AN526">
        <v>-10.28</v>
      </c>
      <c r="AO526" t="s">
        <v>3168</v>
      </c>
      <c r="AP526">
        <v>-7.0822587987658003E-2</v>
      </c>
      <c r="AQ526">
        <f>(Table2[[#This Row],[Sharpe Ratio]]-AVERAGE(Table2[Sharpe Ratio]))/_xlfn.STDEV.P(Table2[Sharpe Ratio])</f>
        <v>-1.5727459478452115</v>
      </c>
      <c r="AR5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6">
        <f>_xlfn.RANK.AVG(Table2[[#This Row],[1Y Return vs Nifty Z-Score]],Table2[1Y Return vs Nifty Z-Score])</f>
        <v>532</v>
      </c>
      <c r="AT526">
        <f>_xlfn.RANK.AVG(Table2[[#This Row],[6M Return vs Nifty Z-Score]],Table2[6M Return vs Nifty Z-Score])</f>
        <v>218</v>
      </c>
      <c r="AU526">
        <f>_xlfn.RANK.AVG(Table2[[#This Row],[Sharpe Ratio Z-Score]],Table2[Sharpe Ratio Z-Score])</f>
        <v>692</v>
      </c>
      <c r="AV526">
        <f>(Table2[[#This Row],[Rank 1Y]]+Table2[[#This Row],[Rank 6M]]+Table2[[#This Row],[Rank Sharpe]])/3</f>
        <v>480.66666666666669</v>
      </c>
    </row>
    <row r="527" spans="1:48" x14ac:dyDescent="0.3">
      <c r="A527" t="s">
        <v>434</v>
      </c>
      <c r="B527" t="s">
        <v>435</v>
      </c>
      <c r="C527" t="s">
        <v>3129</v>
      </c>
      <c r="D527" t="s">
        <v>417</v>
      </c>
      <c r="E527">
        <v>51265.558212525</v>
      </c>
      <c r="F527">
        <v>120876.75</v>
      </c>
      <c r="G527">
        <v>-12.2201923635618</v>
      </c>
      <c r="H527">
        <f>(Table2[[#This Row],[1Y Return vs Nifty]]-AVERAGE(Table2[1Y Return vs Nifty]))/_xlfn.STDEV.P(Table2[1Y Return vs Nifty])</f>
        <v>-0.58998028654493628</v>
      </c>
      <c r="I527">
        <v>-5.7603149649391803</v>
      </c>
      <c r="J527">
        <f>(Table2[[#This Row],[1M Return vs Nifty]]-AVERAGE(Table2[1M Return vs Nifty]))/_xlfn.STDEV.P(Table2[1M Return vs Nifty])</f>
        <v>-0.75728479225251044</v>
      </c>
      <c r="K527">
        <v>-11.1873363817746</v>
      </c>
      <c r="L527">
        <f>(Table2[[#This Row],[6M Return vs Nifty]]-AVERAGE(Table2[6M Return vs Nifty]))/_xlfn.STDEV.P(Table2[6M Return vs Nifty])</f>
        <v>-0.60687585097083785</v>
      </c>
      <c r="M527">
        <v>1.75878279497295</v>
      </c>
      <c r="N527">
        <f>(Table2[[#This Row],[1W Return vs Nifty]]-AVERAGE(Table2[1W Return vs Nifty]))/_xlfn.STDEV.P(Table2[1W Return vs Nifty])</f>
        <v>-0.83345812797764596</v>
      </c>
      <c r="O527">
        <v>126556.88</v>
      </c>
      <c r="P527">
        <v>130505.73754011501</v>
      </c>
      <c r="Q527">
        <v>129461.606248968</v>
      </c>
      <c r="R527">
        <v>20.160171553965402</v>
      </c>
      <c r="S527" s="1">
        <f>(Table2[[#This Row],[Close Price]]-Table2[[#This Row],[20D EMA]])/Table2[[#This Row],[20D EMA]]</f>
        <v>-4.4882032490055103E-2</v>
      </c>
      <c r="T527" s="1">
        <f>(Table2[[#This Row],[Close Price]]-Table2[[#This Row],[50D EMA]])/Table2[[#This Row],[50D EMA]]</f>
        <v>-7.3782101244056306E-2</v>
      </c>
      <c r="U527" s="1">
        <f>(Table2[[#This Row],[Close Price]]-Table2[[#This Row],[200D EMA]])/Table2[[#This Row],[200D EMA]]</f>
        <v>-6.6311986215113389E-2</v>
      </c>
      <c r="V527">
        <v>0.84287820918337597</v>
      </c>
      <c r="W527">
        <v>120500</v>
      </c>
      <c r="X527">
        <v>123830.3</v>
      </c>
      <c r="Y527">
        <v>120500</v>
      </c>
      <c r="Z527">
        <v>123830.3</v>
      </c>
      <c r="AA527">
        <v>120500</v>
      </c>
      <c r="AB527">
        <v>123830.3</v>
      </c>
      <c r="AC527" s="1">
        <f>(Table2[[#This Row],[Close Price]]/Table2[[#This Row],[Day Low]])-1</f>
        <v>3.1265560165976147E-3</v>
      </c>
      <c r="AD527" s="1">
        <f>(Table2[[#This Row],[Day High]]/Table2[[#This Row],[Close Price]])-1</f>
        <v>2.4434392883660339E-2</v>
      </c>
      <c r="AE527" s="1">
        <f>(Table2[[#This Row],[Close Price]]/Table2[[#This Row],[Current Week Low]])-1</f>
        <v>3.1265560165976147E-3</v>
      </c>
      <c r="AF527" s="1">
        <f>(Table2[[#This Row],[Current Week High]]/Table2[[#This Row],[Close Price]])-1</f>
        <v>2.4434392883660339E-2</v>
      </c>
      <c r="AG527" s="1">
        <f>(Table2[[#This Row],[Close Price]]/Table2[[#This Row],[Current Month Low]])-1</f>
        <v>3.1265560165976147E-3</v>
      </c>
      <c r="AH527" s="1">
        <f>(Table2[[#This Row],[Current Month High]]/Table2[[#This Row],[Close Price]])-1</f>
        <v>2.4434392883660339E-2</v>
      </c>
      <c r="AI527">
        <v>25.288775550302201</v>
      </c>
      <c r="AJ527">
        <v>12.9604268090111</v>
      </c>
      <c r="AK527" t="str">
        <f>IF(AND(Table2[[#This Row],[20D EMA]]&gt;Table2[[#This Row],[50D EMA]],Table2[[#This Row],[50D EMA]]&gt;Table2[[#This Row],[200D EMA]]),"Uptrend","Downtrend/NoTrend")</f>
        <v>Downtrend/NoTrend</v>
      </c>
      <c r="AL527">
        <v>-0.04</v>
      </c>
      <c r="AM527" t="s">
        <v>3168</v>
      </c>
      <c r="AN527">
        <v>-6.88</v>
      </c>
      <c r="AO527" t="s">
        <v>3168</v>
      </c>
      <c r="AP527">
        <v>5.0980828718354E-2</v>
      </c>
      <c r="AQ527">
        <f>(Table2[[#This Row],[Sharpe Ratio]]-AVERAGE(Table2[Sharpe Ratio]))/_xlfn.STDEV.P(Table2[Sharpe Ratio])</f>
        <v>-0.12921443657295012</v>
      </c>
      <c r="AR5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7">
        <f>_xlfn.RANK.AVG(Table2[[#This Row],[1Y Return vs Nifty Z-Score]],Table2[1Y Return vs Nifty Z-Score])</f>
        <v>524</v>
      </c>
      <c r="AT527">
        <f>_xlfn.RANK.AVG(Table2[[#This Row],[6M Return vs Nifty Z-Score]],Table2[6M Return vs Nifty Z-Score])</f>
        <v>540</v>
      </c>
      <c r="AU527">
        <f>_xlfn.RANK.AVG(Table2[[#This Row],[Sharpe Ratio Z-Score]],Table2[Sharpe Ratio Z-Score])</f>
        <v>378</v>
      </c>
      <c r="AV527">
        <f>(Table2[[#This Row],[Rank 1Y]]+Table2[[#This Row],[Rank 6M]]+Table2[[#This Row],[Rank Sharpe]])/3</f>
        <v>480.66666666666669</v>
      </c>
    </row>
    <row r="528" spans="1:48" x14ac:dyDescent="0.3">
      <c r="A528" t="s">
        <v>873</v>
      </c>
      <c r="B528" t="s">
        <v>874</v>
      </c>
      <c r="C528" t="s">
        <v>3123</v>
      </c>
      <c r="D528" t="s">
        <v>575</v>
      </c>
      <c r="E528">
        <v>17595.957367800002</v>
      </c>
      <c r="F528">
        <v>352.1</v>
      </c>
      <c r="G528">
        <v>-2.9008363477129002</v>
      </c>
      <c r="H528">
        <f>(Table2[[#This Row],[1Y Return vs Nifty]]-AVERAGE(Table2[1Y Return vs Nifty]))/_xlfn.STDEV.P(Table2[1Y Return vs Nifty])</f>
        <v>-0.42476364547833823</v>
      </c>
      <c r="I528">
        <v>7.45697336285021</v>
      </c>
      <c r="J528">
        <f>(Table2[[#This Row],[1M Return vs Nifty]]-AVERAGE(Table2[1M Return vs Nifty]))/_xlfn.STDEV.P(Table2[1M Return vs Nifty])</f>
        <v>0.70034570214785519</v>
      </c>
      <c r="K528">
        <v>2.2318263350586398</v>
      </c>
      <c r="L528">
        <f>(Table2[[#This Row],[6M Return vs Nifty]]-AVERAGE(Table2[6M Return vs Nifty]))/_xlfn.STDEV.P(Table2[6M Return vs Nifty])</f>
        <v>-0.14408981124187931</v>
      </c>
      <c r="M528">
        <v>3.9355082859700801</v>
      </c>
      <c r="N528">
        <f>(Table2[[#This Row],[1W Return vs Nifty]]-AVERAGE(Table2[1W Return vs Nifty]))/_xlfn.STDEV.P(Table2[1W Return vs Nifty])</f>
        <v>-0.44853355701209702</v>
      </c>
      <c r="O528">
        <v>355.34</v>
      </c>
      <c r="P528">
        <v>349.13332249449297</v>
      </c>
      <c r="Q528">
        <v>330.33919078702502</v>
      </c>
      <c r="R528">
        <v>47.0576677564679</v>
      </c>
      <c r="S528" s="1">
        <f>(Table2[[#This Row],[Close Price]]-Table2[[#This Row],[20D EMA]])/Table2[[#This Row],[20D EMA]]</f>
        <v>-9.1180278043562577E-3</v>
      </c>
      <c r="T528" s="1">
        <f>(Table2[[#This Row],[Close Price]]-Table2[[#This Row],[50D EMA]])/Table2[[#This Row],[50D EMA]]</f>
        <v>8.497262548045224E-3</v>
      </c>
      <c r="U528" s="1">
        <f>(Table2[[#This Row],[Close Price]]-Table2[[#This Row],[200D EMA]])/Table2[[#This Row],[200D EMA]]</f>
        <v>6.5874137310594036E-2</v>
      </c>
      <c r="V528">
        <v>0.59959794072628303</v>
      </c>
      <c r="W528">
        <v>345.1</v>
      </c>
      <c r="X528">
        <v>354.2</v>
      </c>
      <c r="Y528">
        <v>345.1</v>
      </c>
      <c r="Z528">
        <v>354.2</v>
      </c>
      <c r="AA528">
        <v>345.1</v>
      </c>
      <c r="AB528">
        <v>358.7</v>
      </c>
      <c r="AC528" s="1">
        <f>(Table2[[#This Row],[Close Price]]/Table2[[#This Row],[Day Low]])-1</f>
        <v>2.0283975659229236E-2</v>
      </c>
      <c r="AD528" s="1">
        <f>(Table2[[#This Row],[Day High]]/Table2[[#This Row],[Close Price]])-1</f>
        <v>5.9642147117295874E-3</v>
      </c>
      <c r="AE528" s="1">
        <f>(Table2[[#This Row],[Close Price]]/Table2[[#This Row],[Current Week Low]])-1</f>
        <v>2.0283975659229236E-2</v>
      </c>
      <c r="AF528" s="1">
        <f>(Table2[[#This Row],[Current Week High]]/Table2[[#This Row],[Close Price]])-1</f>
        <v>5.9642147117295874E-3</v>
      </c>
      <c r="AG528" s="1">
        <f>(Table2[[#This Row],[Close Price]]/Table2[[#This Row],[Current Month Low]])-1</f>
        <v>2.0283975659229236E-2</v>
      </c>
      <c r="AH528" s="1">
        <f>(Table2[[#This Row],[Current Month High]]/Table2[[#This Row],[Close Price]])-1</f>
        <v>1.8744674808292894E-2</v>
      </c>
      <c r="AI528">
        <v>14.0727066174382</v>
      </c>
      <c r="AJ528">
        <v>26.132903456922801</v>
      </c>
      <c r="AK528" t="str">
        <f>IF(AND(Table2[[#This Row],[20D EMA]]&gt;Table2[[#This Row],[50D EMA]],Table2[[#This Row],[50D EMA]]&gt;Table2[[#This Row],[200D EMA]]),"Uptrend","Downtrend/NoTrend")</f>
        <v>Uptrend</v>
      </c>
      <c r="AL528">
        <v>0.13</v>
      </c>
      <c r="AM528" t="s">
        <v>3169</v>
      </c>
      <c r="AN528">
        <v>-9.0500000000000007</v>
      </c>
      <c r="AO528" t="s">
        <v>3168</v>
      </c>
      <c r="AP528">
        <v>-2.2305224339899999E-2</v>
      </c>
      <c r="AQ528">
        <f>(Table2[[#This Row],[Sharpe Ratio]]-AVERAGE(Table2[Sharpe Ratio]))/_xlfn.STDEV.P(Table2[Sharpe Ratio])</f>
        <v>-0.9977510489875252</v>
      </c>
      <c r="AR5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-1.3147923605719847</v>
      </c>
      <c r="AS528">
        <f>_xlfn.RANK.AVG(Table2[[#This Row],[1Y Return vs Nifty Z-Score]],Table2[1Y Return vs Nifty Z-Score])</f>
        <v>462</v>
      </c>
      <c r="AT528">
        <f>_xlfn.RANK.AVG(Table2[[#This Row],[6M Return vs Nifty Z-Score]],Table2[6M Return vs Nifty Z-Score])</f>
        <v>368</v>
      </c>
      <c r="AU528">
        <f>_xlfn.RANK.AVG(Table2[[#This Row],[Sharpe Ratio Z-Score]],Table2[Sharpe Ratio Z-Score])</f>
        <v>613</v>
      </c>
      <c r="AV528">
        <f>(Table2[[#This Row],[Rank 1Y]]+Table2[[#This Row],[Rank 6M]]+Table2[[#This Row],[Rank Sharpe]])/3</f>
        <v>481</v>
      </c>
    </row>
    <row r="529" spans="1:48" x14ac:dyDescent="0.3">
      <c r="A529" t="s">
        <v>1390</v>
      </c>
      <c r="B529" t="s">
        <v>1391</v>
      </c>
      <c r="C529" t="s">
        <v>3133</v>
      </c>
      <c r="D529" t="s">
        <v>94</v>
      </c>
      <c r="E529">
        <v>7861.3938697449903</v>
      </c>
      <c r="F529">
        <v>1650.35</v>
      </c>
      <c r="G529">
        <v>-8.6409622295531605</v>
      </c>
      <c r="H529">
        <f>(Table2[[#This Row],[1Y Return vs Nifty]]-AVERAGE(Table2[1Y Return vs Nifty]))/_xlfn.STDEV.P(Table2[1Y Return vs Nifty])</f>
        <v>-0.5265265050454867</v>
      </c>
      <c r="I529">
        <v>17.081900993333399</v>
      </c>
      <c r="J529">
        <f>(Table2[[#This Row],[1M Return vs Nifty]]-AVERAGE(Table2[1M Return vs Nifty]))/_xlfn.STDEV.P(Table2[1M Return vs Nifty])</f>
        <v>1.7618030656141344</v>
      </c>
      <c r="K529">
        <v>12.5576331973995</v>
      </c>
      <c r="L529">
        <f>(Table2[[#This Row],[6M Return vs Nifty]]-AVERAGE(Table2[6M Return vs Nifty]))/_xlfn.STDEV.P(Table2[6M Return vs Nifty])</f>
        <v>0.21201580918065419</v>
      </c>
      <c r="M529">
        <v>8.18642440776296</v>
      </c>
      <c r="N529">
        <f>(Table2[[#This Row],[1W Return vs Nifty]]-AVERAGE(Table2[1W Return vs Nifty]))/_xlfn.STDEV.P(Table2[1W Return vs Nifty])</f>
        <v>0.30318367658454703</v>
      </c>
      <c r="O529">
        <v>1599.13</v>
      </c>
      <c r="P529">
        <v>1539.56140071919</v>
      </c>
      <c r="Q529">
        <v>1462.24973986183</v>
      </c>
      <c r="R529">
        <v>57.065345374932903</v>
      </c>
      <c r="S529" s="1">
        <f>(Table2[[#This Row],[Close Price]]-Table2[[#This Row],[20D EMA]])/Table2[[#This Row],[20D EMA]]</f>
        <v>3.2029916266970035E-2</v>
      </c>
      <c r="T529" s="1">
        <f>(Table2[[#This Row],[Close Price]]-Table2[[#This Row],[50D EMA]])/Table2[[#This Row],[50D EMA]]</f>
        <v>7.1961143757602736E-2</v>
      </c>
      <c r="U529" s="1">
        <f>(Table2[[#This Row],[Close Price]]-Table2[[#This Row],[200D EMA]])/Table2[[#This Row],[200D EMA]]</f>
        <v>0.12863757469770093</v>
      </c>
      <c r="V529">
        <v>0.66108757131366203</v>
      </c>
      <c r="W529">
        <v>1626.2</v>
      </c>
      <c r="X529">
        <v>1686.05</v>
      </c>
      <c r="Y529">
        <v>1626.2</v>
      </c>
      <c r="Z529">
        <v>1686.05</v>
      </c>
      <c r="AA529">
        <v>1626.2</v>
      </c>
      <c r="AB529">
        <v>1686.05</v>
      </c>
      <c r="AC529" s="1">
        <f>(Table2[[#This Row],[Close Price]]/Table2[[#This Row],[Day Low]])-1</f>
        <v>1.4850571885376862E-2</v>
      </c>
      <c r="AD529" s="1">
        <f>(Table2[[#This Row],[Day High]]/Table2[[#This Row],[Close Price]])-1</f>
        <v>2.1631775078013726E-2</v>
      </c>
      <c r="AE529" s="1">
        <f>(Table2[[#This Row],[Close Price]]/Table2[[#This Row],[Current Week Low]])-1</f>
        <v>1.4850571885376862E-2</v>
      </c>
      <c r="AF529" s="1">
        <f>(Table2[[#This Row],[Current Week High]]/Table2[[#This Row],[Close Price]])-1</f>
        <v>2.1631775078013726E-2</v>
      </c>
      <c r="AG529" s="1">
        <f>(Table2[[#This Row],[Close Price]]/Table2[[#This Row],[Current Month Low]])-1</f>
        <v>1.4850571885376862E-2</v>
      </c>
      <c r="AH529" s="1">
        <f>(Table2[[#This Row],[Current Month High]]/Table2[[#This Row],[Close Price]])-1</f>
        <v>2.1631775078013726E-2</v>
      </c>
      <c r="AI529">
        <v>4.2384948647256699</v>
      </c>
      <c r="AJ529">
        <v>32.027999999999899</v>
      </c>
      <c r="AK529" t="str">
        <f>IF(AND(Table2[[#This Row],[20D EMA]]&gt;Table2[[#This Row],[50D EMA]],Table2[[#This Row],[50D EMA]]&gt;Table2[[#This Row],[200D EMA]]),"Uptrend","Downtrend/NoTrend")</f>
        <v>Uptrend</v>
      </c>
      <c r="AL529">
        <v>0.21</v>
      </c>
      <c r="AM529" t="s">
        <v>3169</v>
      </c>
      <c r="AN529">
        <v>5.69</v>
      </c>
      <c r="AO529" t="s">
        <v>3169</v>
      </c>
      <c r="AP529">
        <v>-8.1371962503705E-2</v>
      </c>
      <c r="AQ529">
        <f>(Table2[[#This Row],[Sharpe Ratio]]-AVERAGE(Table2[Sharpe Ratio]))/_xlfn.STDEV.P(Table2[Sharpe Ratio])</f>
        <v>-1.6977699820632495</v>
      </c>
      <c r="AR5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5.2706064270599318E-2</v>
      </c>
      <c r="AS529">
        <f>_xlfn.RANK.AVG(Table2[[#This Row],[1Y Return vs Nifty Z-Score]],Table2[1Y Return vs Nifty Z-Score])</f>
        <v>500</v>
      </c>
      <c r="AT529">
        <f>_xlfn.RANK.AVG(Table2[[#This Row],[6M Return vs Nifty Z-Score]],Table2[6M Return vs Nifty Z-Score])</f>
        <v>243</v>
      </c>
      <c r="AU529">
        <f>_xlfn.RANK.AVG(Table2[[#This Row],[Sharpe Ratio Z-Score]],Table2[Sharpe Ratio Z-Score])</f>
        <v>701</v>
      </c>
      <c r="AV529">
        <f>(Table2[[#This Row],[Rank 1Y]]+Table2[[#This Row],[Rank 6M]]+Table2[[#This Row],[Rank Sharpe]])/3</f>
        <v>481.33333333333331</v>
      </c>
    </row>
    <row r="530" spans="1:48" x14ac:dyDescent="0.3">
      <c r="A530" t="s">
        <v>1901</v>
      </c>
      <c r="B530" t="s">
        <v>1902</v>
      </c>
      <c r="C530" t="s">
        <v>3134</v>
      </c>
      <c r="D530" t="s">
        <v>548</v>
      </c>
      <c r="E530">
        <v>3776.5568074349999</v>
      </c>
      <c r="F530">
        <v>339.05</v>
      </c>
      <c r="G530">
        <v>-5.0558728391386003</v>
      </c>
      <c r="H530">
        <f>(Table2[[#This Row],[1Y Return vs Nifty]]-AVERAGE(Table2[1Y Return vs Nifty]))/_xlfn.STDEV.P(Table2[1Y Return vs Nifty])</f>
        <v>-0.46296884870094185</v>
      </c>
      <c r="I530">
        <v>11.4900050370583</v>
      </c>
      <c r="J530">
        <f>(Table2[[#This Row],[1M Return vs Nifty]]-AVERAGE(Table2[1M Return vs Nifty]))/_xlfn.STDEV.P(Table2[1M Return vs Nifty])</f>
        <v>1.1451169598685746</v>
      </c>
      <c r="K530">
        <v>-2.7256096443792299</v>
      </c>
      <c r="L530">
        <f>(Table2[[#This Row],[6M Return vs Nifty]]-AVERAGE(Table2[6M Return vs Nifty]))/_xlfn.STDEV.P(Table2[6M Return vs Nifty])</f>
        <v>-0.31505667501319168</v>
      </c>
      <c r="M530">
        <v>20.234867171807998</v>
      </c>
      <c r="N530">
        <f>(Table2[[#This Row],[1W Return vs Nifty]]-AVERAGE(Table2[1W Return vs Nifty]))/_xlfn.STDEV.P(Table2[1W Return vs Nifty])</f>
        <v>2.433788422536467</v>
      </c>
      <c r="O530">
        <v>323.43</v>
      </c>
      <c r="P530">
        <v>329.327483250233</v>
      </c>
      <c r="Q530">
        <v>330.34662818941598</v>
      </c>
      <c r="R530">
        <v>61.758960146635502</v>
      </c>
      <c r="S530" s="1">
        <f>(Table2[[#This Row],[Close Price]]-Table2[[#This Row],[20D EMA]])/Table2[[#This Row],[20D EMA]]</f>
        <v>4.8294839687103866E-2</v>
      </c>
      <c r="T530" s="1">
        <f>(Table2[[#This Row],[Close Price]]-Table2[[#This Row],[50D EMA]])/Table2[[#This Row],[50D EMA]]</f>
        <v>2.9522336410592088E-2</v>
      </c>
      <c r="U530" s="1">
        <f>(Table2[[#This Row],[Close Price]]-Table2[[#This Row],[200D EMA]])/Table2[[#This Row],[200D EMA]]</f>
        <v>2.6346180247959556E-2</v>
      </c>
      <c r="V530">
        <v>0.82776059076909903</v>
      </c>
      <c r="W530">
        <v>333.2</v>
      </c>
      <c r="X530">
        <v>353.3</v>
      </c>
      <c r="Y530">
        <v>333.2</v>
      </c>
      <c r="Z530">
        <v>353.3</v>
      </c>
      <c r="AA530">
        <v>333.2</v>
      </c>
      <c r="AB530">
        <v>358</v>
      </c>
      <c r="AC530" s="1">
        <f>(Table2[[#This Row],[Close Price]]/Table2[[#This Row],[Day Low]])-1</f>
        <v>1.7557022809123746E-2</v>
      </c>
      <c r="AD530" s="1">
        <f>(Table2[[#This Row],[Day High]]/Table2[[#This Row],[Close Price]])-1</f>
        <v>4.2029199233151404E-2</v>
      </c>
      <c r="AE530" s="1">
        <f>(Table2[[#This Row],[Close Price]]/Table2[[#This Row],[Current Week Low]])-1</f>
        <v>1.7557022809123746E-2</v>
      </c>
      <c r="AF530" s="1">
        <f>(Table2[[#This Row],[Current Week High]]/Table2[[#This Row],[Close Price]])-1</f>
        <v>4.2029199233151404E-2</v>
      </c>
      <c r="AG530" s="1">
        <f>(Table2[[#This Row],[Close Price]]/Table2[[#This Row],[Current Month Low]])-1</f>
        <v>1.7557022809123746E-2</v>
      </c>
      <c r="AH530" s="1">
        <f>(Table2[[#This Row],[Current Month High]]/Table2[[#This Row],[Close Price]])-1</f>
        <v>5.5891461436366363E-2</v>
      </c>
      <c r="AI530">
        <v>33.284176375165899</v>
      </c>
      <c r="AJ530">
        <v>44.092647683807897</v>
      </c>
      <c r="AK530" t="str">
        <f>IF(AND(Table2[[#This Row],[20D EMA]]&gt;Table2[[#This Row],[50D EMA]],Table2[[#This Row],[50D EMA]]&gt;Table2[[#This Row],[200D EMA]]),"Uptrend","Downtrend/NoTrend")</f>
        <v>Downtrend/NoTrend</v>
      </c>
      <c r="AL530">
        <v>0.09</v>
      </c>
      <c r="AM530" t="s">
        <v>3169</v>
      </c>
      <c r="AN530">
        <v>8.4600000000000009</v>
      </c>
      <c r="AO530" t="s">
        <v>3169</v>
      </c>
      <c r="AQ530">
        <f>(Table2[[#This Row],[Sharpe Ratio]]-AVERAGE(Table2[Sharpe Ratio]))/_xlfn.STDEV.P(Table2[Sharpe Ratio])</f>
        <v>-0.73340465320162251</v>
      </c>
      <c r="AR5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0">
        <f>_xlfn.RANK.AVG(Table2[[#This Row],[1Y Return vs Nifty Z-Score]],Table2[1Y Return vs Nifty Z-Score])</f>
        <v>481</v>
      </c>
      <c r="AT530">
        <f>_xlfn.RANK.AVG(Table2[[#This Row],[6M Return vs Nifty Z-Score]],Table2[6M Return vs Nifty Z-Score])</f>
        <v>425</v>
      </c>
      <c r="AU530">
        <f>_xlfn.RANK.AVG(Table2[[#This Row],[Sharpe Ratio Z-Score]],Table2[Sharpe Ratio Z-Score])</f>
        <v>539</v>
      </c>
      <c r="AV530">
        <f>(Table2[[#This Row],[Rank 1Y]]+Table2[[#This Row],[Rank 6M]]+Table2[[#This Row],[Rank Sharpe]])/3</f>
        <v>481.66666666666669</v>
      </c>
    </row>
    <row r="531" spans="1:48" x14ac:dyDescent="0.3">
      <c r="A531" t="s">
        <v>295</v>
      </c>
      <c r="B531" t="s">
        <v>296</v>
      </c>
      <c r="C531" t="s">
        <v>3123</v>
      </c>
      <c r="D531" t="s">
        <v>32</v>
      </c>
      <c r="E531">
        <v>88526.924224379007</v>
      </c>
      <c r="F531">
        <v>115.97</v>
      </c>
      <c r="G531">
        <v>-13.1062391731329</v>
      </c>
      <c r="H531">
        <f>(Table2[[#This Row],[1Y Return vs Nifty]]-AVERAGE(Table2[1Y Return vs Nifty]))/_xlfn.STDEV.P(Table2[1Y Return vs Nifty])</f>
        <v>-0.60568841889401237</v>
      </c>
      <c r="I531">
        <v>3.14986211986625</v>
      </c>
      <c r="J531">
        <f>(Table2[[#This Row],[1M Return vs Nifty]]-AVERAGE(Table2[1M Return vs Nifty]))/_xlfn.STDEV.P(Table2[1M Return vs Nifty])</f>
        <v>0.22534837025579102</v>
      </c>
      <c r="K531">
        <v>-28.243324973815302</v>
      </c>
      <c r="L531">
        <f>(Table2[[#This Row],[6M Return vs Nifty]]-AVERAGE(Table2[6M Return vs Nifty]))/_xlfn.STDEV.P(Table2[6M Return vs Nifty])</f>
        <v>-1.1950849353030033</v>
      </c>
      <c r="M531">
        <v>9.9600199453509202</v>
      </c>
      <c r="N531">
        <f>(Table2[[#This Row],[1W Return vs Nifty]]-AVERAGE(Table2[1W Return vs Nifty]))/_xlfn.STDEV.P(Table2[1W Return vs Nifty])</f>
        <v>0.61682014760309578</v>
      </c>
      <c r="O531">
        <v>114.98</v>
      </c>
      <c r="P531">
        <v>118.76603086509</v>
      </c>
      <c r="Q531">
        <v>125.405670535531</v>
      </c>
      <c r="R531">
        <v>57.069847988051301</v>
      </c>
      <c r="S531" s="1">
        <f>(Table2[[#This Row],[Close Price]]-Table2[[#This Row],[20D EMA]])/Table2[[#This Row],[20D EMA]]</f>
        <v>8.6101930770568352E-3</v>
      </c>
      <c r="T531" s="1">
        <f>(Table2[[#This Row],[Close Price]]-Table2[[#This Row],[50D EMA]])/Table2[[#This Row],[50D EMA]]</f>
        <v>-2.3542344934184934E-2</v>
      </c>
      <c r="U531" s="1">
        <f>(Table2[[#This Row],[Close Price]]-Table2[[#This Row],[200D EMA]])/Table2[[#This Row],[200D EMA]]</f>
        <v>-7.5241179248410534E-2</v>
      </c>
      <c r="V531">
        <v>0.88385856826364895</v>
      </c>
      <c r="W531">
        <v>113.16</v>
      </c>
      <c r="X531">
        <v>118.7</v>
      </c>
      <c r="Y531">
        <v>113.16</v>
      </c>
      <c r="Z531">
        <v>118.7</v>
      </c>
      <c r="AA531">
        <v>113.16</v>
      </c>
      <c r="AB531">
        <v>118.7</v>
      </c>
      <c r="AC531" s="1">
        <f>(Table2[[#This Row],[Close Price]]/Table2[[#This Row],[Day Low]])-1</f>
        <v>2.483209614704851E-2</v>
      </c>
      <c r="AD531" s="1">
        <f>(Table2[[#This Row],[Day High]]/Table2[[#This Row],[Close Price]])-1</f>
        <v>2.3540570837285557E-2</v>
      </c>
      <c r="AE531" s="1">
        <f>(Table2[[#This Row],[Close Price]]/Table2[[#This Row],[Current Week Low]])-1</f>
        <v>2.483209614704851E-2</v>
      </c>
      <c r="AF531" s="1">
        <f>(Table2[[#This Row],[Current Week High]]/Table2[[#This Row],[Close Price]])-1</f>
        <v>2.3540570837285557E-2</v>
      </c>
      <c r="AG531" s="1">
        <f>(Table2[[#This Row],[Close Price]]/Table2[[#This Row],[Current Month Low]])-1</f>
        <v>2.483209614704851E-2</v>
      </c>
      <c r="AH531" s="1">
        <f>(Table2[[#This Row],[Current Month High]]/Table2[[#This Row],[Close Price]])-1</f>
        <v>2.3540570837285557E-2</v>
      </c>
      <c r="AI531">
        <v>48.745365180650097</v>
      </c>
      <c r="AJ531">
        <v>12.921129503407901</v>
      </c>
      <c r="AK531" t="str">
        <f>IF(AND(Table2[[#This Row],[20D EMA]]&gt;Table2[[#This Row],[50D EMA]],Table2[[#This Row],[50D EMA]]&gt;Table2[[#This Row],[200D EMA]]),"Uptrend","Downtrend/NoTrend")</f>
        <v>Downtrend/NoTrend</v>
      </c>
      <c r="AL531">
        <v>-0.03</v>
      </c>
      <c r="AM531" t="s">
        <v>3168</v>
      </c>
      <c r="AN531">
        <v>3.98</v>
      </c>
      <c r="AO531" t="s">
        <v>3169</v>
      </c>
      <c r="AP531">
        <v>0.10123295299568399</v>
      </c>
      <c r="AQ531">
        <f>(Table2[[#This Row],[Sharpe Ratio]]-AVERAGE(Table2[Sharpe Ratio]))/_xlfn.STDEV.P(Table2[Sharpe Ratio])</f>
        <v>0.4663396690871679</v>
      </c>
      <c r="AR5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1">
        <f>_xlfn.RANK.AVG(Table2[[#This Row],[1Y Return vs Nifty Z-Score]],Table2[1Y Return vs Nifty Z-Score])</f>
        <v>529</v>
      </c>
      <c r="AT531">
        <f>_xlfn.RANK.AVG(Table2[[#This Row],[6M Return vs Nifty Z-Score]],Table2[6M Return vs Nifty Z-Score])</f>
        <v>692</v>
      </c>
      <c r="AU531">
        <f>_xlfn.RANK.AVG(Table2[[#This Row],[Sharpe Ratio Z-Score]],Table2[Sharpe Ratio Z-Score])</f>
        <v>227</v>
      </c>
      <c r="AV531">
        <f>(Table2[[#This Row],[Rank 1Y]]+Table2[[#This Row],[Rank 6M]]+Table2[[#This Row],[Rank Sharpe]])/3</f>
        <v>482.66666666666669</v>
      </c>
    </row>
    <row r="532" spans="1:48" x14ac:dyDescent="0.3">
      <c r="A532" t="s">
        <v>231</v>
      </c>
      <c r="B532" t="s">
        <v>232</v>
      </c>
      <c r="C532" t="s">
        <v>3127</v>
      </c>
      <c r="D532" t="s">
        <v>51</v>
      </c>
      <c r="E532">
        <v>105655.2444728</v>
      </c>
      <c r="F532">
        <v>1268.3</v>
      </c>
      <c r="G532">
        <v>-5.9799678111429904</v>
      </c>
      <c r="H532">
        <f>(Table2[[#This Row],[1Y Return vs Nifty]]-AVERAGE(Table2[1Y Return vs Nifty]))/_xlfn.STDEV.P(Table2[1Y Return vs Nifty])</f>
        <v>-0.47935151152028799</v>
      </c>
      <c r="I532">
        <v>-2.1067156526304101</v>
      </c>
      <c r="J532">
        <f>(Table2[[#This Row],[1M Return vs Nifty]]-AVERAGE(Table2[1M Return vs Nifty]))/_xlfn.STDEV.P(Table2[1M Return vs Nifty])</f>
        <v>-0.35435813741481714</v>
      </c>
      <c r="K532">
        <v>-5.9970974974006896</v>
      </c>
      <c r="L532">
        <f>(Table2[[#This Row],[6M Return vs Nifty]]-AVERAGE(Table2[6M Return vs Nifty]))/_xlfn.STDEV.P(Table2[6M Return vs Nifty])</f>
        <v>-0.42788032425786521</v>
      </c>
      <c r="M532">
        <v>-3.3939905677066502</v>
      </c>
      <c r="N532">
        <f>(Table2[[#This Row],[1W Return vs Nifty]]-AVERAGE(Table2[1W Return vs Nifty]))/_xlfn.STDEV.P(Table2[1W Return vs Nifty])</f>
        <v>-1.7446566617916501</v>
      </c>
      <c r="O532">
        <v>1303.3900000000001</v>
      </c>
      <c r="P532">
        <v>1320.60404904912</v>
      </c>
      <c r="Q532">
        <v>1266.96217713429</v>
      </c>
      <c r="R532">
        <v>36.089967100857102</v>
      </c>
      <c r="S532" s="1">
        <f>(Table2[[#This Row],[Close Price]]-Table2[[#This Row],[20D EMA]])/Table2[[#This Row],[20D EMA]]</f>
        <v>-2.6922103131066022E-2</v>
      </c>
      <c r="T532" s="1">
        <f>(Table2[[#This Row],[Close Price]]-Table2[[#This Row],[50D EMA]])/Table2[[#This Row],[50D EMA]]</f>
        <v>-3.9606155294450877E-2</v>
      </c>
      <c r="U532" s="1">
        <f>(Table2[[#This Row],[Close Price]]-Table2[[#This Row],[200D EMA]])/Table2[[#This Row],[200D EMA]]</f>
        <v>1.0559296006262661E-3</v>
      </c>
      <c r="V532">
        <v>0.83700118572638904</v>
      </c>
      <c r="W532">
        <v>1250.55</v>
      </c>
      <c r="X532">
        <v>1276.9000000000001</v>
      </c>
      <c r="Y532">
        <v>1250.55</v>
      </c>
      <c r="Z532">
        <v>1276.9000000000001</v>
      </c>
      <c r="AA532">
        <v>1201.8</v>
      </c>
      <c r="AB532">
        <v>1289</v>
      </c>
      <c r="AC532" s="1">
        <f>(Table2[[#This Row],[Close Price]]/Table2[[#This Row],[Day Low]])-1</f>
        <v>1.4193754747910958E-2</v>
      </c>
      <c r="AD532" s="1">
        <f>(Table2[[#This Row],[Day High]]/Table2[[#This Row],[Close Price]])-1</f>
        <v>6.7807301111726392E-3</v>
      </c>
      <c r="AE532" s="1">
        <f>(Table2[[#This Row],[Close Price]]/Table2[[#This Row],[Current Week Low]])-1</f>
        <v>1.4193754747910958E-2</v>
      </c>
      <c r="AF532" s="1">
        <f>(Table2[[#This Row],[Current Week High]]/Table2[[#This Row],[Close Price]])-1</f>
        <v>6.7807301111726392E-3</v>
      </c>
      <c r="AG532" s="1">
        <f>(Table2[[#This Row],[Close Price]]/Table2[[#This Row],[Current Month Low]])-1</f>
        <v>5.5333666167415529E-2</v>
      </c>
      <c r="AH532" s="1">
        <f>(Table2[[#This Row],[Current Month High]]/Table2[[#This Row],[Close Price]])-1</f>
        <v>1.6321059686194239E-2</v>
      </c>
      <c r="AI532">
        <v>12.0783726247733</v>
      </c>
      <c r="AJ532">
        <v>20.031420351302199</v>
      </c>
      <c r="AK532" t="str">
        <f>IF(AND(Table2[[#This Row],[20D EMA]]&gt;Table2[[#This Row],[50D EMA]],Table2[[#This Row],[50D EMA]]&gt;Table2[[#This Row],[200D EMA]]),"Uptrend","Downtrend/NoTrend")</f>
        <v>Downtrend/NoTrend</v>
      </c>
      <c r="AL532">
        <v>-0.09</v>
      </c>
      <c r="AM532" t="s">
        <v>3168</v>
      </c>
      <c r="AN532">
        <v>-5.41</v>
      </c>
      <c r="AO532" t="s">
        <v>3168</v>
      </c>
      <c r="AP532">
        <v>7.2568495858529999E-3</v>
      </c>
      <c r="AQ532">
        <f>(Table2[[#This Row],[Sharpe Ratio]]-AVERAGE(Table2[Sharpe Ratio]))/_xlfn.STDEV.P(Table2[Sharpe Ratio])</f>
        <v>-0.64740139210242209</v>
      </c>
      <c r="AR5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2">
        <f>_xlfn.RANK.AVG(Table2[[#This Row],[1Y Return vs Nifty Z-Score]],Table2[1Y Return vs Nifty Z-Score])</f>
        <v>486</v>
      </c>
      <c r="AT532">
        <f>_xlfn.RANK.AVG(Table2[[#This Row],[6M Return vs Nifty Z-Score]],Table2[6M Return vs Nifty Z-Score])</f>
        <v>469</v>
      </c>
      <c r="AU532">
        <f>_xlfn.RANK.AVG(Table2[[#This Row],[Sharpe Ratio Z-Score]],Table2[Sharpe Ratio Z-Score])</f>
        <v>499</v>
      </c>
      <c r="AV532">
        <f>(Table2[[#This Row],[Rank 1Y]]+Table2[[#This Row],[Rank 6M]]+Table2[[#This Row],[Rank Sharpe]])/3</f>
        <v>484.66666666666669</v>
      </c>
    </row>
    <row r="533" spans="1:48" x14ac:dyDescent="0.3">
      <c r="A533" t="s">
        <v>1854</v>
      </c>
      <c r="B533" t="s">
        <v>1855</v>
      </c>
      <c r="C533" t="s">
        <v>3126</v>
      </c>
      <c r="D533" t="s">
        <v>46</v>
      </c>
      <c r="E533">
        <v>4065.4715325719999</v>
      </c>
      <c r="F533">
        <v>50.36</v>
      </c>
      <c r="G533">
        <v>-18.307573427999198</v>
      </c>
      <c r="H533">
        <f>(Table2[[#This Row],[1Y Return vs Nifty]]-AVERAGE(Table2[1Y Return vs Nifty]))/_xlfn.STDEV.P(Table2[1Y Return vs Nifty])</f>
        <v>-0.69789940141171036</v>
      </c>
      <c r="I533">
        <v>-2.3068284368558301</v>
      </c>
      <c r="J533">
        <f>(Table2[[#This Row],[1M Return vs Nifty]]-AVERAGE(Table2[1M Return vs Nifty]))/_xlfn.STDEV.P(Table2[1M Return vs Nifty])</f>
        <v>-0.37642699824106179</v>
      </c>
      <c r="K533">
        <v>-19.557126496147699</v>
      </c>
      <c r="L533">
        <f>(Table2[[#This Row],[6M Return vs Nifty]]-AVERAGE(Table2[6M Return vs Nifty]))/_xlfn.STDEV.P(Table2[6M Return vs Nifty])</f>
        <v>-0.89552441289150253</v>
      </c>
      <c r="M533">
        <v>10.139052627381799</v>
      </c>
      <c r="N533">
        <f>(Table2[[#This Row],[1W Return vs Nifty]]-AVERAGE(Table2[1W Return vs Nifty]))/_xlfn.STDEV.P(Table2[1W Return vs Nifty])</f>
        <v>0.6484796648938953</v>
      </c>
      <c r="O533">
        <v>52.23</v>
      </c>
      <c r="P533">
        <v>54.652353939134997</v>
      </c>
      <c r="Q533">
        <v>56.6245742783683</v>
      </c>
      <c r="R533">
        <v>42.3462068003317</v>
      </c>
      <c r="S533" s="1">
        <f>(Table2[[#This Row],[Close Price]]-Table2[[#This Row],[20D EMA]])/Table2[[#This Row],[20D EMA]]</f>
        <v>-3.5803178250047821E-2</v>
      </c>
      <c r="T533" s="1">
        <f>(Table2[[#This Row],[Close Price]]-Table2[[#This Row],[50D EMA]])/Table2[[#This Row],[50D EMA]]</f>
        <v>-7.8539232617780536E-2</v>
      </c>
      <c r="U533" s="1">
        <f>(Table2[[#This Row],[Close Price]]-Table2[[#This Row],[200D EMA]])/Table2[[#This Row],[200D EMA]]</f>
        <v>-0.11063349010928443</v>
      </c>
      <c r="V533">
        <v>0.65587821827293802</v>
      </c>
      <c r="W533">
        <v>49.9</v>
      </c>
      <c r="X533">
        <v>52.09</v>
      </c>
      <c r="Y533">
        <v>49.9</v>
      </c>
      <c r="Z533">
        <v>52.09</v>
      </c>
      <c r="AA533">
        <v>49.9</v>
      </c>
      <c r="AB533">
        <v>52.28</v>
      </c>
      <c r="AC533" s="1">
        <f>(Table2[[#This Row],[Close Price]]/Table2[[#This Row],[Day Low]])-1</f>
        <v>9.2184368737475708E-3</v>
      </c>
      <c r="AD533" s="1">
        <f>(Table2[[#This Row],[Day High]]/Table2[[#This Row],[Close Price]])-1</f>
        <v>3.4352660841938221E-2</v>
      </c>
      <c r="AE533" s="1">
        <f>(Table2[[#This Row],[Close Price]]/Table2[[#This Row],[Current Week Low]])-1</f>
        <v>9.2184368737475708E-3</v>
      </c>
      <c r="AF533" s="1">
        <f>(Table2[[#This Row],[Current Week High]]/Table2[[#This Row],[Close Price]])-1</f>
        <v>3.4352660841938221E-2</v>
      </c>
      <c r="AG533" s="1">
        <f>(Table2[[#This Row],[Close Price]]/Table2[[#This Row],[Current Month Low]])-1</f>
        <v>9.2184368737475708E-3</v>
      </c>
      <c r="AH533" s="1">
        <f>(Table2[[#This Row],[Current Month High]]/Table2[[#This Row],[Close Price]])-1</f>
        <v>3.8125496425734706E-2</v>
      </c>
      <c r="AI533">
        <v>56.870532168387598</v>
      </c>
      <c r="AJ533">
        <v>8.8864864864864899</v>
      </c>
      <c r="AK533" t="str">
        <f>IF(AND(Table2[[#This Row],[20D EMA]]&gt;Table2[[#This Row],[50D EMA]],Table2[[#This Row],[50D EMA]]&gt;Table2[[#This Row],[200D EMA]]),"Uptrend","Downtrend/NoTrend")</f>
        <v>Downtrend/NoTrend</v>
      </c>
      <c r="AL533">
        <v>-0.03</v>
      </c>
      <c r="AM533" t="s">
        <v>3168</v>
      </c>
      <c r="AN533">
        <v>-10.87</v>
      </c>
      <c r="AO533" t="s">
        <v>3168</v>
      </c>
      <c r="AP533">
        <v>9.0515950257039998E-2</v>
      </c>
      <c r="AQ533">
        <f>(Table2[[#This Row],[Sharpe Ratio]]-AVERAGE(Table2[Sharpe Ratio]))/_xlfn.STDEV.P(Table2[Sharpe Ratio])</f>
        <v>0.33932901882796096</v>
      </c>
      <c r="AR5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3">
        <f>_xlfn.RANK.AVG(Table2[[#This Row],[1Y Return vs Nifty Z-Score]],Table2[1Y Return vs Nifty Z-Score])</f>
        <v>566</v>
      </c>
      <c r="AT533">
        <f>_xlfn.RANK.AVG(Table2[[#This Row],[6M Return vs Nifty Z-Score]],Table2[6M Return vs Nifty Z-Score])</f>
        <v>633</v>
      </c>
      <c r="AU533">
        <f>_xlfn.RANK.AVG(Table2[[#This Row],[Sharpe Ratio Z-Score]],Table2[Sharpe Ratio Z-Score])</f>
        <v>257</v>
      </c>
      <c r="AV533">
        <f>(Table2[[#This Row],[Rank 1Y]]+Table2[[#This Row],[Rank 6M]]+Table2[[#This Row],[Rank Sharpe]])/3</f>
        <v>485.33333333333331</v>
      </c>
    </row>
    <row r="534" spans="1:48" x14ac:dyDescent="0.3">
      <c r="A534" t="s">
        <v>132</v>
      </c>
      <c r="B534" t="s">
        <v>133</v>
      </c>
      <c r="C534" t="s">
        <v>3123</v>
      </c>
      <c r="D534" t="s">
        <v>54</v>
      </c>
      <c r="E534">
        <v>203209.79475318</v>
      </c>
      <c r="F534">
        <v>319.85000000000002</v>
      </c>
      <c r="G534">
        <v>22.517578854670901</v>
      </c>
      <c r="H534">
        <f>(Table2[[#This Row],[1Y Return vs Nifty]]-AVERAGE(Table2[1Y Return vs Nifty]))/_xlfn.STDEV.P(Table2[1Y Return vs Nifty])</f>
        <v>2.5862467938949078E-2</v>
      </c>
      <c r="I534">
        <v>-1.2649036642229501</v>
      </c>
      <c r="J534">
        <f>(Table2[[#This Row],[1M Return vs Nifty]]-AVERAGE(Table2[1M Return vs Nifty]))/_xlfn.STDEV.P(Table2[1M Return vs Nifty])</f>
        <v>-0.26152133198063116</v>
      </c>
      <c r="K534">
        <v>-20.3730137374232</v>
      </c>
      <c r="L534">
        <f>(Table2[[#This Row],[6M Return vs Nifty]]-AVERAGE(Table2[6M Return vs Nifty]))/_xlfn.STDEV.P(Table2[6M Return vs Nifty])</f>
        <v>-0.92366187818817336</v>
      </c>
      <c r="M534">
        <v>5.4138143643152103</v>
      </c>
      <c r="N534">
        <f>(Table2[[#This Row],[1W Return vs Nifty]]-AVERAGE(Table2[1W Return vs Nifty]))/_xlfn.STDEV.P(Table2[1W Return vs Nifty])</f>
        <v>-0.1871150477346161</v>
      </c>
      <c r="O534">
        <v>326.88</v>
      </c>
      <c r="P534">
        <v>333.70019067648099</v>
      </c>
      <c r="Q534">
        <v>316.457562151768</v>
      </c>
      <c r="R534">
        <v>42.983634453047699</v>
      </c>
      <c r="S534" s="1">
        <f>(Table2[[#This Row],[Close Price]]-Table2[[#This Row],[20D EMA]])/Table2[[#This Row],[20D EMA]]</f>
        <v>-2.1506363191385134E-2</v>
      </c>
      <c r="T534" s="1">
        <f>(Table2[[#This Row],[Close Price]]-Table2[[#This Row],[50D EMA]])/Table2[[#This Row],[50D EMA]]</f>
        <v>-4.1504892905226375E-2</v>
      </c>
      <c r="U534" s="1">
        <f>(Table2[[#This Row],[Close Price]]-Table2[[#This Row],[200D EMA]])/Table2[[#This Row],[200D EMA]]</f>
        <v>1.0720040390771454E-2</v>
      </c>
      <c r="V534">
        <v>0.565869621274806</v>
      </c>
      <c r="W534">
        <v>319.3</v>
      </c>
      <c r="X534">
        <v>326.8</v>
      </c>
      <c r="Y534">
        <v>319.3</v>
      </c>
      <c r="Z534">
        <v>326.8</v>
      </c>
      <c r="AA534">
        <v>319.3</v>
      </c>
      <c r="AB534">
        <v>326.85000000000002</v>
      </c>
      <c r="AC534" s="1">
        <f>(Table2[[#This Row],[Close Price]]/Table2[[#This Row],[Day Low]])-1</f>
        <v>1.722518008142826E-3</v>
      </c>
      <c r="AD534" s="1">
        <f>(Table2[[#This Row],[Day High]]/Table2[[#This Row],[Close Price]])-1</f>
        <v>2.1728935438486863E-2</v>
      </c>
      <c r="AE534" s="1">
        <f>(Table2[[#This Row],[Close Price]]/Table2[[#This Row],[Current Week Low]])-1</f>
        <v>1.722518008142826E-3</v>
      </c>
      <c r="AF534" s="1">
        <f>(Table2[[#This Row],[Current Week High]]/Table2[[#This Row],[Close Price]])-1</f>
        <v>2.1728935438486863E-2</v>
      </c>
      <c r="AG534" s="1">
        <f>(Table2[[#This Row],[Close Price]]/Table2[[#This Row],[Current Month Low]])-1</f>
        <v>1.722518008142826E-3</v>
      </c>
      <c r="AH534" s="1">
        <f>(Table2[[#This Row],[Current Month High]]/Table2[[#This Row],[Close Price]])-1</f>
        <v>2.1885258715022671E-2</v>
      </c>
      <c r="AI534">
        <v>23.4015944974206</v>
      </c>
      <c r="AJ534">
        <v>49.602432179607099</v>
      </c>
      <c r="AK534" t="str">
        <f>IF(AND(Table2[[#This Row],[20D EMA]]&gt;Table2[[#This Row],[50D EMA]],Table2[[#This Row],[50D EMA]]&gt;Table2[[#This Row],[200D EMA]]),"Uptrend","Downtrend/NoTrend")</f>
        <v>Downtrend/NoTrend</v>
      </c>
      <c r="AL534">
        <v>-0.05</v>
      </c>
      <c r="AM534" t="s">
        <v>3168</v>
      </c>
      <c r="AN534">
        <v>-2.83</v>
      </c>
      <c r="AO534" t="s">
        <v>3168</v>
      </c>
      <c r="AQ534">
        <f>(Table2[[#This Row],[Sharpe Ratio]]-AVERAGE(Table2[Sharpe Ratio]))/_xlfn.STDEV.P(Table2[Sharpe Ratio])</f>
        <v>-0.73340465320162251</v>
      </c>
      <c r="AR5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4">
        <f>_xlfn.RANK.AVG(Table2[[#This Row],[1Y Return vs Nifty Z-Score]],Table2[1Y Return vs Nifty Z-Score])</f>
        <v>292</v>
      </c>
      <c r="AT534">
        <f>_xlfn.RANK.AVG(Table2[[#This Row],[6M Return vs Nifty Z-Score]],Table2[6M Return vs Nifty Z-Score])</f>
        <v>635</v>
      </c>
      <c r="AU534">
        <f>_xlfn.RANK.AVG(Table2[[#This Row],[Sharpe Ratio Z-Score]],Table2[Sharpe Ratio Z-Score])</f>
        <v>539</v>
      </c>
      <c r="AV534">
        <f>(Table2[[#This Row],[Rank 1Y]]+Table2[[#This Row],[Rank 6M]]+Table2[[#This Row],[Rank Sharpe]])/3</f>
        <v>488.66666666666669</v>
      </c>
    </row>
    <row r="535" spans="1:48" x14ac:dyDescent="0.3">
      <c r="A535" t="s">
        <v>551</v>
      </c>
      <c r="B535" t="s">
        <v>552</v>
      </c>
      <c r="C535" t="s">
        <v>3137</v>
      </c>
      <c r="D535" t="s">
        <v>291</v>
      </c>
      <c r="E535">
        <v>36112.103500365003</v>
      </c>
      <c r="F535">
        <v>2647.65</v>
      </c>
      <c r="G535">
        <v>-0.95948871052896201</v>
      </c>
      <c r="H535">
        <f>(Table2[[#This Row],[1Y Return vs Nifty]]-AVERAGE(Table2[1Y Return vs Nifty]))/_xlfn.STDEV.P(Table2[1Y Return vs Nifty])</f>
        <v>-0.39034678929078215</v>
      </c>
      <c r="I535">
        <v>-3.9458870513884698</v>
      </c>
      <c r="J535">
        <f>(Table2[[#This Row],[1M Return vs Nifty]]-AVERAGE(Table2[1M Return vs Nifty]))/_xlfn.STDEV.P(Table2[1M Return vs Nifty])</f>
        <v>-0.55718584675836413</v>
      </c>
      <c r="K535">
        <v>-3.5001228600407002</v>
      </c>
      <c r="L535">
        <f>(Table2[[#This Row],[6M Return vs Nifty]]-AVERAGE(Table2[6M Return vs Nifty]))/_xlfn.STDEV.P(Table2[6M Return vs Nifty])</f>
        <v>-0.34176727621516434</v>
      </c>
      <c r="M535">
        <v>0.653116593540505</v>
      </c>
      <c r="N535">
        <f>(Table2[[#This Row],[1W Return vs Nifty]]-AVERAGE(Table2[1W Return vs Nifty]))/_xlfn.STDEV.P(Table2[1W Return vs Nifty])</f>
        <v>-1.0289802964723653</v>
      </c>
      <c r="O535">
        <v>2743.54</v>
      </c>
      <c r="P535">
        <v>2797.0443077598502</v>
      </c>
      <c r="Q535">
        <v>2608.4152123714098</v>
      </c>
      <c r="R535">
        <v>35.288773465054902</v>
      </c>
      <c r="S535" s="1">
        <f>(Table2[[#This Row],[Close Price]]-Table2[[#This Row],[20D EMA]])/Table2[[#This Row],[20D EMA]]</f>
        <v>-3.4951194442216942E-2</v>
      </c>
      <c r="T535" s="1">
        <f>(Table2[[#This Row],[Close Price]]-Table2[[#This Row],[50D EMA]])/Table2[[#This Row],[50D EMA]]</f>
        <v>-5.3411491317954793E-2</v>
      </c>
      <c r="U535" s="1">
        <f>(Table2[[#This Row],[Close Price]]-Table2[[#This Row],[200D EMA]])/Table2[[#This Row],[200D EMA]]</f>
        <v>1.5041618927272115E-2</v>
      </c>
      <c r="V535">
        <v>0.55172278400679098</v>
      </c>
      <c r="W535">
        <v>2600.8000000000002</v>
      </c>
      <c r="X535">
        <v>2658.95</v>
      </c>
      <c r="Y535">
        <v>2600.8000000000002</v>
      </c>
      <c r="Z535">
        <v>2658.95</v>
      </c>
      <c r="AA535">
        <v>2600.8000000000002</v>
      </c>
      <c r="AB535">
        <v>2665</v>
      </c>
      <c r="AC535" s="1">
        <f>(Table2[[#This Row],[Close Price]]/Table2[[#This Row],[Day Low]])-1</f>
        <v>1.8013688095970481E-2</v>
      </c>
      <c r="AD535" s="1">
        <f>(Table2[[#This Row],[Day High]]/Table2[[#This Row],[Close Price]])-1</f>
        <v>4.2679357165786858E-3</v>
      </c>
      <c r="AE535" s="1">
        <f>(Table2[[#This Row],[Close Price]]/Table2[[#This Row],[Current Week Low]])-1</f>
        <v>1.8013688095970481E-2</v>
      </c>
      <c r="AF535" s="1">
        <f>(Table2[[#This Row],[Current Week High]]/Table2[[#This Row],[Close Price]])-1</f>
        <v>4.2679357165786858E-3</v>
      </c>
      <c r="AG535" s="1">
        <f>(Table2[[#This Row],[Close Price]]/Table2[[#This Row],[Current Month Low]])-1</f>
        <v>1.8013688095970481E-2</v>
      </c>
      <c r="AH535" s="1">
        <f>(Table2[[#This Row],[Current Month High]]/Table2[[#This Row],[Close Price]])-1</f>
        <v>6.5529809453666044E-3</v>
      </c>
      <c r="AI535">
        <v>19.691046777330801</v>
      </c>
      <c r="AJ535">
        <v>31.182183025318299</v>
      </c>
      <c r="AK535" t="str">
        <f>IF(AND(Table2[[#This Row],[20D EMA]]&gt;Table2[[#This Row],[50D EMA]],Table2[[#This Row],[50D EMA]]&gt;Table2[[#This Row],[200D EMA]]),"Uptrend","Downtrend/NoTrend")</f>
        <v>Downtrend/NoTrend</v>
      </c>
      <c r="AL535">
        <v>-0.04</v>
      </c>
      <c r="AM535" t="s">
        <v>3168</v>
      </c>
      <c r="AN535">
        <v>-7.71</v>
      </c>
      <c r="AO535" t="s">
        <v>3168</v>
      </c>
      <c r="AP535">
        <v>-8.6079523919319993E-3</v>
      </c>
      <c r="AQ535">
        <f>(Table2[[#This Row],[Sharpe Ratio]]-AVERAGE(Table2[Sharpe Ratio]))/_xlfn.STDEV.P(Table2[Sharpe Ratio])</f>
        <v>-0.83542026870177422</v>
      </c>
      <c r="AR5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5">
        <f>_xlfn.RANK.AVG(Table2[[#This Row],[1Y Return vs Nifty Z-Score]],Table2[1Y Return vs Nifty Z-Score])</f>
        <v>443</v>
      </c>
      <c r="AT535">
        <f>_xlfn.RANK.AVG(Table2[[#This Row],[6M Return vs Nifty Z-Score]],Table2[6M Return vs Nifty Z-Score])</f>
        <v>439</v>
      </c>
      <c r="AU535">
        <f>_xlfn.RANK.AVG(Table2[[#This Row],[Sharpe Ratio Z-Score]],Table2[Sharpe Ratio Z-Score])</f>
        <v>584</v>
      </c>
      <c r="AV535">
        <f>(Table2[[#This Row],[Rank 1Y]]+Table2[[#This Row],[Rank 6M]]+Table2[[#This Row],[Rank Sharpe]])/3</f>
        <v>488.66666666666669</v>
      </c>
    </row>
    <row r="536" spans="1:48" x14ac:dyDescent="0.3">
      <c r="A536" t="s">
        <v>967</v>
      </c>
      <c r="B536" t="s">
        <v>968</v>
      </c>
      <c r="C536" t="s">
        <v>3132</v>
      </c>
      <c r="D536" t="s">
        <v>969</v>
      </c>
      <c r="E536">
        <v>14781.009166917</v>
      </c>
      <c r="F536">
        <v>189.07</v>
      </c>
      <c r="G536">
        <v>3.5801763283622599</v>
      </c>
      <c r="H536">
        <f>(Table2[[#This Row],[1Y Return vs Nifty]]-AVERAGE(Table2[1Y Return vs Nifty]))/_xlfn.STDEV.P(Table2[1Y Return vs Nifty])</f>
        <v>-0.30986609856305969</v>
      </c>
      <c r="I536">
        <v>9.2384032054369403</v>
      </c>
      <c r="J536">
        <f>(Table2[[#This Row],[1M Return vs Nifty]]-AVERAGE(Table2[1M Return vs Nifty]))/_xlfn.STDEV.P(Table2[1M Return vs Nifty])</f>
        <v>0.89680555062749845</v>
      </c>
      <c r="K536">
        <v>-16.6843629249563</v>
      </c>
      <c r="L536">
        <f>(Table2[[#This Row],[6M Return vs Nifty]]-AVERAGE(Table2[6M Return vs Nifty]))/_xlfn.STDEV.P(Table2[6M Return vs Nifty])</f>
        <v>-0.79645154938701801</v>
      </c>
      <c r="M536">
        <v>20.5311831252411</v>
      </c>
      <c r="N536">
        <f>(Table2[[#This Row],[1W Return vs Nifty]]-AVERAGE(Table2[1W Return vs Nifty]))/_xlfn.STDEV.P(Table2[1W Return vs Nifty])</f>
        <v>2.4861879059427254</v>
      </c>
      <c r="O536">
        <v>180.26</v>
      </c>
      <c r="P536">
        <v>185.87800919297001</v>
      </c>
      <c r="Q536">
        <v>193.244510639552</v>
      </c>
      <c r="R536">
        <v>63.603812535836497</v>
      </c>
      <c r="S536" s="1">
        <f>(Table2[[#This Row],[Close Price]]-Table2[[#This Row],[20D EMA]])/Table2[[#This Row],[20D EMA]]</f>
        <v>4.8873848884943984E-2</v>
      </c>
      <c r="T536" s="1">
        <f>(Table2[[#This Row],[Close Price]]-Table2[[#This Row],[50D EMA]])/Table2[[#This Row],[50D EMA]]</f>
        <v>1.7172503734512259E-2</v>
      </c>
      <c r="U536" s="1">
        <f>(Table2[[#This Row],[Close Price]]-Table2[[#This Row],[200D EMA]])/Table2[[#This Row],[200D EMA]]</f>
        <v>-2.1602221070788852E-2</v>
      </c>
      <c r="V536">
        <v>2.6219773771359698</v>
      </c>
      <c r="W536">
        <v>186.31</v>
      </c>
      <c r="X536">
        <v>200</v>
      </c>
      <c r="Y536">
        <v>186.31</v>
      </c>
      <c r="Z536">
        <v>200</v>
      </c>
      <c r="AA536">
        <v>186.31</v>
      </c>
      <c r="AB536">
        <v>200</v>
      </c>
      <c r="AC536" s="1">
        <f>(Table2[[#This Row],[Close Price]]/Table2[[#This Row],[Day Low]])-1</f>
        <v>1.4814019644678211E-2</v>
      </c>
      <c r="AD536" s="1">
        <f>(Table2[[#This Row],[Day High]]/Table2[[#This Row],[Close Price]])-1</f>
        <v>5.780927698735927E-2</v>
      </c>
      <c r="AE536" s="1">
        <f>(Table2[[#This Row],[Close Price]]/Table2[[#This Row],[Current Week Low]])-1</f>
        <v>1.4814019644678211E-2</v>
      </c>
      <c r="AF536" s="1">
        <f>(Table2[[#This Row],[Current Week High]]/Table2[[#This Row],[Close Price]])-1</f>
        <v>5.780927698735927E-2</v>
      </c>
      <c r="AG536" s="1">
        <f>(Table2[[#This Row],[Close Price]]/Table2[[#This Row],[Current Month Low]])-1</f>
        <v>1.4814019644678211E-2</v>
      </c>
      <c r="AH536" s="1">
        <f>(Table2[[#This Row],[Current Month High]]/Table2[[#This Row],[Close Price]])-1</f>
        <v>5.780927698735927E-2</v>
      </c>
      <c r="AI536">
        <v>25.641296874173602</v>
      </c>
      <c r="AJ536">
        <v>30.6183074265975</v>
      </c>
      <c r="AK536" t="str">
        <f>IF(AND(Table2[[#This Row],[20D EMA]]&gt;Table2[[#This Row],[50D EMA]],Table2[[#This Row],[50D EMA]]&gt;Table2[[#This Row],[200D EMA]]),"Uptrend","Downtrend/NoTrend")</f>
        <v>Downtrend/NoTrend</v>
      </c>
      <c r="AL536">
        <v>-7.0000000000000007E-2</v>
      </c>
      <c r="AM536" t="s">
        <v>3168</v>
      </c>
      <c r="AN536">
        <v>8.61</v>
      </c>
      <c r="AO536" t="s">
        <v>3169</v>
      </c>
      <c r="AP536">
        <v>1.987769888565E-2</v>
      </c>
      <c r="AQ536">
        <f>(Table2[[#This Row],[Sharpe Ratio]]-AVERAGE(Table2[Sharpe Ratio]))/_xlfn.STDEV.P(Table2[Sharpe Ratio])</f>
        <v>-0.49782764322107242</v>
      </c>
      <c r="AR5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6">
        <f>_xlfn.RANK.AVG(Table2[[#This Row],[1Y Return vs Nifty Z-Score]],Table2[1Y Return vs Nifty Z-Score])</f>
        <v>410</v>
      </c>
      <c r="AT536">
        <f>_xlfn.RANK.AVG(Table2[[#This Row],[6M Return vs Nifty Z-Score]],Table2[6M Return vs Nifty Z-Score])</f>
        <v>591</v>
      </c>
      <c r="AU536">
        <f>_xlfn.RANK.AVG(Table2[[#This Row],[Sharpe Ratio Z-Score]],Table2[Sharpe Ratio Z-Score])</f>
        <v>467</v>
      </c>
      <c r="AV536">
        <f>(Table2[[#This Row],[Rank 1Y]]+Table2[[#This Row],[Rank 6M]]+Table2[[#This Row],[Rank Sharpe]])/3</f>
        <v>489.33333333333331</v>
      </c>
    </row>
    <row r="537" spans="1:48" x14ac:dyDescent="0.3">
      <c r="A537" t="s">
        <v>616</v>
      </c>
      <c r="B537" t="s">
        <v>617</v>
      </c>
      <c r="C537" t="s">
        <v>3123</v>
      </c>
      <c r="D537" t="s">
        <v>43</v>
      </c>
      <c r="E537">
        <v>31260.912</v>
      </c>
      <c r="F537">
        <v>189.69</v>
      </c>
      <c r="G537">
        <v>9.6120298908577197</v>
      </c>
      <c r="H537">
        <f>(Table2[[#This Row],[1Y Return vs Nifty]]-AVERAGE(Table2[1Y Return vs Nifty]))/_xlfn.STDEV.P(Table2[1Y Return vs Nifty])</f>
        <v>-0.20293139370724175</v>
      </c>
      <c r="I537">
        <v>-8.1411012164734409</v>
      </c>
      <c r="J537">
        <f>(Table2[[#This Row],[1M Return vs Nifty]]-AVERAGE(Table2[1M Return vs Nifty]))/_xlfn.STDEV.P(Table2[1M Return vs Nifty])</f>
        <v>-1.0198429323809322</v>
      </c>
      <c r="K537">
        <v>-23.490177056941899</v>
      </c>
      <c r="L537">
        <f>(Table2[[#This Row],[6M Return vs Nifty]]-AVERAGE(Table2[6M Return vs Nifty]))/_xlfn.STDEV.P(Table2[6M Return vs Nifty])</f>
        <v>-1.0311633444323254</v>
      </c>
      <c r="M537">
        <v>6.05857995938472</v>
      </c>
      <c r="N537">
        <f>(Table2[[#This Row],[1W Return vs Nifty]]-AVERAGE(Table2[1W Return vs Nifty]))/_xlfn.STDEV.P(Table2[1W Return vs Nifty])</f>
        <v>-7.3096940682547282E-2</v>
      </c>
      <c r="O537">
        <v>204.31</v>
      </c>
      <c r="P537">
        <v>221.174144133684</v>
      </c>
      <c r="Q537">
        <v>227.275022123496</v>
      </c>
      <c r="R537">
        <v>33.021156530426502</v>
      </c>
      <c r="S537" s="1">
        <f>(Table2[[#This Row],[Close Price]]-Table2[[#This Row],[20D EMA]])/Table2[[#This Row],[20D EMA]]</f>
        <v>-7.1557926680045056E-2</v>
      </c>
      <c r="T537" s="1">
        <f>(Table2[[#This Row],[Close Price]]-Table2[[#This Row],[50D EMA]])/Table2[[#This Row],[50D EMA]]</f>
        <v>-0.14235002132371349</v>
      </c>
      <c r="U537" s="1">
        <f>(Table2[[#This Row],[Close Price]]-Table2[[#This Row],[200D EMA]])/Table2[[#This Row],[200D EMA]]</f>
        <v>-0.16537242752119574</v>
      </c>
      <c r="V537">
        <v>0.66219705243965199</v>
      </c>
      <c r="W537">
        <v>189.01</v>
      </c>
      <c r="X537">
        <v>199.5</v>
      </c>
      <c r="Y537">
        <v>189.01</v>
      </c>
      <c r="Z537">
        <v>199.5</v>
      </c>
      <c r="AA537">
        <v>189.01</v>
      </c>
      <c r="AB537">
        <v>200.62</v>
      </c>
      <c r="AC537" s="1">
        <f>(Table2[[#This Row],[Close Price]]/Table2[[#This Row],[Day Low]])-1</f>
        <v>3.5976932437438158E-3</v>
      </c>
      <c r="AD537" s="1">
        <f>(Table2[[#This Row],[Day High]]/Table2[[#This Row],[Close Price]])-1</f>
        <v>5.1715957615056096E-2</v>
      </c>
      <c r="AE537" s="1">
        <f>(Table2[[#This Row],[Close Price]]/Table2[[#This Row],[Current Week Low]])-1</f>
        <v>3.5976932437438158E-3</v>
      </c>
      <c r="AF537" s="1">
        <f>(Table2[[#This Row],[Current Week High]]/Table2[[#This Row],[Close Price]])-1</f>
        <v>5.1715957615056096E-2</v>
      </c>
      <c r="AG537" s="1">
        <f>(Table2[[#This Row],[Close Price]]/Table2[[#This Row],[Current Month Low]])-1</f>
        <v>3.5976932437438158E-3</v>
      </c>
      <c r="AH537" s="1">
        <f>(Table2[[#This Row],[Current Month High]]/Table2[[#This Row],[Close Price]])-1</f>
        <v>5.7620327903421309E-2</v>
      </c>
      <c r="AI537">
        <v>71.174020770731104</v>
      </c>
      <c r="AJ537">
        <v>42.624060150375897</v>
      </c>
      <c r="AK537" t="str">
        <f>IF(AND(Table2[[#This Row],[20D EMA]]&gt;Table2[[#This Row],[50D EMA]],Table2[[#This Row],[50D EMA]]&gt;Table2[[#This Row],[200D EMA]]),"Uptrend","Downtrend/NoTrend")</f>
        <v>Downtrend/NoTrend</v>
      </c>
      <c r="AL537">
        <v>-0.23</v>
      </c>
      <c r="AM537" t="s">
        <v>3168</v>
      </c>
      <c r="AN537">
        <v>-9.0500000000000007</v>
      </c>
      <c r="AO537" t="s">
        <v>3168</v>
      </c>
      <c r="AP537">
        <v>2.3994072500274001E-2</v>
      </c>
      <c r="AQ537">
        <f>(Table2[[#This Row],[Sharpe Ratio]]-AVERAGE(Table2[Sharpe Ratio]))/_xlfn.STDEV.P(Table2[Sharpe Ratio])</f>
        <v>-0.44904317406926292</v>
      </c>
      <c r="AR5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7">
        <f>_xlfn.RANK.AVG(Table2[[#This Row],[1Y Return vs Nifty Z-Score]],Table2[1Y Return vs Nifty Z-Score])</f>
        <v>358</v>
      </c>
      <c r="AT537">
        <f>_xlfn.RANK.AVG(Table2[[#This Row],[6M Return vs Nifty Z-Score]],Table2[6M Return vs Nifty Z-Score])</f>
        <v>660</v>
      </c>
      <c r="AU537">
        <f>_xlfn.RANK.AVG(Table2[[#This Row],[Sharpe Ratio Z-Score]],Table2[Sharpe Ratio Z-Score])</f>
        <v>451</v>
      </c>
      <c r="AV537">
        <f>(Table2[[#This Row],[Rank 1Y]]+Table2[[#This Row],[Rank 6M]]+Table2[[#This Row],[Rank Sharpe]])/3</f>
        <v>489.66666666666669</v>
      </c>
    </row>
    <row r="538" spans="1:48" x14ac:dyDescent="0.3">
      <c r="A538" t="s">
        <v>538</v>
      </c>
      <c r="B538" t="s">
        <v>539</v>
      </c>
      <c r="C538" t="s">
        <v>3135</v>
      </c>
      <c r="D538" t="s">
        <v>540</v>
      </c>
      <c r="E538">
        <v>37287.824570459998</v>
      </c>
      <c r="F538">
        <v>567.1</v>
      </c>
      <c r="G538">
        <v>-13.1320711031253</v>
      </c>
      <c r="H538">
        <f>(Table2[[#This Row],[1Y Return vs Nifty]]-AVERAGE(Table2[1Y Return vs Nifty]))/_xlfn.STDEV.P(Table2[1Y Return vs Nifty])</f>
        <v>-0.60614637593507337</v>
      </c>
      <c r="I538">
        <v>-4.19981775826749</v>
      </c>
      <c r="J538">
        <f>(Table2[[#This Row],[1M Return vs Nifty]]-AVERAGE(Table2[1M Return vs Nifty]))/_xlfn.STDEV.P(Table2[1M Return vs Nifty])</f>
        <v>-0.58518986185072508</v>
      </c>
      <c r="K538">
        <v>13.222484456741499</v>
      </c>
      <c r="L538">
        <f>(Table2[[#This Row],[6M Return vs Nifty]]-AVERAGE(Table2[6M Return vs Nifty]))/_xlfn.STDEV.P(Table2[6M Return vs Nifty])</f>
        <v>0.23494450360163546</v>
      </c>
      <c r="M538">
        <v>0.47771916036044298</v>
      </c>
      <c r="N538">
        <f>(Table2[[#This Row],[1W Return vs Nifty]]-AVERAGE(Table2[1W Return vs Nifty]))/_xlfn.STDEV.P(Table2[1W Return vs Nifty])</f>
        <v>-1.0599969689901143</v>
      </c>
      <c r="O538">
        <v>603</v>
      </c>
      <c r="P538">
        <v>619.22560514300199</v>
      </c>
      <c r="Q538">
        <v>572.62305343353796</v>
      </c>
      <c r="R538">
        <v>19.431344492087099</v>
      </c>
      <c r="S538" s="1">
        <f>(Table2[[#This Row],[Close Price]]-Table2[[#This Row],[20D EMA]])/Table2[[#This Row],[20D EMA]]</f>
        <v>-5.9535655058043077E-2</v>
      </c>
      <c r="T538" s="1">
        <f>(Table2[[#This Row],[Close Price]]-Table2[[#This Row],[50D EMA]])/Table2[[#This Row],[50D EMA]]</f>
        <v>-8.4178697893095428E-2</v>
      </c>
      <c r="U538" s="1">
        <f>(Table2[[#This Row],[Close Price]]-Table2[[#This Row],[200D EMA]])/Table2[[#This Row],[200D EMA]]</f>
        <v>-9.6451817655975273E-3</v>
      </c>
      <c r="V538">
        <v>0.69932378132418405</v>
      </c>
      <c r="W538">
        <v>558.25</v>
      </c>
      <c r="X538">
        <v>577.54999999999995</v>
      </c>
      <c r="Y538">
        <v>558.25</v>
      </c>
      <c r="Z538">
        <v>577.54999999999995</v>
      </c>
      <c r="AA538">
        <v>558.25</v>
      </c>
      <c r="AB538">
        <v>584.79999999999995</v>
      </c>
      <c r="AC538" s="1">
        <f>(Table2[[#This Row],[Close Price]]/Table2[[#This Row],[Day Low]])-1</f>
        <v>1.5853112404836667E-2</v>
      </c>
      <c r="AD538" s="1">
        <f>(Table2[[#This Row],[Day High]]/Table2[[#This Row],[Close Price]])-1</f>
        <v>1.8427085170163782E-2</v>
      </c>
      <c r="AE538" s="1">
        <f>(Table2[[#This Row],[Close Price]]/Table2[[#This Row],[Current Week Low]])-1</f>
        <v>1.5853112404836667E-2</v>
      </c>
      <c r="AF538" s="1">
        <f>(Table2[[#This Row],[Current Week High]]/Table2[[#This Row],[Close Price]])-1</f>
        <v>1.8427085170163782E-2</v>
      </c>
      <c r="AG538" s="1">
        <f>(Table2[[#This Row],[Close Price]]/Table2[[#This Row],[Current Month Low]])-1</f>
        <v>1.5853112404836667E-2</v>
      </c>
      <c r="AH538" s="1">
        <f>(Table2[[#This Row],[Current Month High]]/Table2[[#This Row],[Close Price]])-1</f>
        <v>3.1211426556162714E-2</v>
      </c>
      <c r="AI538">
        <v>26.1594075119026</v>
      </c>
      <c r="AJ538">
        <v>34.687091794323699</v>
      </c>
      <c r="AK538" t="str">
        <f>IF(AND(Table2[[#This Row],[20D EMA]]&gt;Table2[[#This Row],[50D EMA]],Table2[[#This Row],[50D EMA]]&gt;Table2[[#This Row],[200D EMA]]),"Uptrend","Downtrend/NoTrend")</f>
        <v>Downtrend/NoTrend</v>
      </c>
      <c r="AL538">
        <v>-7.0000000000000007E-2</v>
      </c>
      <c r="AM538" t="s">
        <v>3168</v>
      </c>
      <c r="AN538">
        <v>-7.4</v>
      </c>
      <c r="AO538" t="s">
        <v>3168</v>
      </c>
      <c r="AP538">
        <v>-9.0432372504273995E-2</v>
      </c>
      <c r="AQ538">
        <f>(Table2[[#This Row],[Sharpe Ratio]]-AVERAGE(Table2[Sharpe Ratio]))/_xlfn.STDEV.P(Table2[Sharpe Ratio])</f>
        <v>-1.8051478183716962</v>
      </c>
      <c r="AR5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8">
        <f>_xlfn.RANK.AVG(Table2[[#This Row],[1Y Return vs Nifty Z-Score]],Table2[1Y Return vs Nifty Z-Score])</f>
        <v>531</v>
      </c>
      <c r="AT538">
        <f>_xlfn.RANK.AVG(Table2[[#This Row],[6M Return vs Nifty Z-Score]],Table2[6M Return vs Nifty Z-Score])</f>
        <v>232</v>
      </c>
      <c r="AU538">
        <f>_xlfn.RANK.AVG(Table2[[#This Row],[Sharpe Ratio Z-Score]],Table2[Sharpe Ratio Z-Score])</f>
        <v>709</v>
      </c>
      <c r="AV538">
        <f>(Table2[[#This Row],[Rank 1Y]]+Table2[[#This Row],[Rank 6M]]+Table2[[#This Row],[Rank Sharpe]])/3</f>
        <v>490.66666666666669</v>
      </c>
    </row>
    <row r="539" spans="1:48" x14ac:dyDescent="0.3">
      <c r="A539" t="s">
        <v>448</v>
      </c>
      <c r="B539" t="s">
        <v>449</v>
      </c>
      <c r="C539" t="s">
        <v>3124</v>
      </c>
      <c r="D539" t="s">
        <v>27</v>
      </c>
      <c r="E539">
        <v>49770.974999999999</v>
      </c>
      <c r="F539">
        <v>1746.35</v>
      </c>
      <c r="G539">
        <v>-24.284916655822201</v>
      </c>
      <c r="H539">
        <f>(Table2[[#This Row],[1Y Return vs Nifty]]-AVERAGE(Table2[1Y Return vs Nifty]))/_xlfn.STDEV.P(Table2[1Y Return vs Nifty])</f>
        <v>-0.8038677289360171</v>
      </c>
      <c r="I539">
        <v>-12.346633632884799</v>
      </c>
      <c r="J539">
        <f>(Table2[[#This Row],[1M Return vs Nifty]]-AVERAGE(Table2[1M Return vs Nifty]))/_xlfn.STDEV.P(Table2[1M Return vs Nifty])</f>
        <v>-1.4836379365696408</v>
      </c>
      <c r="K539">
        <v>-5.4935557767347198</v>
      </c>
      <c r="L539">
        <f>(Table2[[#This Row],[6M Return vs Nifty]]-AVERAGE(Table2[6M Return vs Nifty]))/_xlfn.STDEV.P(Table2[6M Return vs Nifty])</f>
        <v>-0.41051470438554716</v>
      </c>
      <c r="M539">
        <v>2.0136288838587402</v>
      </c>
      <c r="N539">
        <f>(Table2[[#This Row],[1W Return vs Nifty]]-AVERAGE(Table2[1W Return vs Nifty]))/_xlfn.STDEV.P(Table2[1W Return vs Nifty])</f>
        <v>-0.78839203129603164</v>
      </c>
      <c r="O539">
        <v>1845.88</v>
      </c>
      <c r="P539">
        <v>1902.0488800554299</v>
      </c>
      <c r="Q539">
        <v>1855.11594250128</v>
      </c>
      <c r="R539">
        <v>25.108760079154798</v>
      </c>
      <c r="S539" s="1">
        <f>(Table2[[#This Row],[Close Price]]-Table2[[#This Row],[20D EMA]])/Table2[[#This Row],[20D EMA]]</f>
        <v>-5.3920081478752789E-2</v>
      </c>
      <c r="T539" s="1">
        <f>(Table2[[#This Row],[Close Price]]-Table2[[#This Row],[50D EMA]])/Table2[[#This Row],[50D EMA]]</f>
        <v>-8.1858506207733508E-2</v>
      </c>
      <c r="U539" s="1">
        <f>(Table2[[#This Row],[Close Price]]-Table2[[#This Row],[200D EMA]])/Table2[[#This Row],[200D EMA]]</f>
        <v>-5.8630266717793034E-2</v>
      </c>
      <c r="V539">
        <v>0.77068857930331403</v>
      </c>
      <c r="W539">
        <v>1724</v>
      </c>
      <c r="X539">
        <v>1787.9</v>
      </c>
      <c r="Y539">
        <v>1724</v>
      </c>
      <c r="Z539">
        <v>1787.9</v>
      </c>
      <c r="AA539">
        <v>1724</v>
      </c>
      <c r="AB539">
        <v>1797.45</v>
      </c>
      <c r="AC539" s="1">
        <f>(Table2[[#This Row],[Close Price]]/Table2[[#This Row],[Day Low]])-1</f>
        <v>1.2964037122969785E-2</v>
      </c>
      <c r="AD539" s="1">
        <f>(Table2[[#This Row],[Day High]]/Table2[[#This Row],[Close Price]])-1</f>
        <v>2.3792481461333725E-2</v>
      </c>
      <c r="AE539" s="1">
        <f>(Table2[[#This Row],[Close Price]]/Table2[[#This Row],[Current Week Low]])-1</f>
        <v>1.2964037122969785E-2</v>
      </c>
      <c r="AF539" s="1">
        <f>(Table2[[#This Row],[Current Week High]]/Table2[[#This Row],[Close Price]])-1</f>
        <v>2.3792481461333725E-2</v>
      </c>
      <c r="AG539" s="1">
        <f>(Table2[[#This Row],[Close Price]]/Table2[[#This Row],[Current Month Low]])-1</f>
        <v>1.2964037122969785E-2</v>
      </c>
      <c r="AH539" s="1">
        <f>(Table2[[#This Row],[Current Month High]]/Table2[[#This Row],[Close Price]])-1</f>
        <v>2.9261030148595824E-2</v>
      </c>
      <c r="AI539">
        <v>24.545480573768099</v>
      </c>
      <c r="AJ539">
        <v>10.1415912459398</v>
      </c>
      <c r="AK539" t="str">
        <f>IF(AND(Table2[[#This Row],[20D EMA]]&gt;Table2[[#This Row],[50D EMA]],Table2[[#This Row],[50D EMA]]&gt;Table2[[#This Row],[200D EMA]]),"Uptrend","Downtrend/NoTrend")</f>
        <v>Downtrend/NoTrend</v>
      </c>
      <c r="AL539">
        <v>-7.0000000000000007E-2</v>
      </c>
      <c r="AM539" t="s">
        <v>3168</v>
      </c>
      <c r="AN539">
        <v>-4.57</v>
      </c>
      <c r="AO539" t="s">
        <v>3168</v>
      </c>
      <c r="AP539">
        <v>3.9007723858965997E-2</v>
      </c>
      <c r="AQ539">
        <f>(Table2[[#This Row],[Sharpe Ratio]]-AVERAGE(Table2[Sharpe Ratio]))/_xlfn.STDEV.P(Table2[Sharpe Ratio])</f>
        <v>-0.27111155752161503</v>
      </c>
      <c r="AR5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9">
        <f>_xlfn.RANK.AVG(Table2[[#This Row],[1Y Return vs Nifty Z-Score]],Table2[1Y Return vs Nifty Z-Score])</f>
        <v>603</v>
      </c>
      <c r="AT539">
        <f>_xlfn.RANK.AVG(Table2[[#This Row],[6M Return vs Nifty Z-Score]],Table2[6M Return vs Nifty Z-Score])</f>
        <v>460</v>
      </c>
      <c r="AU539">
        <f>_xlfn.RANK.AVG(Table2[[#This Row],[Sharpe Ratio Z-Score]],Table2[Sharpe Ratio Z-Score])</f>
        <v>411</v>
      </c>
      <c r="AV539">
        <f>(Table2[[#This Row],[Rank 1Y]]+Table2[[#This Row],[Rank 6M]]+Table2[[#This Row],[Rank Sharpe]])/3</f>
        <v>491.33333333333331</v>
      </c>
    </row>
    <row r="540" spans="1:48" x14ac:dyDescent="0.3">
      <c r="A540" t="s">
        <v>22</v>
      </c>
      <c r="B540" t="s">
        <v>23</v>
      </c>
      <c r="C540" t="s">
        <v>3123</v>
      </c>
      <c r="D540" t="s">
        <v>24</v>
      </c>
      <c r="E540">
        <v>1309842.4382855401</v>
      </c>
      <c r="F540">
        <v>1714.1</v>
      </c>
      <c r="G540">
        <v>-10.0830404858583</v>
      </c>
      <c r="H540">
        <f>(Table2[[#This Row],[1Y Return vs Nifty]]-AVERAGE(Table2[1Y Return vs Nifty]))/_xlfn.STDEV.P(Table2[1Y Return vs Nifty])</f>
        <v>-0.55209214769898385</v>
      </c>
      <c r="I540">
        <v>7.6765048512759702</v>
      </c>
      <c r="J540">
        <f>(Table2[[#This Row],[1M Return vs Nifty]]-AVERAGE(Table2[1M Return vs Nifty]))/_xlfn.STDEV.P(Table2[1M Return vs Nifty])</f>
        <v>0.72455609871896554</v>
      </c>
      <c r="K540">
        <v>5.8128841781679403</v>
      </c>
      <c r="L540">
        <f>(Table2[[#This Row],[6M Return vs Nifty]]-AVERAGE(Table2[6M Return vs Nifty]))/_xlfn.STDEV.P(Table2[6M Return vs Nifty])</f>
        <v>-2.0590036164707132E-2</v>
      </c>
      <c r="M540">
        <v>1.2573666436513899</v>
      </c>
      <c r="N540">
        <f>(Table2[[#This Row],[1W Return vs Nifty]]-AVERAGE(Table2[1W Return vs Nifty]))/_xlfn.STDEV.P(Table2[1W Return vs Nifty])</f>
        <v>-0.92212681758546322</v>
      </c>
      <c r="O540">
        <v>1716.75</v>
      </c>
      <c r="P540">
        <v>1692.1255485097099</v>
      </c>
      <c r="Q540">
        <v>1618.18082615239</v>
      </c>
      <c r="R540">
        <v>45.476680953610703</v>
      </c>
      <c r="S540" s="1">
        <f>(Table2[[#This Row],[Close Price]]-Table2[[#This Row],[20D EMA]])/Table2[[#This Row],[20D EMA]]</f>
        <v>-1.543614387651138E-3</v>
      </c>
      <c r="T540" s="1">
        <f>(Table2[[#This Row],[Close Price]]-Table2[[#This Row],[50D EMA]])/Table2[[#This Row],[50D EMA]]</f>
        <v>1.2986300874449505E-2</v>
      </c>
      <c r="U540" s="1">
        <f>(Table2[[#This Row],[Close Price]]-Table2[[#This Row],[200D EMA]])/Table2[[#This Row],[200D EMA]]</f>
        <v>5.9275930289991521E-2</v>
      </c>
      <c r="V540">
        <v>0.768620828871731</v>
      </c>
      <c r="W540">
        <v>1710.9</v>
      </c>
      <c r="X540">
        <v>1745</v>
      </c>
      <c r="Y540">
        <v>1710.9</v>
      </c>
      <c r="Z540">
        <v>1745</v>
      </c>
      <c r="AA540">
        <v>1710.9</v>
      </c>
      <c r="AB540">
        <v>1745</v>
      </c>
      <c r="AC540" s="1">
        <f>(Table2[[#This Row],[Close Price]]/Table2[[#This Row],[Day Low]])-1</f>
        <v>1.8703606289085517E-3</v>
      </c>
      <c r="AD540" s="1">
        <f>(Table2[[#This Row],[Day High]]/Table2[[#This Row],[Close Price]])-1</f>
        <v>1.8026952919899752E-2</v>
      </c>
      <c r="AE540" s="1">
        <f>(Table2[[#This Row],[Close Price]]/Table2[[#This Row],[Current Week Low]])-1</f>
        <v>1.8703606289085517E-3</v>
      </c>
      <c r="AF540" s="1">
        <f>(Table2[[#This Row],[Current Week High]]/Table2[[#This Row],[Close Price]])-1</f>
        <v>1.8026952919899752E-2</v>
      </c>
      <c r="AG540" s="1">
        <f>(Table2[[#This Row],[Close Price]]/Table2[[#This Row],[Current Month Low]])-1</f>
        <v>1.8703606289085517E-3</v>
      </c>
      <c r="AH540" s="1">
        <f>(Table2[[#This Row],[Current Month High]]/Table2[[#This Row],[Close Price]])-1</f>
        <v>1.8026952919899752E-2</v>
      </c>
      <c r="AI540">
        <v>4.6613383116504297</v>
      </c>
      <c r="AJ540">
        <v>25.7086282131201</v>
      </c>
      <c r="AK540" t="str">
        <f>IF(AND(Table2[[#This Row],[20D EMA]]&gt;Table2[[#This Row],[50D EMA]],Table2[[#This Row],[50D EMA]]&gt;Table2[[#This Row],[200D EMA]]),"Uptrend","Downtrend/NoTrend")</f>
        <v>Uptrend</v>
      </c>
      <c r="AL540">
        <v>0.04</v>
      </c>
      <c r="AM540" t="s">
        <v>3169</v>
      </c>
      <c r="AN540">
        <v>2.4500000000000002</v>
      </c>
      <c r="AO540" t="s">
        <v>3169</v>
      </c>
      <c r="AP540">
        <v>-4.0443609023605998E-2</v>
      </c>
      <c r="AQ540">
        <f>(Table2[[#This Row],[Sharpe Ratio]]-AVERAGE(Table2[Sharpe Ratio]))/_xlfn.STDEV.P(Table2[Sharpe Ratio])</f>
        <v>-1.2127148863132429</v>
      </c>
      <c r="AR5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-1.9829677890434314</v>
      </c>
      <c r="AS540">
        <f>_xlfn.RANK.AVG(Table2[[#This Row],[1Y Return vs Nifty Z-Score]],Table2[1Y Return vs Nifty Z-Score])</f>
        <v>510</v>
      </c>
      <c r="AT540">
        <f>_xlfn.RANK.AVG(Table2[[#This Row],[6M Return vs Nifty Z-Score]],Table2[6M Return vs Nifty Z-Score])</f>
        <v>319</v>
      </c>
      <c r="AU540">
        <f>_xlfn.RANK.AVG(Table2[[#This Row],[Sharpe Ratio Z-Score]],Table2[Sharpe Ratio Z-Score])</f>
        <v>646</v>
      </c>
      <c r="AV540">
        <f>(Table2[[#This Row],[Rank 1Y]]+Table2[[#This Row],[Rank 6M]]+Table2[[#This Row],[Rank Sharpe]])/3</f>
        <v>491.66666666666669</v>
      </c>
    </row>
    <row r="541" spans="1:48" x14ac:dyDescent="0.3">
      <c r="A541" t="s">
        <v>1357</v>
      </c>
      <c r="B541" t="s">
        <v>1358</v>
      </c>
      <c r="C541" t="s">
        <v>3126</v>
      </c>
      <c r="D541" t="s">
        <v>46</v>
      </c>
      <c r="E541">
        <v>8116.4305560000003</v>
      </c>
      <c r="F541">
        <v>288.60000000000002</v>
      </c>
      <c r="G541">
        <v>-17.090350872699599</v>
      </c>
      <c r="H541">
        <f>(Table2[[#This Row],[1Y Return vs Nifty]]-AVERAGE(Table2[1Y Return vs Nifty]))/_xlfn.STDEV.P(Table2[1Y Return vs Nifty])</f>
        <v>-0.67632007536438554</v>
      </c>
      <c r="I541">
        <v>-6.3631401500951696</v>
      </c>
      <c r="J541">
        <f>(Table2[[#This Row],[1M Return vs Nifty]]-AVERAGE(Table2[1M Return vs Nifty]))/_xlfn.STDEV.P(Table2[1M Return vs Nifty])</f>
        <v>-0.82376562787357011</v>
      </c>
      <c r="K541">
        <v>5.2518302499330503</v>
      </c>
      <c r="L541">
        <f>(Table2[[#This Row],[6M Return vs Nifty]]-AVERAGE(Table2[6M Return vs Nifty]))/_xlfn.STDEV.P(Table2[6M Return vs Nifty])</f>
        <v>-3.9939076861299404E-2</v>
      </c>
      <c r="M541">
        <v>9.4211581991216402</v>
      </c>
      <c r="N541">
        <f>(Table2[[#This Row],[1W Return vs Nifty]]-AVERAGE(Table2[1W Return vs Nifty]))/_xlfn.STDEV.P(Table2[1W Return vs Nifty])</f>
        <v>0.52152970912799201</v>
      </c>
      <c r="O541">
        <v>303.42</v>
      </c>
      <c r="P541">
        <v>319.08940355199201</v>
      </c>
      <c r="Q541">
        <v>311.97674294384501</v>
      </c>
      <c r="R541">
        <v>38.647760142893397</v>
      </c>
      <c r="S541" s="1">
        <f>(Table2[[#This Row],[Close Price]]-Table2[[#This Row],[20D EMA]])/Table2[[#This Row],[20D EMA]]</f>
        <v>-4.8843187660668357E-2</v>
      </c>
      <c r="T541" s="1">
        <f>(Table2[[#This Row],[Close Price]]-Table2[[#This Row],[50D EMA]])/Table2[[#This Row],[50D EMA]]</f>
        <v>-9.5551288173767512E-2</v>
      </c>
      <c r="U541" s="1">
        <f>(Table2[[#This Row],[Close Price]]-Table2[[#This Row],[200D EMA]])/Table2[[#This Row],[200D EMA]]</f>
        <v>-7.4931043651714574E-2</v>
      </c>
      <c r="V541">
        <v>0.56835906203650099</v>
      </c>
      <c r="W541">
        <v>287.14999999999998</v>
      </c>
      <c r="X541">
        <v>301.39999999999998</v>
      </c>
      <c r="Y541">
        <v>287.14999999999998</v>
      </c>
      <c r="Z541">
        <v>301.39999999999998</v>
      </c>
      <c r="AA541">
        <v>287.14999999999998</v>
      </c>
      <c r="AB541">
        <v>301.89999999999998</v>
      </c>
      <c r="AC541" s="1">
        <f>(Table2[[#This Row],[Close Price]]/Table2[[#This Row],[Day Low]])-1</f>
        <v>5.0496256312033694E-3</v>
      </c>
      <c r="AD541" s="1">
        <f>(Table2[[#This Row],[Day High]]/Table2[[#This Row],[Close Price]])-1</f>
        <v>4.4352044352044206E-2</v>
      </c>
      <c r="AE541" s="1">
        <f>(Table2[[#This Row],[Close Price]]/Table2[[#This Row],[Current Week Low]])-1</f>
        <v>5.0496256312033694E-3</v>
      </c>
      <c r="AF541" s="1">
        <f>(Table2[[#This Row],[Current Week High]]/Table2[[#This Row],[Close Price]])-1</f>
        <v>4.4352044352044206E-2</v>
      </c>
      <c r="AG541" s="1">
        <f>(Table2[[#This Row],[Close Price]]/Table2[[#This Row],[Current Month Low]])-1</f>
        <v>5.0496256312033694E-3</v>
      </c>
      <c r="AH541" s="1">
        <f>(Table2[[#This Row],[Current Month High]]/Table2[[#This Row],[Close Price]])-1</f>
        <v>4.6084546084545819E-2</v>
      </c>
      <c r="AI541">
        <v>43.936243936243898</v>
      </c>
      <c r="AJ541">
        <v>21.900739176346299</v>
      </c>
      <c r="AK541" t="str">
        <f>IF(AND(Table2[[#This Row],[20D EMA]]&gt;Table2[[#This Row],[50D EMA]],Table2[[#This Row],[50D EMA]]&gt;Table2[[#This Row],[200D EMA]]),"Uptrend","Downtrend/NoTrend")</f>
        <v>Downtrend/NoTrend</v>
      </c>
      <c r="AL541">
        <v>-0.11</v>
      </c>
      <c r="AM541" t="s">
        <v>3168</v>
      </c>
      <c r="AN541">
        <v>-8.61</v>
      </c>
      <c r="AO541" t="s">
        <v>3168</v>
      </c>
      <c r="AP541">
        <v>-1.1407661417352E-2</v>
      </c>
      <c r="AQ541">
        <f>(Table2[[#This Row],[Sharpe Ratio]]-AVERAGE(Table2[Sharpe Ratio]))/_xlfn.STDEV.P(Table2[Sharpe Ratio])</f>
        <v>-0.86860052184969483</v>
      </c>
      <c r="AR5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1">
        <f>_xlfn.RANK.AVG(Table2[[#This Row],[1Y Return vs Nifty Z-Score]],Table2[1Y Return vs Nifty Z-Score])</f>
        <v>556</v>
      </c>
      <c r="AT541">
        <f>_xlfn.RANK.AVG(Table2[[#This Row],[6M Return vs Nifty Z-Score]],Table2[6M Return vs Nifty Z-Score])</f>
        <v>327</v>
      </c>
      <c r="AU541">
        <f>_xlfn.RANK.AVG(Table2[[#This Row],[Sharpe Ratio Z-Score]],Table2[Sharpe Ratio Z-Score])</f>
        <v>592</v>
      </c>
      <c r="AV541">
        <f>(Table2[[#This Row],[Rank 1Y]]+Table2[[#This Row],[Rank 6M]]+Table2[[#This Row],[Rank Sharpe]])/3</f>
        <v>491.66666666666669</v>
      </c>
    </row>
    <row r="542" spans="1:48" x14ac:dyDescent="0.3">
      <c r="A542" t="s">
        <v>890</v>
      </c>
      <c r="B542" t="s">
        <v>891</v>
      </c>
      <c r="C542" t="s">
        <v>3123</v>
      </c>
      <c r="D542" t="s">
        <v>54</v>
      </c>
      <c r="E542">
        <v>17002.837762891999</v>
      </c>
      <c r="F542">
        <v>206.11</v>
      </c>
      <c r="G542">
        <v>-14.6607166210913</v>
      </c>
      <c r="H542">
        <f>(Table2[[#This Row],[1Y Return vs Nifty]]-AVERAGE(Table2[1Y Return vs Nifty]))/_xlfn.STDEV.P(Table2[1Y Return vs Nifty])</f>
        <v>-0.63324671177698588</v>
      </c>
      <c r="I542">
        <v>5.5952897130123196</v>
      </c>
      <c r="J542">
        <f>(Table2[[#This Row],[1M Return vs Nifty]]-AVERAGE(Table2[1M Return vs Nifty]))/_xlfn.STDEV.P(Table2[1M Return vs Nifty])</f>
        <v>0.49503529417068864</v>
      </c>
      <c r="K542">
        <v>-12.8180190523912</v>
      </c>
      <c r="L542">
        <f>(Table2[[#This Row],[6M Return vs Nifty]]-AVERAGE(Table2[6M Return vs Nifty]))/_xlfn.STDEV.P(Table2[6M Return vs Nifty])</f>
        <v>-0.66311312829683999</v>
      </c>
      <c r="M542">
        <v>13.0715377042645</v>
      </c>
      <c r="N542">
        <f>(Table2[[#This Row],[1W Return vs Nifty]]-AVERAGE(Table2[1W Return vs Nifty]))/_xlfn.STDEV.P(Table2[1W Return vs Nifty])</f>
        <v>1.1670501345055073</v>
      </c>
      <c r="O542">
        <v>197.17</v>
      </c>
      <c r="P542">
        <v>201.622986438053</v>
      </c>
      <c r="Q542">
        <v>208.36715006198401</v>
      </c>
      <c r="R542">
        <v>64.818110920893702</v>
      </c>
      <c r="S542" s="1">
        <f>(Table2[[#This Row],[Close Price]]-Table2[[#This Row],[20D EMA]])/Table2[[#This Row],[20D EMA]]</f>
        <v>4.5341583405183482E-2</v>
      </c>
      <c r="T542" s="1">
        <f>(Table2[[#This Row],[Close Price]]-Table2[[#This Row],[50D EMA]])/Table2[[#This Row],[50D EMA]]</f>
        <v>2.2254474260183656E-2</v>
      </c>
      <c r="U542" s="1">
        <f>(Table2[[#This Row],[Close Price]]-Table2[[#This Row],[200D EMA]])/Table2[[#This Row],[200D EMA]]</f>
        <v>-1.0832561952844039E-2</v>
      </c>
      <c r="V542">
        <v>2.66558538637678</v>
      </c>
      <c r="W542">
        <v>201.15</v>
      </c>
      <c r="X542">
        <v>209.21</v>
      </c>
      <c r="Y542">
        <v>201.15</v>
      </c>
      <c r="Z542">
        <v>209.21</v>
      </c>
      <c r="AA542">
        <v>201.15</v>
      </c>
      <c r="AB542">
        <v>209.21</v>
      </c>
      <c r="AC542" s="1">
        <f>(Table2[[#This Row],[Close Price]]/Table2[[#This Row],[Day Low]])-1</f>
        <v>2.46582152622421E-2</v>
      </c>
      <c r="AD542" s="1">
        <f>(Table2[[#This Row],[Day High]]/Table2[[#This Row],[Close Price]])-1</f>
        <v>1.5040512347775481E-2</v>
      </c>
      <c r="AE542" s="1">
        <f>(Table2[[#This Row],[Close Price]]/Table2[[#This Row],[Current Week Low]])-1</f>
        <v>2.46582152622421E-2</v>
      </c>
      <c r="AF542" s="1">
        <f>(Table2[[#This Row],[Current Week High]]/Table2[[#This Row],[Close Price]])-1</f>
        <v>1.5040512347775481E-2</v>
      </c>
      <c r="AG542" s="1">
        <f>(Table2[[#This Row],[Close Price]]/Table2[[#This Row],[Current Month Low]])-1</f>
        <v>2.46582152622421E-2</v>
      </c>
      <c r="AH542" s="1">
        <f>(Table2[[#This Row],[Current Month High]]/Table2[[#This Row],[Close Price]])-1</f>
        <v>1.5040512347775481E-2</v>
      </c>
      <c r="AI542">
        <v>40.337683761098397</v>
      </c>
      <c r="AJ542">
        <v>15.798640373054599</v>
      </c>
      <c r="AK542" t="str">
        <f>IF(AND(Table2[[#This Row],[20D EMA]]&gt;Table2[[#This Row],[50D EMA]],Table2[[#This Row],[50D EMA]]&gt;Table2[[#This Row],[200D EMA]]),"Uptrend","Downtrend/NoTrend")</f>
        <v>Downtrend/NoTrend</v>
      </c>
      <c r="AL542">
        <v>-0.01</v>
      </c>
      <c r="AM542" t="s">
        <v>3168</v>
      </c>
      <c r="AN542">
        <v>5.79</v>
      </c>
      <c r="AO542" t="s">
        <v>3169</v>
      </c>
      <c r="AP542">
        <v>5.1385881204249001E-2</v>
      </c>
      <c r="AQ542">
        <f>(Table2[[#This Row],[Sharpe Ratio]]-AVERAGE(Table2[Sharpe Ratio]))/_xlfn.STDEV.P(Table2[Sharpe Ratio])</f>
        <v>-0.12441402913840452</v>
      </c>
      <c r="AR5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2">
        <f>_xlfn.RANK.AVG(Table2[[#This Row],[1Y Return vs Nifty Z-Score]],Table2[1Y Return vs Nifty Z-Score])</f>
        <v>542</v>
      </c>
      <c r="AT542">
        <f>_xlfn.RANK.AVG(Table2[[#This Row],[6M Return vs Nifty Z-Score]],Table2[6M Return vs Nifty Z-Score])</f>
        <v>558</v>
      </c>
      <c r="AU542">
        <f>_xlfn.RANK.AVG(Table2[[#This Row],[Sharpe Ratio Z-Score]],Table2[Sharpe Ratio Z-Score])</f>
        <v>377</v>
      </c>
      <c r="AV542">
        <f>(Table2[[#This Row],[Rank 1Y]]+Table2[[#This Row],[Rank 6M]]+Table2[[#This Row],[Rank Sharpe]])/3</f>
        <v>492.33333333333331</v>
      </c>
    </row>
    <row r="543" spans="1:48" x14ac:dyDescent="0.3">
      <c r="A543" t="s">
        <v>1289</v>
      </c>
      <c r="B543" t="s">
        <v>1290</v>
      </c>
      <c r="C543" t="s">
        <v>3133</v>
      </c>
      <c r="D543" t="s">
        <v>462</v>
      </c>
      <c r="E543">
        <v>8862.6603781800004</v>
      </c>
      <c r="F543">
        <v>290.2</v>
      </c>
      <c r="G543">
        <v>-16.835686867081399</v>
      </c>
      <c r="H543">
        <f>(Table2[[#This Row],[1Y Return vs Nifty]]-AVERAGE(Table2[1Y Return vs Nifty]))/_xlfn.STDEV.P(Table2[1Y Return vs Nifty])</f>
        <v>-0.67180530722619558</v>
      </c>
      <c r="I543">
        <v>-2.8843004857450101</v>
      </c>
      <c r="J543">
        <f>(Table2[[#This Row],[1M Return vs Nifty]]-AVERAGE(Table2[1M Return vs Nifty]))/_xlfn.STDEV.P(Table2[1M Return vs Nifty])</f>
        <v>-0.44011183640525353</v>
      </c>
      <c r="K543">
        <v>12.198213333797501</v>
      </c>
      <c r="L543">
        <f>(Table2[[#This Row],[6M Return vs Nifty]]-AVERAGE(Table2[6M Return vs Nifty]))/_xlfn.STDEV.P(Table2[6M Return vs Nifty])</f>
        <v>0.19962051308161821</v>
      </c>
      <c r="M543">
        <v>7.1985272066253998</v>
      </c>
      <c r="N543">
        <f>(Table2[[#This Row],[1W Return vs Nifty]]-AVERAGE(Table2[1W Return vs Nifty]))/_xlfn.STDEV.P(Table2[1W Return vs Nifty])</f>
        <v>0.12848736881459163</v>
      </c>
      <c r="O543">
        <v>299.07</v>
      </c>
      <c r="P543">
        <v>303.85180905248001</v>
      </c>
      <c r="Q543">
        <v>292.02667876924801</v>
      </c>
      <c r="R543">
        <v>42.798823623950803</v>
      </c>
      <c r="S543" s="1">
        <f>(Table2[[#This Row],[Close Price]]-Table2[[#This Row],[20D EMA]])/Table2[[#This Row],[20D EMA]]</f>
        <v>-2.9658608352559616E-2</v>
      </c>
      <c r="T543" s="1">
        <f>(Table2[[#This Row],[Close Price]]-Table2[[#This Row],[50D EMA]])/Table2[[#This Row],[50D EMA]]</f>
        <v>-4.4929168251626683E-2</v>
      </c>
      <c r="U543" s="1">
        <f>(Table2[[#This Row],[Close Price]]-Table2[[#This Row],[200D EMA]])/Table2[[#This Row],[200D EMA]]</f>
        <v>-6.2551777013887628E-3</v>
      </c>
      <c r="V543">
        <v>0.40607740298502898</v>
      </c>
      <c r="W543">
        <v>288.45</v>
      </c>
      <c r="X543">
        <v>307.39999999999998</v>
      </c>
      <c r="Y543">
        <v>288.45</v>
      </c>
      <c r="Z543">
        <v>307.39999999999998</v>
      </c>
      <c r="AA543">
        <v>288.45</v>
      </c>
      <c r="AB543">
        <v>307.39999999999998</v>
      </c>
      <c r="AC543" s="1">
        <f>(Table2[[#This Row],[Close Price]]/Table2[[#This Row],[Day Low]])-1</f>
        <v>6.0669093430403276E-3</v>
      </c>
      <c r="AD543" s="1">
        <f>(Table2[[#This Row],[Day High]]/Table2[[#This Row],[Close Price]])-1</f>
        <v>5.9269469331495461E-2</v>
      </c>
      <c r="AE543" s="1">
        <f>(Table2[[#This Row],[Close Price]]/Table2[[#This Row],[Current Week Low]])-1</f>
        <v>6.0669093430403276E-3</v>
      </c>
      <c r="AF543" s="1">
        <f>(Table2[[#This Row],[Current Week High]]/Table2[[#This Row],[Close Price]])-1</f>
        <v>5.9269469331495461E-2</v>
      </c>
      <c r="AG543" s="1">
        <f>(Table2[[#This Row],[Close Price]]/Table2[[#This Row],[Current Month Low]])-1</f>
        <v>6.0669093430403276E-3</v>
      </c>
      <c r="AH543" s="1">
        <f>(Table2[[#This Row],[Current Month High]]/Table2[[#This Row],[Close Price]])-1</f>
        <v>5.9269469331495461E-2</v>
      </c>
      <c r="AI543">
        <v>28.152997932460298</v>
      </c>
      <c r="AJ543">
        <v>36.244131455399</v>
      </c>
      <c r="AK543" t="str">
        <f>IF(AND(Table2[[#This Row],[20D EMA]]&gt;Table2[[#This Row],[50D EMA]],Table2[[#This Row],[50D EMA]]&gt;Table2[[#This Row],[200D EMA]]),"Uptrend","Downtrend/NoTrend")</f>
        <v>Downtrend/NoTrend</v>
      </c>
      <c r="AL543">
        <v>0.08</v>
      </c>
      <c r="AM543" t="s">
        <v>3169</v>
      </c>
      <c r="AN543">
        <v>-4</v>
      </c>
      <c r="AO543" t="s">
        <v>3168</v>
      </c>
      <c r="AP543">
        <v>-5.2509252903824001E-2</v>
      </c>
      <c r="AQ543">
        <f>(Table2[[#This Row],[Sharpe Ratio]]-AVERAGE(Table2[Sharpe Ratio]))/_xlfn.STDEV.P(Table2[Sharpe Ratio])</f>
        <v>-1.3557087169947126</v>
      </c>
      <c r="AR5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3">
        <f>_xlfn.RANK.AVG(Table2[[#This Row],[1Y Return vs Nifty Z-Score]],Table2[1Y Return vs Nifty Z-Score])</f>
        <v>555</v>
      </c>
      <c r="AT543">
        <f>_xlfn.RANK.AVG(Table2[[#This Row],[6M Return vs Nifty Z-Score]],Table2[6M Return vs Nifty Z-Score])</f>
        <v>250</v>
      </c>
      <c r="AU543">
        <f>_xlfn.RANK.AVG(Table2[[#This Row],[Sharpe Ratio Z-Score]],Table2[Sharpe Ratio Z-Score])</f>
        <v>674</v>
      </c>
      <c r="AV543">
        <f>(Table2[[#This Row],[Rank 1Y]]+Table2[[#This Row],[Rank 6M]]+Table2[[#This Row],[Rank Sharpe]])/3</f>
        <v>493</v>
      </c>
    </row>
    <row r="544" spans="1:48" x14ac:dyDescent="0.3">
      <c r="A544" t="s">
        <v>1693</v>
      </c>
      <c r="B544" t="s">
        <v>1694</v>
      </c>
      <c r="C544" t="s">
        <v>3132</v>
      </c>
      <c r="D544" t="s">
        <v>141</v>
      </c>
      <c r="E544">
        <v>5086.3950000000004</v>
      </c>
      <c r="F544">
        <v>178.47</v>
      </c>
      <c r="G544">
        <v>4.4555222238019399</v>
      </c>
      <c r="H544">
        <f>(Table2[[#This Row],[1Y Return vs Nifty]]-AVERAGE(Table2[1Y Return vs Nifty]))/_xlfn.STDEV.P(Table2[1Y Return vs Nifty])</f>
        <v>-0.2943476755765328</v>
      </c>
      <c r="I544">
        <v>-0.91237905830545696</v>
      </c>
      <c r="J544">
        <f>(Table2[[#This Row],[1M Return vs Nifty]]-AVERAGE(Table2[1M Return vs Nifty]))/_xlfn.STDEV.P(Table2[1M Return vs Nifty])</f>
        <v>-0.22264417330267169</v>
      </c>
      <c r="K544">
        <v>-18.670757517972199</v>
      </c>
      <c r="L544">
        <f>(Table2[[#This Row],[6M Return vs Nifty]]-AVERAGE(Table2[6M Return vs Nifty]))/_xlfn.STDEV.P(Table2[6M Return vs Nifty])</f>
        <v>-0.86495624721646513</v>
      </c>
      <c r="M544">
        <v>5.2250390574444996</v>
      </c>
      <c r="N544">
        <f>(Table2[[#This Row],[1W Return vs Nifty]]-AVERAGE(Table2[1W Return vs Nifty]))/_xlfn.STDEV.P(Table2[1W Return vs Nifty])</f>
        <v>-0.2204974169431522</v>
      </c>
      <c r="O544">
        <v>183.53</v>
      </c>
      <c r="P544">
        <v>189.58831614985701</v>
      </c>
      <c r="Q544">
        <v>188.10464580879599</v>
      </c>
      <c r="R544">
        <v>41.704850097440897</v>
      </c>
      <c r="S544" s="1">
        <f>(Table2[[#This Row],[Close Price]]-Table2[[#This Row],[20D EMA]])/Table2[[#This Row],[20D EMA]]</f>
        <v>-2.757042445376779E-2</v>
      </c>
      <c r="T544" s="1">
        <f>(Table2[[#This Row],[Close Price]]-Table2[[#This Row],[50D EMA]])/Table2[[#This Row],[50D EMA]]</f>
        <v>-5.8644521854757735E-2</v>
      </c>
      <c r="U544" s="1">
        <f>(Table2[[#This Row],[Close Price]]-Table2[[#This Row],[200D EMA]])/Table2[[#This Row],[200D EMA]]</f>
        <v>-5.1219605807021847E-2</v>
      </c>
      <c r="V544">
        <v>0.66344767559503404</v>
      </c>
      <c r="W544">
        <v>178</v>
      </c>
      <c r="X544">
        <v>182.7</v>
      </c>
      <c r="Y544">
        <v>178</v>
      </c>
      <c r="Z544">
        <v>182.7</v>
      </c>
      <c r="AA544">
        <v>178</v>
      </c>
      <c r="AB544">
        <v>182.99</v>
      </c>
      <c r="AC544" s="1">
        <f>(Table2[[#This Row],[Close Price]]/Table2[[#This Row],[Day Low]])-1</f>
        <v>2.6404494382021859E-3</v>
      </c>
      <c r="AD544" s="1">
        <f>(Table2[[#This Row],[Day High]]/Table2[[#This Row],[Close Price]])-1</f>
        <v>2.3701462430660625E-2</v>
      </c>
      <c r="AE544" s="1">
        <f>(Table2[[#This Row],[Close Price]]/Table2[[#This Row],[Current Week Low]])-1</f>
        <v>2.6404494382021859E-3</v>
      </c>
      <c r="AF544" s="1">
        <f>(Table2[[#This Row],[Current Week High]]/Table2[[#This Row],[Close Price]])-1</f>
        <v>2.3701462430660625E-2</v>
      </c>
      <c r="AG544" s="1">
        <f>(Table2[[#This Row],[Close Price]]/Table2[[#This Row],[Current Month Low]])-1</f>
        <v>2.6404494382021859E-3</v>
      </c>
      <c r="AH544" s="1">
        <f>(Table2[[#This Row],[Current Month High]]/Table2[[#This Row],[Close Price]])-1</f>
        <v>2.5326385386899908E-2</v>
      </c>
      <c r="AI544">
        <v>48.4563231915728</v>
      </c>
      <c r="AJ544">
        <v>32.102146558105098</v>
      </c>
      <c r="AK544" t="str">
        <f>IF(AND(Table2[[#This Row],[20D EMA]]&gt;Table2[[#This Row],[50D EMA]],Table2[[#This Row],[50D EMA]]&gt;Table2[[#This Row],[200D EMA]]),"Uptrend","Downtrend/NoTrend")</f>
        <v>Downtrend/NoTrend</v>
      </c>
      <c r="AL544">
        <v>-0.04</v>
      </c>
      <c r="AM544" t="s">
        <v>3168</v>
      </c>
      <c r="AN544">
        <v>-3.15</v>
      </c>
      <c r="AO544" t="s">
        <v>3168</v>
      </c>
      <c r="AP544">
        <v>1.9036831210530999E-2</v>
      </c>
      <c r="AQ544">
        <f>(Table2[[#This Row],[Sharpe Ratio]]-AVERAGE(Table2[Sharpe Ratio]))/_xlfn.STDEV.P(Table2[Sharpe Ratio])</f>
        <v>-0.50779303679270138</v>
      </c>
      <c r="AR5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4">
        <f>_xlfn.RANK.AVG(Table2[[#This Row],[1Y Return vs Nifty Z-Score]],Table2[1Y Return vs Nifty Z-Score])</f>
        <v>400</v>
      </c>
      <c r="AT544">
        <f>_xlfn.RANK.AVG(Table2[[#This Row],[6M Return vs Nifty Z-Score]],Table2[6M Return vs Nifty Z-Score])</f>
        <v>612</v>
      </c>
      <c r="AU544">
        <f>_xlfn.RANK.AVG(Table2[[#This Row],[Sharpe Ratio Z-Score]],Table2[Sharpe Ratio Z-Score])</f>
        <v>469</v>
      </c>
      <c r="AV544">
        <f>(Table2[[#This Row],[Rank 1Y]]+Table2[[#This Row],[Rank 6M]]+Table2[[#This Row],[Rank Sharpe]])/3</f>
        <v>493.66666666666669</v>
      </c>
    </row>
    <row r="545" spans="1:48" x14ac:dyDescent="0.3">
      <c r="A545" t="s">
        <v>894</v>
      </c>
      <c r="B545" t="s">
        <v>895</v>
      </c>
      <c r="C545" t="s">
        <v>3122</v>
      </c>
      <c r="D545" t="s">
        <v>21</v>
      </c>
      <c r="E545">
        <v>16932.972973619999</v>
      </c>
      <c r="F545">
        <v>609.95000000000005</v>
      </c>
      <c r="G545">
        <v>-27.048097688390801</v>
      </c>
      <c r="H545">
        <f>(Table2[[#This Row],[1Y Return vs Nifty]]-AVERAGE(Table2[1Y Return vs Nifty]))/_xlfn.STDEV.P(Table2[1Y Return vs Nifty])</f>
        <v>-0.85285432072235245</v>
      </c>
      <c r="I545">
        <v>4.0827445584841904</v>
      </c>
      <c r="J545">
        <f>(Table2[[#This Row],[1M Return vs Nifty]]-AVERAGE(Table2[1M Return vs Nifty]))/_xlfn.STDEV.P(Table2[1M Return vs Nifty])</f>
        <v>0.3282286174363801</v>
      </c>
      <c r="K545">
        <v>-14.371919599641201</v>
      </c>
      <c r="L545">
        <f>(Table2[[#This Row],[6M Return vs Nifty]]-AVERAGE(Table2[6M Return vs Nifty]))/_xlfn.STDEV.P(Table2[6M Return vs Nifty])</f>
        <v>-0.71670242410979013</v>
      </c>
      <c r="M545">
        <v>7.0687059100751801</v>
      </c>
      <c r="N545">
        <f>(Table2[[#This Row],[1W Return vs Nifty]]-AVERAGE(Table2[1W Return vs Nifty]))/_xlfn.STDEV.P(Table2[1W Return vs Nifty])</f>
        <v>0.10553022190586805</v>
      </c>
      <c r="O545">
        <v>608.54</v>
      </c>
      <c r="P545">
        <v>620.56195853408497</v>
      </c>
      <c r="Q545">
        <v>631.75471671172397</v>
      </c>
      <c r="R545">
        <v>52.941969323781997</v>
      </c>
      <c r="S545" s="1">
        <f>(Table2[[#This Row],[Close Price]]-Table2[[#This Row],[20D EMA]])/Table2[[#This Row],[20D EMA]]</f>
        <v>2.3170210668157919E-3</v>
      </c>
      <c r="T545" s="1">
        <f>(Table2[[#This Row],[Close Price]]-Table2[[#This Row],[50D EMA]])/Table2[[#This Row],[50D EMA]]</f>
        <v>-1.7100562463018023E-2</v>
      </c>
      <c r="U545" s="1">
        <f>(Table2[[#This Row],[Close Price]]-Table2[[#This Row],[200D EMA]])/Table2[[#This Row],[200D EMA]]</f>
        <v>-3.4514529349645738E-2</v>
      </c>
      <c r="V545">
        <v>0.30351112401549102</v>
      </c>
      <c r="W545">
        <v>598.54999999999995</v>
      </c>
      <c r="X545">
        <v>614.79999999999995</v>
      </c>
      <c r="Y545">
        <v>598.54999999999995</v>
      </c>
      <c r="Z545">
        <v>614.79999999999995</v>
      </c>
      <c r="AA545">
        <v>598.54999999999995</v>
      </c>
      <c r="AB545">
        <v>624</v>
      </c>
      <c r="AC545" s="1">
        <f>(Table2[[#This Row],[Close Price]]/Table2[[#This Row],[Day Low]])-1</f>
        <v>1.9046027900760265E-2</v>
      </c>
      <c r="AD545" s="1">
        <f>(Table2[[#This Row],[Day High]]/Table2[[#This Row],[Close Price]])-1</f>
        <v>7.9514714320845226E-3</v>
      </c>
      <c r="AE545" s="1">
        <f>(Table2[[#This Row],[Close Price]]/Table2[[#This Row],[Current Week Low]])-1</f>
        <v>1.9046027900760265E-2</v>
      </c>
      <c r="AF545" s="1">
        <f>(Table2[[#This Row],[Current Week High]]/Table2[[#This Row],[Close Price]])-1</f>
        <v>7.9514714320845226E-3</v>
      </c>
      <c r="AG545" s="1">
        <f>(Table2[[#This Row],[Close Price]]/Table2[[#This Row],[Current Month Low]])-1</f>
        <v>1.9046027900760265E-2</v>
      </c>
      <c r="AH545" s="1">
        <f>(Table2[[#This Row],[Current Month High]]/Table2[[#This Row],[Close Price]])-1</f>
        <v>2.3034674973358316E-2</v>
      </c>
      <c r="AI545">
        <v>42.634642183785502</v>
      </c>
      <c r="AJ545">
        <v>29.887137989778498</v>
      </c>
      <c r="AK545" t="str">
        <f>IF(AND(Table2[[#This Row],[20D EMA]]&gt;Table2[[#This Row],[50D EMA]],Table2[[#This Row],[50D EMA]]&gt;Table2[[#This Row],[200D EMA]]),"Uptrend","Downtrend/NoTrend")</f>
        <v>Downtrend/NoTrend</v>
      </c>
      <c r="AL545">
        <v>0</v>
      </c>
      <c r="AM545" t="s">
        <v>3170</v>
      </c>
      <c r="AN545">
        <v>-1.65</v>
      </c>
      <c r="AO545" t="s">
        <v>3168</v>
      </c>
      <c r="AP545">
        <v>7.7576170694630006E-2</v>
      </c>
      <c r="AQ545">
        <f>(Table2[[#This Row],[Sharpe Ratio]]-AVERAGE(Table2[Sharpe Ratio]))/_xlfn.STDEV.P(Table2[Sharpe Ratio])</f>
        <v>0.1859755247109634</v>
      </c>
      <c r="AR5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5">
        <f>_xlfn.RANK.AVG(Table2[[#This Row],[1Y Return vs Nifty Z-Score]],Table2[1Y Return vs Nifty Z-Score])</f>
        <v>617</v>
      </c>
      <c r="AT545">
        <f>_xlfn.RANK.AVG(Table2[[#This Row],[6M Return vs Nifty Z-Score]],Table2[6M Return vs Nifty Z-Score])</f>
        <v>572</v>
      </c>
      <c r="AU545">
        <f>_xlfn.RANK.AVG(Table2[[#This Row],[Sharpe Ratio Z-Score]],Table2[Sharpe Ratio Z-Score])</f>
        <v>296</v>
      </c>
      <c r="AV545">
        <f>(Table2[[#This Row],[Rank 1Y]]+Table2[[#This Row],[Rank 6M]]+Table2[[#This Row],[Rank Sharpe]])/3</f>
        <v>495</v>
      </c>
    </row>
    <row r="546" spans="1:48" x14ac:dyDescent="0.3">
      <c r="A546" t="s">
        <v>240</v>
      </c>
      <c r="B546" t="s">
        <v>241</v>
      </c>
      <c r="C546" t="s">
        <v>3133</v>
      </c>
      <c r="D546" t="s">
        <v>242</v>
      </c>
      <c r="E546">
        <v>102084.92222156</v>
      </c>
      <c r="F546">
        <v>1628.3</v>
      </c>
      <c r="G546">
        <v>4.1973393888638402</v>
      </c>
      <c r="H546">
        <f>(Table2[[#This Row],[1Y Return vs Nifty]]-AVERAGE(Table2[1Y Return vs Nifty]))/_xlfn.STDEV.P(Table2[1Y Return vs Nifty])</f>
        <v>-0.29892482669051346</v>
      </c>
      <c r="I546">
        <v>-12.348515042557599</v>
      </c>
      <c r="J546">
        <f>(Table2[[#This Row],[1M Return vs Nifty]]-AVERAGE(Table2[1M Return vs Nifty]))/_xlfn.STDEV.P(Table2[1M Return vs Nifty])</f>
        <v>-1.4838454224051256</v>
      </c>
      <c r="K546">
        <v>-9.5602554111677502</v>
      </c>
      <c r="L546">
        <f>(Table2[[#This Row],[6M Return vs Nifty]]-AVERAGE(Table2[6M Return vs Nifty]))/_xlfn.STDEV.P(Table2[6M Return vs Nifty])</f>
        <v>-0.55076278530535261</v>
      </c>
      <c r="M546">
        <v>-1.84111690073956</v>
      </c>
      <c r="N546">
        <f>(Table2[[#This Row],[1W Return vs Nifty]]-AVERAGE(Table2[1W Return vs Nifty]))/_xlfn.STDEV.P(Table2[1W Return vs Nifty])</f>
        <v>-1.4700518792900272</v>
      </c>
      <c r="O546">
        <v>1765.19</v>
      </c>
      <c r="P546">
        <v>1841.0450843547001</v>
      </c>
      <c r="Q546">
        <v>1731.8038500840501</v>
      </c>
      <c r="R546">
        <v>15.5604933587764</v>
      </c>
      <c r="S546" s="1">
        <f>(Table2[[#This Row],[Close Price]]-Table2[[#This Row],[20D EMA]])/Table2[[#This Row],[20D EMA]]</f>
        <v>-7.7549725525297611E-2</v>
      </c>
      <c r="T546" s="1">
        <f>(Table2[[#This Row],[Close Price]]-Table2[[#This Row],[50D EMA]])/Table2[[#This Row],[50D EMA]]</f>
        <v>-0.11555669448978695</v>
      </c>
      <c r="U546" s="1">
        <f>(Table2[[#This Row],[Close Price]]-Table2[[#This Row],[200D EMA]])/Table2[[#This Row],[200D EMA]]</f>
        <v>-5.9766497273364257E-2</v>
      </c>
      <c r="V546">
        <v>1.0867876728706001</v>
      </c>
      <c r="W546">
        <v>1606.5</v>
      </c>
      <c r="X546">
        <v>1652.9</v>
      </c>
      <c r="Y546">
        <v>1606.5</v>
      </c>
      <c r="Z546">
        <v>1652.9</v>
      </c>
      <c r="AA546">
        <v>1606.5</v>
      </c>
      <c r="AB546">
        <v>1656.5</v>
      </c>
      <c r="AC546" s="1">
        <f>(Table2[[#This Row],[Close Price]]/Table2[[#This Row],[Day Low]])-1</f>
        <v>1.3569872393401683E-2</v>
      </c>
      <c r="AD546" s="1">
        <f>(Table2[[#This Row],[Day High]]/Table2[[#This Row],[Close Price]])-1</f>
        <v>1.5107781121415087E-2</v>
      </c>
      <c r="AE546" s="1">
        <f>(Table2[[#This Row],[Close Price]]/Table2[[#This Row],[Current Week Low]])-1</f>
        <v>1.3569872393401683E-2</v>
      </c>
      <c r="AF546" s="1">
        <f>(Table2[[#This Row],[Current Week High]]/Table2[[#This Row],[Close Price]])-1</f>
        <v>1.5107781121415087E-2</v>
      </c>
      <c r="AG546" s="1">
        <f>(Table2[[#This Row],[Close Price]]/Table2[[#This Row],[Current Month Low]])-1</f>
        <v>1.3569872393401683E-2</v>
      </c>
      <c r="AH546" s="1">
        <f>(Table2[[#This Row],[Current Month High]]/Table2[[#This Row],[Close Price]])-1</f>
        <v>1.7318675919670845E-2</v>
      </c>
      <c r="AI546">
        <v>29.337345697967098</v>
      </c>
      <c r="AJ546">
        <v>30.892282958199299</v>
      </c>
      <c r="AK546" t="str">
        <f>IF(AND(Table2[[#This Row],[20D EMA]]&gt;Table2[[#This Row],[50D EMA]],Table2[[#This Row],[50D EMA]]&gt;Table2[[#This Row],[200D EMA]]),"Uptrend","Downtrend/NoTrend")</f>
        <v>Downtrend/NoTrend</v>
      </c>
      <c r="AL546">
        <v>-0.08</v>
      </c>
      <c r="AM546" t="s">
        <v>3168</v>
      </c>
      <c r="AN546">
        <v>-9.82</v>
      </c>
      <c r="AO546" t="s">
        <v>3168</v>
      </c>
      <c r="AP546">
        <v>-4.0434878963080002E-3</v>
      </c>
      <c r="AQ546">
        <f>(Table2[[#This Row],[Sharpe Ratio]]-AVERAGE(Table2[Sharpe Ratio]))/_xlfn.STDEV.P(Table2[Sharpe Ratio])</f>
        <v>-0.78132533023695316</v>
      </c>
      <c r="AR5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6">
        <f>_xlfn.RANK.AVG(Table2[[#This Row],[1Y Return vs Nifty Z-Score]],Table2[1Y Return vs Nifty Z-Score])</f>
        <v>405</v>
      </c>
      <c r="AT546">
        <f>_xlfn.RANK.AVG(Table2[[#This Row],[6M Return vs Nifty Z-Score]],Table2[6M Return vs Nifty Z-Score])</f>
        <v>514</v>
      </c>
      <c r="AU546">
        <f>_xlfn.RANK.AVG(Table2[[#This Row],[Sharpe Ratio Z-Score]],Table2[Sharpe Ratio Z-Score])</f>
        <v>570</v>
      </c>
      <c r="AV546">
        <f>(Table2[[#This Row],[Rank 1Y]]+Table2[[#This Row],[Rank 6M]]+Table2[[#This Row],[Rank Sharpe]])/3</f>
        <v>496.33333333333331</v>
      </c>
    </row>
    <row r="547" spans="1:48" x14ac:dyDescent="0.3">
      <c r="A547" t="s">
        <v>425</v>
      </c>
      <c r="B547" t="s">
        <v>426</v>
      </c>
      <c r="C547" t="s">
        <v>3122</v>
      </c>
      <c r="D547" t="s">
        <v>273</v>
      </c>
      <c r="E547">
        <v>52535.987854694999</v>
      </c>
      <c r="F547">
        <v>4963.6499999999996</v>
      </c>
      <c r="G547">
        <v>-8.3071579617921998</v>
      </c>
      <c r="H547">
        <f>(Table2[[#This Row],[1Y Return vs Nifty]]-AVERAGE(Table2[1Y Return vs Nifty]))/_xlfn.STDEV.P(Table2[1Y Return vs Nifty])</f>
        <v>-0.52060871203496428</v>
      </c>
      <c r="I547">
        <v>0.82779115338106601</v>
      </c>
      <c r="J547">
        <f>(Table2[[#This Row],[1M Return vs Nifty]]-AVERAGE(Table2[1M Return vs Nifty]))/_xlfn.STDEV.P(Table2[1M Return vs Nifty])</f>
        <v>-3.0734524129901276E-2</v>
      </c>
      <c r="K547">
        <v>3.5770709059107801</v>
      </c>
      <c r="L547">
        <f>(Table2[[#This Row],[6M Return vs Nifty]]-AVERAGE(Table2[6M Return vs Nifty]))/_xlfn.STDEV.P(Table2[6M Return vs Nifty])</f>
        <v>-9.7696424370536453E-2</v>
      </c>
      <c r="M547">
        <v>-3.4127968350698801</v>
      </c>
      <c r="N547">
        <f>(Table2[[#This Row],[1W Return vs Nifty]]-AVERAGE(Table2[1W Return vs Nifty]))/_xlfn.STDEV.P(Table2[1W Return vs Nifty])</f>
        <v>-1.7479822967539804</v>
      </c>
      <c r="O547">
        <v>5171.8599999999997</v>
      </c>
      <c r="P547">
        <v>5250.88108768647</v>
      </c>
      <c r="Q547">
        <v>5089.2579064308902</v>
      </c>
      <c r="R547">
        <v>31.0245615016111</v>
      </c>
      <c r="S547" s="1">
        <f>(Table2[[#This Row],[Close Price]]-Table2[[#This Row],[20D EMA]])/Table2[[#This Row],[20D EMA]]</f>
        <v>-4.0258243649286728E-2</v>
      </c>
      <c r="T547" s="1">
        <f>(Table2[[#This Row],[Close Price]]-Table2[[#This Row],[50D EMA]])/Table2[[#This Row],[50D EMA]]</f>
        <v>-5.4701503022043088E-2</v>
      </c>
      <c r="U547" s="1">
        <f>(Table2[[#This Row],[Close Price]]-Table2[[#This Row],[200D EMA]])/Table2[[#This Row],[200D EMA]]</f>
        <v>-2.4680986646829169E-2</v>
      </c>
      <c r="V547">
        <v>0.849837055537217</v>
      </c>
      <c r="W547">
        <v>4871</v>
      </c>
      <c r="X547">
        <v>4977</v>
      </c>
      <c r="Y547">
        <v>4871</v>
      </c>
      <c r="Z547">
        <v>4977</v>
      </c>
      <c r="AA547">
        <v>4871</v>
      </c>
      <c r="AB547">
        <v>4996.3500000000004</v>
      </c>
      <c r="AC547" s="1">
        <f>(Table2[[#This Row],[Close Price]]/Table2[[#This Row],[Day Low]])-1</f>
        <v>1.9020734962019947E-2</v>
      </c>
      <c r="AD547" s="1">
        <f>(Table2[[#This Row],[Day High]]/Table2[[#This Row],[Close Price]])-1</f>
        <v>2.6895530506785281E-3</v>
      </c>
      <c r="AE547" s="1">
        <f>(Table2[[#This Row],[Close Price]]/Table2[[#This Row],[Current Week Low]])-1</f>
        <v>1.9020734962019947E-2</v>
      </c>
      <c r="AF547" s="1">
        <f>(Table2[[#This Row],[Current Week High]]/Table2[[#This Row],[Close Price]])-1</f>
        <v>2.6895530506785281E-3</v>
      </c>
      <c r="AG547" s="1">
        <f>(Table2[[#This Row],[Close Price]]/Table2[[#This Row],[Current Month Low]])-1</f>
        <v>1.9020734962019947E-2</v>
      </c>
      <c r="AH547" s="1">
        <f>(Table2[[#This Row],[Current Month High]]/Table2[[#This Row],[Close Price]])-1</f>
        <v>6.5878939893024846E-3</v>
      </c>
      <c r="AI547">
        <v>20.878788794536199</v>
      </c>
      <c r="AJ547">
        <v>18.1821428571428</v>
      </c>
      <c r="AK547" t="str">
        <f>IF(AND(Table2[[#This Row],[20D EMA]]&gt;Table2[[#This Row],[50D EMA]],Table2[[#This Row],[50D EMA]]&gt;Table2[[#This Row],[200D EMA]]),"Uptrend","Downtrend/NoTrend")</f>
        <v>Downtrend/NoTrend</v>
      </c>
      <c r="AL547">
        <v>-0.04</v>
      </c>
      <c r="AM547" t="s">
        <v>3168</v>
      </c>
      <c r="AN547">
        <v>-5.32</v>
      </c>
      <c r="AO547" t="s">
        <v>3168</v>
      </c>
      <c r="AP547">
        <v>-4.0562998917043E-2</v>
      </c>
      <c r="AQ547">
        <f>(Table2[[#This Row],[Sharpe Ratio]]-AVERAGE(Table2[Sharpe Ratio]))/_xlfn.STDEV.P(Table2[Sharpe Ratio])</f>
        <v>-1.2141298143831154</v>
      </c>
      <c r="AR5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7">
        <f>_xlfn.RANK.AVG(Table2[[#This Row],[1Y Return vs Nifty Z-Score]],Table2[1Y Return vs Nifty Z-Score])</f>
        <v>497</v>
      </c>
      <c r="AT547">
        <f>_xlfn.RANK.AVG(Table2[[#This Row],[6M Return vs Nifty Z-Score]],Table2[6M Return vs Nifty Z-Score])</f>
        <v>352</v>
      </c>
      <c r="AU547">
        <f>_xlfn.RANK.AVG(Table2[[#This Row],[Sharpe Ratio Z-Score]],Table2[Sharpe Ratio Z-Score])</f>
        <v>647</v>
      </c>
      <c r="AV547">
        <f>(Table2[[#This Row],[Rank 1Y]]+Table2[[#This Row],[Rank 6M]]+Table2[[#This Row],[Rank Sharpe]])/3</f>
        <v>498.66666666666669</v>
      </c>
    </row>
    <row r="548" spans="1:48" x14ac:dyDescent="0.3">
      <c r="A548" t="s">
        <v>810</v>
      </c>
      <c r="B548" t="s">
        <v>811</v>
      </c>
      <c r="C548" t="s">
        <v>3137</v>
      </c>
      <c r="D548" t="s">
        <v>477</v>
      </c>
      <c r="E548">
        <v>19345.043587519998</v>
      </c>
      <c r="F548">
        <v>1866.1</v>
      </c>
      <c r="G548">
        <v>-18.316011513217202</v>
      </c>
      <c r="H548">
        <f>(Table2[[#This Row],[1Y Return vs Nifty]]-AVERAGE(Table2[1Y Return vs Nifty]))/_xlfn.STDEV.P(Table2[1Y Return vs Nifty])</f>
        <v>-0.69804899459115122</v>
      </c>
      <c r="I548">
        <v>-2.2623006086805901</v>
      </c>
      <c r="J548">
        <f>(Table2[[#This Row],[1M Return vs Nifty]]-AVERAGE(Table2[1M Return vs Nifty]))/_xlfn.STDEV.P(Table2[1M Return vs Nifty])</f>
        <v>-0.37151637523065306</v>
      </c>
      <c r="K548">
        <v>8.4236581863220508</v>
      </c>
      <c r="L548">
        <f>(Table2[[#This Row],[6M Return vs Nifty]]-AVERAGE(Table2[6M Return vs Nifty]))/_xlfn.STDEV.P(Table2[6M Return vs Nifty])</f>
        <v>6.9447605479306576E-2</v>
      </c>
      <c r="M548">
        <v>1.9969546418600801</v>
      </c>
      <c r="N548">
        <f>(Table2[[#This Row],[1W Return vs Nifty]]-AVERAGE(Table2[1W Return vs Nifty]))/_xlfn.STDEV.P(Table2[1W Return vs Nifty])</f>
        <v>-0.79134064630240519</v>
      </c>
      <c r="O548">
        <v>1944.35</v>
      </c>
      <c r="P548">
        <v>1962.1030876801201</v>
      </c>
      <c r="Q548">
        <v>1880.4098664155799</v>
      </c>
      <c r="R548">
        <v>34.280622581658399</v>
      </c>
      <c r="S548" s="1">
        <f>(Table2[[#This Row],[Close Price]]-Table2[[#This Row],[20D EMA]])/Table2[[#This Row],[20D EMA]]</f>
        <v>-4.024481189086327E-2</v>
      </c>
      <c r="T548" s="1">
        <f>(Table2[[#This Row],[Close Price]]-Table2[[#This Row],[50D EMA]])/Table2[[#This Row],[50D EMA]]</f>
        <v>-4.8928666532821588E-2</v>
      </c>
      <c r="U548" s="1">
        <f>(Table2[[#This Row],[Close Price]]-Table2[[#This Row],[200D EMA]])/Table2[[#This Row],[200D EMA]]</f>
        <v>-7.6099719912964261E-3</v>
      </c>
      <c r="V548">
        <v>0.50453074867456804</v>
      </c>
      <c r="W548">
        <v>1843.2</v>
      </c>
      <c r="X548">
        <v>1930.7</v>
      </c>
      <c r="Y548">
        <v>1843.2</v>
      </c>
      <c r="Z548">
        <v>1930.7</v>
      </c>
      <c r="AA548">
        <v>1843.2</v>
      </c>
      <c r="AB548">
        <v>1973.5</v>
      </c>
      <c r="AC548" s="1">
        <f>(Table2[[#This Row],[Close Price]]/Table2[[#This Row],[Day Low]])-1</f>
        <v>1.242404513888884E-2</v>
      </c>
      <c r="AD548" s="1">
        <f>(Table2[[#This Row],[Day High]]/Table2[[#This Row],[Close Price]])-1</f>
        <v>3.4617651787149706E-2</v>
      </c>
      <c r="AE548" s="1">
        <f>(Table2[[#This Row],[Close Price]]/Table2[[#This Row],[Current Week Low]])-1</f>
        <v>1.242404513888884E-2</v>
      </c>
      <c r="AF548" s="1">
        <f>(Table2[[#This Row],[Current Week High]]/Table2[[#This Row],[Close Price]])-1</f>
        <v>3.4617651787149706E-2</v>
      </c>
      <c r="AG548" s="1">
        <f>(Table2[[#This Row],[Close Price]]/Table2[[#This Row],[Current Month Low]])-1</f>
        <v>1.242404513888884E-2</v>
      </c>
      <c r="AH548" s="1">
        <f>(Table2[[#This Row],[Current Month High]]/Table2[[#This Row],[Close Price]])-1</f>
        <v>5.755318578854296E-2</v>
      </c>
      <c r="AI548">
        <v>24.859332297304501</v>
      </c>
      <c r="AJ548">
        <v>27.622760224319499</v>
      </c>
      <c r="AK548" t="str">
        <f>IF(AND(Table2[[#This Row],[20D EMA]]&gt;Table2[[#This Row],[50D EMA]],Table2[[#This Row],[50D EMA]]&gt;Table2[[#This Row],[200D EMA]]),"Uptrend","Downtrend/NoTrend")</f>
        <v>Downtrend/NoTrend</v>
      </c>
      <c r="AL548">
        <v>-0.05</v>
      </c>
      <c r="AM548" t="s">
        <v>3168</v>
      </c>
      <c r="AN548">
        <v>-5.44</v>
      </c>
      <c r="AO548" t="s">
        <v>3168</v>
      </c>
      <c r="AP548">
        <v>-4.0356557355188998E-2</v>
      </c>
      <c r="AQ548">
        <f>(Table2[[#This Row],[Sharpe Ratio]]-AVERAGE(Table2[Sharpe Ratio]))/_xlfn.STDEV.P(Table2[Sharpe Ratio])</f>
        <v>-1.2116832089607752</v>
      </c>
      <c r="AR5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8">
        <f>_xlfn.RANK.AVG(Table2[[#This Row],[1Y Return vs Nifty Z-Score]],Table2[1Y Return vs Nifty Z-Score])</f>
        <v>567</v>
      </c>
      <c r="AT548">
        <f>_xlfn.RANK.AVG(Table2[[#This Row],[6M Return vs Nifty Z-Score]],Table2[6M Return vs Nifty Z-Score])</f>
        <v>284</v>
      </c>
      <c r="AU548">
        <f>_xlfn.RANK.AVG(Table2[[#This Row],[Sharpe Ratio Z-Score]],Table2[Sharpe Ratio Z-Score])</f>
        <v>645</v>
      </c>
      <c r="AV548">
        <f>(Table2[[#This Row],[Rank 1Y]]+Table2[[#This Row],[Rank 6M]]+Table2[[#This Row],[Rank Sharpe]])/3</f>
        <v>498.66666666666669</v>
      </c>
    </row>
    <row r="549" spans="1:48" x14ac:dyDescent="0.3">
      <c r="A549" t="s">
        <v>374</v>
      </c>
      <c r="B549" t="s">
        <v>375</v>
      </c>
      <c r="C549" t="s">
        <v>3123</v>
      </c>
      <c r="D549" t="s">
        <v>24</v>
      </c>
      <c r="E549">
        <v>63731.296502680998</v>
      </c>
      <c r="F549">
        <v>20.329999999999998</v>
      </c>
      <c r="G549">
        <v>-3.0403910907709402</v>
      </c>
      <c r="H549">
        <f>(Table2[[#This Row],[1Y Return vs Nifty]]-AVERAGE(Table2[1Y Return vs Nifty]))/_xlfn.STDEV.P(Table2[1Y Return vs Nifty])</f>
        <v>-0.42723771834922653</v>
      </c>
      <c r="I549">
        <v>-1.66047288738405</v>
      </c>
      <c r="J549">
        <f>(Table2[[#This Row],[1M Return vs Nifty]]-AVERAGE(Table2[1M Return vs Nifty]))/_xlfn.STDEV.P(Table2[1M Return vs Nifty])</f>
        <v>-0.30514554203237021</v>
      </c>
      <c r="K549">
        <v>-22.403743226581799</v>
      </c>
      <c r="L549">
        <f>(Table2[[#This Row],[6M Return vs Nifty]]-AVERAGE(Table2[6M Return vs Nifty]))/_xlfn.STDEV.P(Table2[6M Return vs Nifty])</f>
        <v>-0.99369555151636291</v>
      </c>
      <c r="M549">
        <v>2.5849865415676101</v>
      </c>
      <c r="N549">
        <f>(Table2[[#This Row],[1W Return vs Nifty]]-AVERAGE(Table2[1W Return vs Nifty]))/_xlfn.STDEV.P(Table2[1W Return vs Nifty])</f>
        <v>-0.68735512876923632</v>
      </c>
      <c r="O549">
        <v>20.87</v>
      </c>
      <c r="P549">
        <v>21.8954023534871</v>
      </c>
      <c r="Q549">
        <v>22.652963594778601</v>
      </c>
      <c r="R549">
        <v>42.636523691717798</v>
      </c>
      <c r="S549" s="1">
        <f>(Table2[[#This Row],[Close Price]]-Table2[[#This Row],[20D EMA]])/Table2[[#This Row],[20D EMA]]</f>
        <v>-2.5874460948730364E-2</v>
      </c>
      <c r="T549" s="1">
        <f>(Table2[[#This Row],[Close Price]]-Table2[[#This Row],[50D EMA]])/Table2[[#This Row],[50D EMA]]</f>
        <v>-7.1494568960857333E-2</v>
      </c>
      <c r="U549" s="1">
        <f>(Table2[[#This Row],[Close Price]]-Table2[[#This Row],[200D EMA]])/Table2[[#This Row],[200D EMA]]</f>
        <v>-0.10254568171883854</v>
      </c>
      <c r="V549">
        <v>0.86290156569042198</v>
      </c>
      <c r="W549">
        <v>20.29</v>
      </c>
      <c r="X549">
        <v>20.74</v>
      </c>
      <c r="Y549">
        <v>20.29</v>
      </c>
      <c r="Z549">
        <v>20.74</v>
      </c>
      <c r="AA549">
        <v>20.29</v>
      </c>
      <c r="AB549">
        <v>20.75</v>
      </c>
      <c r="AC549" s="1">
        <f>(Table2[[#This Row],[Close Price]]/Table2[[#This Row],[Day Low]])-1</f>
        <v>1.9714144898963504E-3</v>
      </c>
      <c r="AD549" s="1">
        <f>(Table2[[#This Row],[Day High]]/Table2[[#This Row],[Close Price]])-1</f>
        <v>2.0167240531234532E-2</v>
      </c>
      <c r="AE549" s="1">
        <f>(Table2[[#This Row],[Close Price]]/Table2[[#This Row],[Current Week Low]])-1</f>
        <v>1.9714144898963504E-3</v>
      </c>
      <c r="AF549" s="1">
        <f>(Table2[[#This Row],[Current Week High]]/Table2[[#This Row],[Close Price]])-1</f>
        <v>2.0167240531234532E-2</v>
      </c>
      <c r="AG549" s="1">
        <f>(Table2[[#This Row],[Close Price]]/Table2[[#This Row],[Current Month Low]])-1</f>
        <v>1.9714144898963504E-3</v>
      </c>
      <c r="AH549" s="1">
        <f>(Table2[[#This Row],[Current Month High]]/Table2[[#This Row],[Close Price]])-1</f>
        <v>2.0659124446630761E-2</v>
      </c>
      <c r="AI549">
        <v>61.583866207574999</v>
      </c>
      <c r="AJ549">
        <v>23.212121212121101</v>
      </c>
      <c r="AK549" t="str">
        <f>IF(AND(Table2[[#This Row],[20D EMA]]&gt;Table2[[#This Row],[50D EMA]],Table2[[#This Row],[50D EMA]]&gt;Table2[[#This Row],[200D EMA]]),"Uptrend","Downtrend/NoTrend")</f>
        <v>Downtrend/NoTrend</v>
      </c>
      <c r="AL549">
        <v>-0.17</v>
      </c>
      <c r="AM549" t="s">
        <v>3168</v>
      </c>
      <c r="AN549">
        <v>-2.73</v>
      </c>
      <c r="AO549" t="s">
        <v>3168</v>
      </c>
      <c r="AP549">
        <v>4.8267346319543998E-2</v>
      </c>
      <c r="AQ549">
        <f>(Table2[[#This Row],[Sharpe Ratio]]-AVERAGE(Table2[Sharpe Ratio]))/_xlfn.STDEV.P(Table2[Sharpe Ratio])</f>
        <v>-0.16137279020451575</v>
      </c>
      <c r="AR5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9">
        <f>_xlfn.RANK.AVG(Table2[[#This Row],[1Y Return vs Nifty Z-Score]],Table2[1Y Return vs Nifty Z-Score])</f>
        <v>465</v>
      </c>
      <c r="AT549">
        <f>_xlfn.RANK.AVG(Table2[[#This Row],[6M Return vs Nifty Z-Score]],Table2[6M Return vs Nifty Z-Score])</f>
        <v>650</v>
      </c>
      <c r="AU549">
        <f>_xlfn.RANK.AVG(Table2[[#This Row],[Sharpe Ratio Z-Score]],Table2[Sharpe Ratio Z-Score])</f>
        <v>385</v>
      </c>
      <c r="AV549">
        <f>(Table2[[#This Row],[Rank 1Y]]+Table2[[#This Row],[Rank 6M]]+Table2[[#This Row],[Rank Sharpe]])/3</f>
        <v>500</v>
      </c>
    </row>
    <row r="550" spans="1:48" x14ac:dyDescent="0.3">
      <c r="A550" t="s">
        <v>502</v>
      </c>
      <c r="B550" t="s">
        <v>503</v>
      </c>
      <c r="C550" t="s">
        <v>3134</v>
      </c>
      <c r="D550" t="s">
        <v>474</v>
      </c>
      <c r="E550">
        <v>42024.157103700003</v>
      </c>
      <c r="F550">
        <v>1514.25</v>
      </c>
      <c r="G550">
        <v>-29.762172476233602</v>
      </c>
      <c r="H550">
        <f>(Table2[[#This Row],[1Y Return vs Nifty]]-AVERAGE(Table2[1Y Return vs Nifty]))/_xlfn.STDEV.P(Table2[1Y Return vs Nifty])</f>
        <v>-0.90097034067999127</v>
      </c>
      <c r="I550">
        <v>0.55931334097507202</v>
      </c>
      <c r="J550">
        <f>(Table2[[#This Row],[1M Return vs Nifty]]-AVERAGE(Table2[1M Return vs Nifty]))/_xlfn.STDEV.P(Table2[1M Return vs Nifty])</f>
        <v>-6.0342824768246366E-2</v>
      </c>
      <c r="K550">
        <v>-9.5811518867499199</v>
      </c>
      <c r="L550">
        <f>(Table2[[#This Row],[6M Return vs Nifty]]-AVERAGE(Table2[6M Return vs Nifty]))/_xlfn.STDEV.P(Table2[6M Return vs Nifty])</f>
        <v>-0.55148344108567449</v>
      </c>
      <c r="M550">
        <v>6.49214223475333</v>
      </c>
      <c r="N550">
        <f>(Table2[[#This Row],[1W Return vs Nifty]]-AVERAGE(Table2[1W Return vs Nifty]))/_xlfn.STDEV.P(Table2[1W Return vs Nifty])</f>
        <v>3.5727053170774756E-3</v>
      </c>
      <c r="O550">
        <v>1518.08</v>
      </c>
      <c r="P550">
        <v>1508.6126312681899</v>
      </c>
      <c r="Q550">
        <v>1508.0717606948499</v>
      </c>
      <c r="R550">
        <v>49.2519526082393</v>
      </c>
      <c r="S550" s="1">
        <f>(Table2[[#This Row],[Close Price]]-Table2[[#This Row],[20D EMA]])/Table2[[#This Row],[20D EMA]]</f>
        <v>-2.5229236930859556E-3</v>
      </c>
      <c r="T550" s="1">
        <f>(Table2[[#This Row],[Close Price]]-Table2[[#This Row],[50D EMA]])/Table2[[#This Row],[50D EMA]]</f>
        <v>3.7367900910859381E-3</v>
      </c>
      <c r="U550" s="1">
        <f>(Table2[[#This Row],[Close Price]]-Table2[[#This Row],[200D EMA]])/Table2[[#This Row],[200D EMA]]</f>
        <v>4.0967807144027769E-3</v>
      </c>
      <c r="V550">
        <v>0.98807971139011397</v>
      </c>
      <c r="W550">
        <v>1499</v>
      </c>
      <c r="X550">
        <v>1545.1</v>
      </c>
      <c r="Y550">
        <v>1499</v>
      </c>
      <c r="Z550">
        <v>1545.1</v>
      </c>
      <c r="AA550">
        <v>1499</v>
      </c>
      <c r="AB550">
        <v>1545.1</v>
      </c>
      <c r="AC550" s="1">
        <f>(Table2[[#This Row],[Close Price]]/Table2[[#This Row],[Day Low]])-1</f>
        <v>1.0173448965977272E-2</v>
      </c>
      <c r="AD550" s="1">
        <f>(Table2[[#This Row],[Day High]]/Table2[[#This Row],[Close Price]])-1</f>
        <v>2.0373122007594446E-2</v>
      </c>
      <c r="AE550" s="1">
        <f>(Table2[[#This Row],[Close Price]]/Table2[[#This Row],[Current Week Low]])-1</f>
        <v>1.0173448965977272E-2</v>
      </c>
      <c r="AF550" s="1">
        <f>(Table2[[#This Row],[Current Week High]]/Table2[[#This Row],[Close Price]])-1</f>
        <v>2.0373122007594446E-2</v>
      </c>
      <c r="AG550" s="1">
        <f>(Table2[[#This Row],[Close Price]]/Table2[[#This Row],[Current Month Low]])-1</f>
        <v>1.0173448965977272E-2</v>
      </c>
      <c r="AH550" s="1">
        <f>(Table2[[#This Row],[Current Month High]]/Table2[[#This Row],[Close Price]])-1</f>
        <v>2.0373122007594446E-2</v>
      </c>
      <c r="AI550">
        <v>17.153706455340899</v>
      </c>
      <c r="AJ550">
        <v>16.034482758620602</v>
      </c>
      <c r="AK550" t="str">
        <f>IF(AND(Table2[[#This Row],[20D EMA]]&gt;Table2[[#This Row],[50D EMA]],Table2[[#This Row],[50D EMA]]&gt;Table2[[#This Row],[200D EMA]]),"Uptrend","Downtrend/NoTrend")</f>
        <v>Uptrend</v>
      </c>
      <c r="AL550">
        <v>0.05</v>
      </c>
      <c r="AM550" t="s">
        <v>3169</v>
      </c>
      <c r="AN550">
        <v>-2.4500000000000002</v>
      </c>
      <c r="AO550" t="s">
        <v>3168</v>
      </c>
      <c r="AP550">
        <v>5.7239386599741003E-2</v>
      </c>
      <c r="AQ550">
        <f>(Table2[[#This Row],[Sharpe Ratio]]-AVERAGE(Table2[Sharpe Ratio]))/_xlfn.STDEV.P(Table2[Sharpe Ratio])</f>
        <v>-5.5042251906659241E-2</v>
      </c>
      <c r="AR5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-1.5642661531234936</v>
      </c>
      <c r="AS550">
        <f>_xlfn.RANK.AVG(Table2[[#This Row],[1Y Return vs Nifty Z-Score]],Table2[1Y Return vs Nifty Z-Score])</f>
        <v>634</v>
      </c>
      <c r="AT550">
        <f>_xlfn.RANK.AVG(Table2[[#This Row],[6M Return vs Nifty Z-Score]],Table2[6M Return vs Nifty Z-Score])</f>
        <v>515</v>
      </c>
      <c r="AU550">
        <f>_xlfn.RANK.AVG(Table2[[#This Row],[Sharpe Ratio Z-Score]],Table2[Sharpe Ratio Z-Score])</f>
        <v>364</v>
      </c>
      <c r="AV550">
        <f>(Table2[[#This Row],[Rank 1Y]]+Table2[[#This Row],[Rank 6M]]+Table2[[#This Row],[Rank Sharpe]])/3</f>
        <v>504.33333333333331</v>
      </c>
    </row>
    <row r="551" spans="1:48" x14ac:dyDescent="0.3">
      <c r="A551" t="s">
        <v>972</v>
      </c>
      <c r="B551" t="s">
        <v>973</v>
      </c>
      <c r="C551" t="s">
        <v>599</v>
      </c>
      <c r="D551" t="s">
        <v>599</v>
      </c>
      <c r="E551">
        <v>14717.349961896</v>
      </c>
      <c r="F551">
        <v>155.02000000000001</v>
      </c>
      <c r="G551">
        <v>-20.0690490736906</v>
      </c>
      <c r="H551">
        <f>(Table2[[#This Row],[1Y Return vs Nifty]]-AVERAGE(Table2[1Y Return vs Nifty]))/_xlfn.STDEV.P(Table2[1Y Return vs Nifty])</f>
        <v>-0.72912742714726775</v>
      </c>
      <c r="I551">
        <v>-4.0437227735925196</v>
      </c>
      <c r="J551">
        <f>(Table2[[#This Row],[1M Return vs Nifty]]-AVERAGE(Table2[1M Return vs Nifty]))/_xlfn.STDEV.P(Table2[1M Return vs Nifty])</f>
        <v>-0.56797537700009093</v>
      </c>
      <c r="K551">
        <v>-3.2759435046843399</v>
      </c>
      <c r="L551">
        <f>(Table2[[#This Row],[6M Return vs Nifty]]-AVERAGE(Table2[6M Return vs Nifty]))/_xlfn.STDEV.P(Table2[6M Return vs Nifty])</f>
        <v>-0.33403601322628806</v>
      </c>
      <c r="M551">
        <v>5.9430001816450897</v>
      </c>
      <c r="N551">
        <f>(Table2[[#This Row],[1W Return vs Nifty]]-AVERAGE(Table2[1W Return vs Nifty]))/_xlfn.STDEV.P(Table2[1W Return vs Nifty])</f>
        <v>-9.3535666898934194E-2</v>
      </c>
      <c r="O551">
        <v>158.25</v>
      </c>
      <c r="P551">
        <v>165.47910924879</v>
      </c>
      <c r="Q551">
        <v>158.23574102822201</v>
      </c>
      <c r="R551">
        <v>47.679437278541798</v>
      </c>
      <c r="S551" s="1">
        <f>(Table2[[#This Row],[Close Price]]-Table2[[#This Row],[20D EMA]])/Table2[[#This Row],[20D EMA]]</f>
        <v>-2.0410742496050488E-2</v>
      </c>
      <c r="T551" s="1">
        <f>(Table2[[#This Row],[Close Price]]-Table2[[#This Row],[50D EMA]])/Table2[[#This Row],[50D EMA]]</f>
        <v>-6.3205012984842768E-2</v>
      </c>
      <c r="U551" s="1">
        <f>(Table2[[#This Row],[Close Price]]-Table2[[#This Row],[200D EMA]])/Table2[[#This Row],[200D EMA]]</f>
        <v>-2.0322469546551165E-2</v>
      </c>
      <c r="V551">
        <v>0.51068791580879602</v>
      </c>
      <c r="W551">
        <v>147.29</v>
      </c>
      <c r="X551">
        <v>157.38</v>
      </c>
      <c r="Y551">
        <v>147.29</v>
      </c>
      <c r="Z551">
        <v>157.38</v>
      </c>
      <c r="AA551">
        <v>147.29</v>
      </c>
      <c r="AB551">
        <v>157.38</v>
      </c>
      <c r="AC551" s="1">
        <f>(Table2[[#This Row],[Close Price]]/Table2[[#This Row],[Day Low]])-1</f>
        <v>5.2481499083441019E-2</v>
      </c>
      <c r="AD551" s="1">
        <f>(Table2[[#This Row],[Day High]]/Table2[[#This Row],[Close Price]])-1</f>
        <v>1.5223842084892247E-2</v>
      </c>
      <c r="AE551" s="1">
        <f>(Table2[[#This Row],[Close Price]]/Table2[[#This Row],[Current Week Low]])-1</f>
        <v>5.2481499083441019E-2</v>
      </c>
      <c r="AF551" s="1">
        <f>(Table2[[#This Row],[Current Week High]]/Table2[[#This Row],[Close Price]])-1</f>
        <v>1.5223842084892247E-2</v>
      </c>
      <c r="AG551" s="1">
        <f>(Table2[[#This Row],[Close Price]]/Table2[[#This Row],[Current Month Low]])-1</f>
        <v>5.2481499083441019E-2</v>
      </c>
      <c r="AH551" s="1">
        <f>(Table2[[#This Row],[Current Month High]]/Table2[[#This Row],[Close Price]])-1</f>
        <v>1.5223842084892247E-2</v>
      </c>
      <c r="AI551">
        <v>37.369371693974898</v>
      </c>
      <c r="AJ551">
        <v>26.392172849571899</v>
      </c>
      <c r="AK551" t="str">
        <f>IF(AND(Table2[[#This Row],[20D EMA]]&gt;Table2[[#This Row],[50D EMA]],Table2[[#This Row],[50D EMA]]&gt;Table2[[#This Row],[200D EMA]]),"Uptrend","Downtrend/NoTrend")</f>
        <v>Downtrend/NoTrend</v>
      </c>
      <c r="AL551">
        <v>-0.09</v>
      </c>
      <c r="AM551" t="s">
        <v>3168</v>
      </c>
      <c r="AN551">
        <v>-4.1100000000000003</v>
      </c>
      <c r="AO551" t="s">
        <v>3168</v>
      </c>
      <c r="AP551">
        <v>3.6742095347940002E-3</v>
      </c>
      <c r="AQ551">
        <f>(Table2[[#This Row],[Sharpe Ratio]]-AVERAGE(Table2[Sharpe Ratio]))/_xlfn.STDEV.P(Table2[Sharpe Ratio])</f>
        <v>-0.68986041293376854</v>
      </c>
      <c r="AR5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1">
        <f>_xlfn.RANK.AVG(Table2[[#This Row],[1Y Return vs Nifty Z-Score]],Table2[1Y Return vs Nifty Z-Score])</f>
        <v>579</v>
      </c>
      <c r="AT551">
        <f>_xlfn.RANK.AVG(Table2[[#This Row],[6M Return vs Nifty Z-Score]],Table2[6M Return vs Nifty Z-Score])</f>
        <v>433</v>
      </c>
      <c r="AU551">
        <f>_xlfn.RANK.AVG(Table2[[#This Row],[Sharpe Ratio Z-Score]],Table2[Sharpe Ratio Z-Score])</f>
        <v>505</v>
      </c>
      <c r="AV551">
        <f>(Table2[[#This Row],[Rank 1Y]]+Table2[[#This Row],[Rank 6M]]+Table2[[#This Row],[Rank Sharpe]])/3</f>
        <v>505.66666666666669</v>
      </c>
    </row>
    <row r="552" spans="1:48" x14ac:dyDescent="0.3">
      <c r="A552" t="s">
        <v>429</v>
      </c>
      <c r="B552" t="s">
        <v>430</v>
      </c>
      <c r="C552" t="s">
        <v>3135</v>
      </c>
      <c r="D552" t="s">
        <v>431</v>
      </c>
      <c r="E552">
        <v>52140.131430786001</v>
      </c>
      <c r="F552">
        <v>182.42</v>
      </c>
      <c r="G552">
        <v>-0.97644297749630804</v>
      </c>
      <c r="H552">
        <f>(Table2[[#This Row],[1Y Return vs Nifty]]-AVERAGE(Table2[1Y Return vs Nifty]))/_xlfn.STDEV.P(Table2[1Y Return vs Nifty])</f>
        <v>-0.39064736017092966</v>
      </c>
      <c r="I552">
        <v>-1.4207872441890399</v>
      </c>
      <c r="J552">
        <f>(Table2[[#This Row],[1M Return vs Nifty]]-AVERAGE(Table2[1M Return vs Nifty]))/_xlfn.STDEV.P(Table2[1M Return vs Nifty])</f>
        <v>-0.27871250267312025</v>
      </c>
      <c r="K552">
        <v>1.3081306795359799</v>
      </c>
      <c r="L552">
        <f>(Table2[[#This Row],[6M Return vs Nifty]]-AVERAGE(Table2[6M Return vs Nifty]))/_xlfn.STDEV.P(Table2[6M Return vs Nifty])</f>
        <v>-0.17594526030040702</v>
      </c>
      <c r="M552">
        <v>5.0299792824796601</v>
      </c>
      <c r="N552">
        <f>(Table2[[#This Row],[1W Return vs Nifty]]-AVERAGE(Table2[1W Return vs Nifty]))/_xlfn.STDEV.P(Table2[1W Return vs Nifty])</f>
        <v>-0.25499110964878713</v>
      </c>
      <c r="O552">
        <v>185.03</v>
      </c>
      <c r="P552">
        <v>190.32150530431099</v>
      </c>
      <c r="Q552">
        <v>181.21212717429799</v>
      </c>
      <c r="R552">
        <v>46.879067678185102</v>
      </c>
      <c r="S552" s="1">
        <f>(Table2[[#This Row],[Close Price]]-Table2[[#This Row],[20D EMA]])/Table2[[#This Row],[20D EMA]]</f>
        <v>-1.4105820677728009E-2</v>
      </c>
      <c r="T552" s="1">
        <f>(Table2[[#This Row],[Close Price]]-Table2[[#This Row],[50D EMA]])/Table2[[#This Row],[50D EMA]]</f>
        <v>-4.1516618375191168E-2</v>
      </c>
      <c r="U552" s="1">
        <f>(Table2[[#This Row],[Close Price]]-Table2[[#This Row],[200D EMA]])/Table2[[#This Row],[200D EMA]]</f>
        <v>6.6655187185138609E-3</v>
      </c>
      <c r="V552">
        <v>0.37434319571303099</v>
      </c>
      <c r="W552">
        <v>179.55</v>
      </c>
      <c r="X552">
        <v>185.99</v>
      </c>
      <c r="Y552">
        <v>179.55</v>
      </c>
      <c r="Z552">
        <v>185.99</v>
      </c>
      <c r="AA552">
        <v>179.55</v>
      </c>
      <c r="AB552">
        <v>185.99</v>
      </c>
      <c r="AC552" s="1">
        <f>(Table2[[#This Row],[Close Price]]/Table2[[#This Row],[Day Low]])-1</f>
        <v>1.5984405458089546E-2</v>
      </c>
      <c r="AD552" s="1">
        <f>(Table2[[#This Row],[Day High]]/Table2[[#This Row],[Close Price]])-1</f>
        <v>1.9570222563315642E-2</v>
      </c>
      <c r="AE552" s="1">
        <f>(Table2[[#This Row],[Close Price]]/Table2[[#This Row],[Current Week Low]])-1</f>
        <v>1.5984405458089546E-2</v>
      </c>
      <c r="AF552" s="1">
        <f>(Table2[[#This Row],[Current Week High]]/Table2[[#This Row],[Close Price]])-1</f>
        <v>1.9570222563315642E-2</v>
      </c>
      <c r="AG552" s="1">
        <f>(Table2[[#This Row],[Close Price]]/Table2[[#This Row],[Current Month Low]])-1</f>
        <v>1.5984405458089546E-2</v>
      </c>
      <c r="AH552" s="1">
        <f>(Table2[[#This Row],[Current Month High]]/Table2[[#This Row],[Close Price]])-1</f>
        <v>1.9570222563315642E-2</v>
      </c>
      <c r="AI552">
        <v>25.973029273106</v>
      </c>
      <c r="AJ552">
        <v>30.486409155937</v>
      </c>
      <c r="AK552" t="str">
        <f>IF(AND(Table2[[#This Row],[20D EMA]]&gt;Table2[[#This Row],[50D EMA]],Table2[[#This Row],[50D EMA]]&gt;Table2[[#This Row],[200D EMA]]),"Uptrend","Downtrend/NoTrend")</f>
        <v>Downtrend/NoTrend</v>
      </c>
      <c r="AL552">
        <v>-0.05</v>
      </c>
      <c r="AM552" t="s">
        <v>3168</v>
      </c>
      <c r="AN552">
        <v>-2.0499999999999998</v>
      </c>
      <c r="AO552" t="s">
        <v>3168</v>
      </c>
      <c r="AP552">
        <v>-7.7286446901444997E-2</v>
      </c>
      <c r="AQ552">
        <f>(Table2[[#This Row],[Sharpe Ratio]]-AVERAGE(Table2[Sharpe Ratio]))/_xlfn.STDEV.P(Table2[Sharpe Ratio])</f>
        <v>-1.6493512211520402</v>
      </c>
      <c r="AR5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2">
        <f>_xlfn.RANK.AVG(Table2[[#This Row],[1Y Return vs Nifty Z-Score]],Table2[1Y Return vs Nifty Z-Score])</f>
        <v>444</v>
      </c>
      <c r="AT552">
        <f>_xlfn.RANK.AVG(Table2[[#This Row],[6M Return vs Nifty Z-Score]],Table2[6M Return vs Nifty Z-Score])</f>
        <v>380</v>
      </c>
      <c r="AU552">
        <f>_xlfn.RANK.AVG(Table2[[#This Row],[Sharpe Ratio Z-Score]],Table2[Sharpe Ratio Z-Score])</f>
        <v>697</v>
      </c>
      <c r="AV552">
        <f>(Table2[[#This Row],[Rank 1Y]]+Table2[[#This Row],[Rank 6M]]+Table2[[#This Row],[Rank Sharpe]])/3</f>
        <v>507</v>
      </c>
    </row>
    <row r="553" spans="1:48" x14ac:dyDescent="0.3">
      <c r="A553" t="s">
        <v>638</v>
      </c>
      <c r="B553" t="s">
        <v>639</v>
      </c>
      <c r="C553" t="s">
        <v>3129</v>
      </c>
      <c r="D553" t="s">
        <v>548</v>
      </c>
      <c r="E553">
        <v>29068.784652900002</v>
      </c>
      <c r="F553">
        <v>65.75</v>
      </c>
      <c r="G553">
        <v>-12.957190145722199</v>
      </c>
      <c r="H553">
        <f>(Table2[[#This Row],[1Y Return vs Nifty]]-AVERAGE(Table2[1Y Return vs Nifty]))/_xlfn.STDEV.P(Table2[1Y Return vs Nifty])</f>
        <v>-0.60304602819435893</v>
      </c>
      <c r="I553">
        <v>-2.4429888140415899</v>
      </c>
      <c r="J553">
        <f>(Table2[[#This Row],[1M Return vs Nifty]]-AVERAGE(Table2[1M Return vs Nifty]))/_xlfn.STDEV.P(Table2[1M Return vs Nifty])</f>
        <v>-0.39144305244166006</v>
      </c>
      <c r="K553">
        <v>-10.984915992400399</v>
      </c>
      <c r="L553">
        <f>(Table2[[#This Row],[6M Return vs Nifty]]-AVERAGE(Table2[6M Return vs Nifty]))/_xlfn.STDEV.P(Table2[6M Return vs Nifty])</f>
        <v>-0.59989498842854461</v>
      </c>
      <c r="M553">
        <v>4.2912782018639204</v>
      </c>
      <c r="N553">
        <f>(Table2[[#This Row],[1W Return vs Nifty]]-AVERAGE(Table2[1W Return vs Nifty]))/_xlfn.STDEV.P(Table2[1W Return vs Nifty])</f>
        <v>-0.38562044150704849</v>
      </c>
      <c r="O553">
        <v>64.47</v>
      </c>
      <c r="P553">
        <v>66.824346951907401</v>
      </c>
      <c r="Q553">
        <v>67.717404154011504</v>
      </c>
      <c r="R553">
        <v>66.281421083984995</v>
      </c>
      <c r="S553" s="1">
        <f>(Table2[[#This Row],[Close Price]]-Table2[[#This Row],[20D EMA]])/Table2[[#This Row],[20D EMA]]</f>
        <v>1.9854195749961241E-2</v>
      </c>
      <c r="T553" s="1">
        <f>(Table2[[#This Row],[Close Price]]-Table2[[#This Row],[50D EMA]])/Table2[[#This Row],[50D EMA]]</f>
        <v>-1.6077178467312138E-2</v>
      </c>
      <c r="U553" s="1">
        <f>(Table2[[#This Row],[Close Price]]-Table2[[#This Row],[200D EMA]])/Table2[[#This Row],[200D EMA]]</f>
        <v>-2.9053153743710911E-2</v>
      </c>
      <c r="V553">
        <v>0.84840435505894896</v>
      </c>
      <c r="W553">
        <v>63.55</v>
      </c>
      <c r="X553">
        <v>66.38</v>
      </c>
      <c r="Y553">
        <v>63.55</v>
      </c>
      <c r="Z553">
        <v>66.38</v>
      </c>
      <c r="AA553">
        <v>63.19</v>
      </c>
      <c r="AB553">
        <v>66.38</v>
      </c>
      <c r="AC553" s="1">
        <f>(Table2[[#This Row],[Close Price]]/Table2[[#This Row],[Day Low]])-1</f>
        <v>3.461841070023608E-2</v>
      </c>
      <c r="AD553" s="1">
        <f>(Table2[[#This Row],[Day High]]/Table2[[#This Row],[Close Price]])-1</f>
        <v>9.5817490494296553E-3</v>
      </c>
      <c r="AE553" s="1">
        <f>(Table2[[#This Row],[Close Price]]/Table2[[#This Row],[Current Week Low]])-1</f>
        <v>3.461841070023608E-2</v>
      </c>
      <c r="AF553" s="1">
        <f>(Table2[[#This Row],[Current Week High]]/Table2[[#This Row],[Close Price]])-1</f>
        <v>9.5817490494296553E-3</v>
      </c>
      <c r="AG553" s="1">
        <f>(Table2[[#This Row],[Close Price]]/Table2[[#This Row],[Current Month Low]])-1</f>
        <v>4.0512739357493333E-2</v>
      </c>
      <c r="AH553" s="1">
        <f>(Table2[[#This Row],[Current Month High]]/Table2[[#This Row],[Close Price]])-1</f>
        <v>9.5817490494296553E-3</v>
      </c>
      <c r="AI553">
        <v>21.673003802281301</v>
      </c>
      <c r="AJ553">
        <v>13.656006914433799</v>
      </c>
      <c r="AK553" t="str">
        <f>IF(AND(Table2[[#This Row],[20D EMA]]&gt;Table2[[#This Row],[50D EMA]],Table2[[#This Row],[50D EMA]]&gt;Table2[[#This Row],[200D EMA]]),"Uptrend","Downtrend/NoTrend")</f>
        <v>Downtrend/NoTrend</v>
      </c>
      <c r="AL553">
        <v>-0.09</v>
      </c>
      <c r="AM553" t="s">
        <v>3168</v>
      </c>
      <c r="AN553">
        <v>2.98</v>
      </c>
      <c r="AO553" t="s">
        <v>3169</v>
      </c>
      <c r="AP553">
        <v>2.2155472555912999E-2</v>
      </c>
      <c r="AQ553">
        <f>(Table2[[#This Row],[Sharpe Ratio]]-AVERAGE(Table2[Sharpe Ratio]))/_xlfn.STDEV.P(Table2[Sharpe Ratio])</f>
        <v>-0.47083301402682737</v>
      </c>
      <c r="AR5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3">
        <f>_xlfn.RANK.AVG(Table2[[#This Row],[1Y Return vs Nifty Z-Score]],Table2[1Y Return vs Nifty Z-Score])</f>
        <v>528</v>
      </c>
      <c r="AT553">
        <f>_xlfn.RANK.AVG(Table2[[#This Row],[6M Return vs Nifty Z-Score]],Table2[6M Return vs Nifty Z-Score])</f>
        <v>536</v>
      </c>
      <c r="AU553">
        <f>_xlfn.RANK.AVG(Table2[[#This Row],[Sharpe Ratio Z-Score]],Table2[Sharpe Ratio Z-Score])</f>
        <v>459</v>
      </c>
      <c r="AV553">
        <f>(Table2[[#This Row],[Rank 1Y]]+Table2[[#This Row],[Rank 6M]]+Table2[[#This Row],[Rank Sharpe]])/3</f>
        <v>507.66666666666669</v>
      </c>
    </row>
    <row r="554" spans="1:48" x14ac:dyDescent="0.3">
      <c r="A554" t="s">
        <v>921</v>
      </c>
      <c r="B554" t="s">
        <v>922</v>
      </c>
      <c r="C554" t="s">
        <v>3139</v>
      </c>
      <c r="D554" t="s">
        <v>160</v>
      </c>
      <c r="E554">
        <v>16292.66833454</v>
      </c>
      <c r="F554">
        <v>1052.3499999999999</v>
      </c>
      <c r="G554">
        <v>-6.3757029153665696</v>
      </c>
      <c r="H554">
        <f>(Table2[[#This Row],[1Y Return vs Nifty]]-AVERAGE(Table2[1Y Return vs Nifty]))/_xlfn.STDEV.P(Table2[1Y Return vs Nifty])</f>
        <v>-0.48636723498452394</v>
      </c>
      <c r="I554">
        <v>7.4092462456365196</v>
      </c>
      <c r="J554">
        <f>(Table2[[#This Row],[1M Return vs Nifty]]-AVERAGE(Table2[1M Return vs Nifty]))/_xlfn.STDEV.P(Table2[1M Return vs Nifty])</f>
        <v>0.69508225477989338</v>
      </c>
      <c r="K554">
        <v>-3.11142196593614</v>
      </c>
      <c r="L554">
        <f>(Table2[[#This Row],[6M Return vs Nifty]]-AVERAGE(Table2[6M Return vs Nifty]))/_xlfn.STDEV.P(Table2[6M Return vs Nifty])</f>
        <v>-0.32836216658070821</v>
      </c>
      <c r="M554">
        <v>7.5878378622253697</v>
      </c>
      <c r="N554">
        <f>(Table2[[#This Row],[1W Return vs Nifty]]-AVERAGE(Table2[1W Return vs Nifty]))/_xlfn.STDEV.P(Table2[1W Return vs Nifty])</f>
        <v>0.19733171216377907</v>
      </c>
      <c r="O554" t="e">
        <v>#N/A</v>
      </c>
      <c r="P554">
        <v>1058.6940146972499</v>
      </c>
      <c r="Q554">
        <v>1024.4721576393299</v>
      </c>
      <c r="R554">
        <v>52.403077697612503</v>
      </c>
      <c r="S554" s="1" t="e">
        <f>(Table2[[#This Row],[Close Price]]-Table2[[#This Row],[20D EMA]])/Table2[[#This Row],[20D EMA]]</f>
        <v>#N/A</v>
      </c>
      <c r="T554" s="1">
        <f>(Table2[[#This Row],[Close Price]]-Table2[[#This Row],[50D EMA]])/Table2[[#This Row],[50D EMA]]</f>
        <v>-5.9923024114424614E-3</v>
      </c>
      <c r="U554" s="1">
        <f>(Table2[[#This Row],[Close Price]]-Table2[[#This Row],[200D EMA]])/Table2[[#This Row],[200D EMA]]</f>
        <v>2.7211908252253864E-2</v>
      </c>
      <c r="V554">
        <v>0.90767039507318703</v>
      </c>
      <c r="W554" t="e">
        <v>#N/A</v>
      </c>
      <c r="X554" t="e">
        <v>#N/A</v>
      </c>
      <c r="Y554" t="e">
        <v>#N/A</v>
      </c>
      <c r="Z554" t="e">
        <v>#N/A</v>
      </c>
      <c r="AA554" t="e">
        <v>#N/A</v>
      </c>
      <c r="AB554" t="e">
        <v>#N/A</v>
      </c>
      <c r="AC554" s="1" t="e">
        <f>(Table2[[#This Row],[Close Price]]/Table2[[#This Row],[Day Low]])-1</f>
        <v>#N/A</v>
      </c>
      <c r="AD554" s="1" t="e">
        <f>(Table2[[#This Row],[Day High]]/Table2[[#This Row],[Close Price]])-1</f>
        <v>#N/A</v>
      </c>
      <c r="AE554" s="1" t="e">
        <f>(Table2[[#This Row],[Close Price]]/Table2[[#This Row],[Current Week Low]])-1</f>
        <v>#N/A</v>
      </c>
      <c r="AF554" s="1" t="e">
        <f>(Table2[[#This Row],[Current Week High]]/Table2[[#This Row],[Close Price]])-1</f>
        <v>#N/A</v>
      </c>
      <c r="AG554" s="1" t="e">
        <f>(Table2[[#This Row],[Close Price]]/Table2[[#This Row],[Current Month Low]])-1</f>
        <v>#N/A</v>
      </c>
      <c r="AH554" s="1" t="e">
        <f>(Table2[[#This Row],[Current Month High]]/Table2[[#This Row],[Close Price]])-1</f>
        <v>#N/A</v>
      </c>
      <c r="AI554">
        <v>14.9807573525918</v>
      </c>
      <c r="AJ554">
        <v>26.4235944257568</v>
      </c>
      <c r="AK554" t="e">
        <f>IF(AND(Table2[[#This Row],[20D EMA]]&gt;Table2[[#This Row],[50D EMA]],Table2[[#This Row],[50D EMA]]&gt;Table2[[#This Row],[200D EMA]]),"Uptrend","Downtrend/NoTrend")</f>
        <v>#N/A</v>
      </c>
      <c r="AL554" t="e">
        <v>#N/A</v>
      </c>
      <c r="AM554" t="e">
        <v>#N/A</v>
      </c>
      <c r="AN554" t="e">
        <v>#N/A</v>
      </c>
      <c r="AO554" t="e">
        <v>#N/A</v>
      </c>
      <c r="AP554">
        <v>-1.7342397283961999E-2</v>
      </c>
      <c r="AQ554">
        <f>(Table2[[#This Row],[Sharpe Ratio]]-AVERAGE(Table2[Sharpe Ratio]))/_xlfn.STDEV.P(Table2[Sharpe Ratio])</f>
        <v>-0.93893498755033022</v>
      </c>
      <c r="AR554" t="e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#N/A</v>
      </c>
      <c r="AS554">
        <f>_xlfn.RANK.AVG(Table2[[#This Row],[1Y Return vs Nifty Z-Score]],Table2[1Y Return vs Nifty Z-Score])</f>
        <v>488</v>
      </c>
      <c r="AT554">
        <f>_xlfn.RANK.AVG(Table2[[#This Row],[6M Return vs Nifty Z-Score]],Table2[6M Return vs Nifty Z-Score])</f>
        <v>431</v>
      </c>
      <c r="AU554">
        <f>_xlfn.RANK.AVG(Table2[[#This Row],[Sharpe Ratio Z-Score]],Table2[Sharpe Ratio Z-Score])</f>
        <v>607</v>
      </c>
      <c r="AV554">
        <f>(Table2[[#This Row],[Rank 1Y]]+Table2[[#This Row],[Rank 6M]]+Table2[[#This Row],[Rank Sharpe]])/3</f>
        <v>508.66666666666669</v>
      </c>
    </row>
    <row r="555" spans="1:48" x14ac:dyDescent="0.3">
      <c r="A555" t="s">
        <v>1227</v>
      </c>
      <c r="B555" t="s">
        <v>1228</v>
      </c>
      <c r="C555" t="s">
        <v>3131</v>
      </c>
      <c r="D555" t="s">
        <v>75</v>
      </c>
      <c r="E555">
        <v>9457.7315547500002</v>
      </c>
      <c r="F555">
        <v>803.75</v>
      </c>
      <c r="G555">
        <v>-23.580821090073499</v>
      </c>
      <c r="H555">
        <f>(Table2[[#This Row],[1Y Return vs Nifty]]-AVERAGE(Table2[1Y Return vs Nifty]))/_xlfn.STDEV.P(Table2[1Y Return vs Nifty])</f>
        <v>-0.79138528871535663</v>
      </c>
      <c r="I555">
        <v>8.0746204216737407</v>
      </c>
      <c r="J555">
        <f>(Table2[[#This Row],[1M Return vs Nifty]]-AVERAGE(Table2[1M Return vs Nifty]))/_xlfn.STDEV.P(Table2[1M Return vs Nifty])</f>
        <v>0.76846112532622302</v>
      </c>
      <c r="K555">
        <v>-5.91998998817499</v>
      </c>
      <c r="L555">
        <f>(Table2[[#This Row],[6M Return vs Nifty]]-AVERAGE(Table2[6M Return vs Nifty]))/_xlfn.STDEV.P(Table2[6M Return vs Nifty])</f>
        <v>-0.42522112117784283</v>
      </c>
      <c r="M555">
        <v>8.2984588930046197</v>
      </c>
      <c r="N555">
        <f>(Table2[[#This Row],[1W Return vs Nifty]]-AVERAGE(Table2[1W Return vs Nifty]))/_xlfn.STDEV.P(Table2[1W Return vs Nifty])</f>
        <v>0.32299546559669162</v>
      </c>
      <c r="O555">
        <v>799.73</v>
      </c>
      <c r="P555">
        <v>800.25823934937603</v>
      </c>
      <c r="Q555">
        <v>808.64012176993197</v>
      </c>
      <c r="R555">
        <v>51.366120164980899</v>
      </c>
      <c r="S555" s="1">
        <f>(Table2[[#This Row],[Close Price]]-Table2[[#This Row],[20D EMA]])/Table2[[#This Row],[20D EMA]]</f>
        <v>5.0266965100721267E-3</v>
      </c>
      <c r="T555" s="1">
        <f>(Table2[[#This Row],[Close Price]]-Table2[[#This Row],[50D EMA]])/Table2[[#This Row],[50D EMA]]</f>
        <v>4.3632923460592372E-3</v>
      </c>
      <c r="U555" s="1">
        <f>(Table2[[#This Row],[Close Price]]-Table2[[#This Row],[200D EMA]])/Table2[[#This Row],[200D EMA]]</f>
        <v>-6.0473400197217338E-3</v>
      </c>
      <c r="V555">
        <v>0.74082828232506104</v>
      </c>
      <c r="W555">
        <v>800</v>
      </c>
      <c r="X555">
        <v>844.05</v>
      </c>
      <c r="Y555">
        <v>800</v>
      </c>
      <c r="Z555">
        <v>844.05</v>
      </c>
      <c r="AA555">
        <v>800</v>
      </c>
      <c r="AB555">
        <v>844.05</v>
      </c>
      <c r="AC555" s="1">
        <f>(Table2[[#This Row],[Close Price]]/Table2[[#This Row],[Day Low]])-1</f>
        <v>4.6874999999999556E-3</v>
      </c>
      <c r="AD555" s="1">
        <f>(Table2[[#This Row],[Day High]]/Table2[[#This Row],[Close Price]])-1</f>
        <v>5.0139968895800857E-2</v>
      </c>
      <c r="AE555" s="1">
        <f>(Table2[[#This Row],[Close Price]]/Table2[[#This Row],[Current Week Low]])-1</f>
        <v>4.6874999999999556E-3</v>
      </c>
      <c r="AF555" s="1">
        <f>(Table2[[#This Row],[Current Week High]]/Table2[[#This Row],[Close Price]])-1</f>
        <v>5.0139968895800857E-2</v>
      </c>
      <c r="AG555" s="1">
        <f>(Table2[[#This Row],[Close Price]]/Table2[[#This Row],[Current Month Low]])-1</f>
        <v>4.6874999999999556E-3</v>
      </c>
      <c r="AH555" s="1">
        <f>(Table2[[#This Row],[Current Month High]]/Table2[[#This Row],[Close Price]])-1</f>
        <v>5.0139968895800857E-2</v>
      </c>
      <c r="AI555">
        <v>24.4043545878693</v>
      </c>
      <c r="AJ555">
        <v>13.3239337328163</v>
      </c>
      <c r="AK555" t="str">
        <f>IF(AND(Table2[[#This Row],[20D EMA]]&gt;Table2[[#This Row],[50D EMA]],Table2[[#This Row],[50D EMA]]&gt;Table2[[#This Row],[200D EMA]]),"Uptrend","Downtrend/NoTrend")</f>
        <v>Downtrend/NoTrend</v>
      </c>
      <c r="AL555">
        <v>7.0000000000000007E-2</v>
      </c>
      <c r="AM555" t="s">
        <v>3169</v>
      </c>
      <c r="AN555">
        <v>-0.36</v>
      </c>
      <c r="AO555" t="s">
        <v>3168</v>
      </c>
      <c r="AP555">
        <v>2.0744778185268001E-2</v>
      </c>
      <c r="AQ555">
        <f>(Table2[[#This Row],[Sharpe Ratio]]-AVERAGE(Table2[Sharpe Ratio]))/_xlfn.STDEV.P(Table2[Sharpe Ratio])</f>
        <v>-0.48755160724753738</v>
      </c>
      <c r="AR5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5">
        <f>_xlfn.RANK.AVG(Table2[[#This Row],[1Y Return vs Nifty Z-Score]],Table2[1Y Return vs Nifty Z-Score])</f>
        <v>600</v>
      </c>
      <c r="AT555">
        <f>_xlfn.RANK.AVG(Table2[[#This Row],[6M Return vs Nifty Z-Score]],Table2[6M Return vs Nifty Z-Score])</f>
        <v>465</v>
      </c>
      <c r="AU555">
        <f>_xlfn.RANK.AVG(Table2[[#This Row],[Sharpe Ratio Z-Score]],Table2[Sharpe Ratio Z-Score])</f>
        <v>463</v>
      </c>
      <c r="AV555">
        <f>(Table2[[#This Row],[Rank 1Y]]+Table2[[#This Row],[Rank 6M]]+Table2[[#This Row],[Rank Sharpe]])/3</f>
        <v>509.33333333333331</v>
      </c>
    </row>
    <row r="556" spans="1:48" x14ac:dyDescent="0.3">
      <c r="A556" t="s">
        <v>927</v>
      </c>
      <c r="B556" t="s">
        <v>928</v>
      </c>
      <c r="C556" t="s">
        <v>3137</v>
      </c>
      <c r="D556" t="s">
        <v>477</v>
      </c>
      <c r="E556">
        <v>15967.2666557799</v>
      </c>
      <c r="F556">
        <v>1502.6</v>
      </c>
      <c r="G556">
        <v>-16.4697136544229</v>
      </c>
      <c r="H556">
        <f>(Table2[[#This Row],[1Y Return vs Nifty]]-AVERAGE(Table2[1Y Return vs Nifty]))/_xlfn.STDEV.P(Table2[1Y Return vs Nifty])</f>
        <v>-0.66531721246804276</v>
      </c>
      <c r="I556">
        <v>0.42363226696233902</v>
      </c>
      <c r="J556">
        <f>(Table2[[#This Row],[1M Return vs Nifty]]-AVERAGE(Table2[1M Return vs Nifty]))/_xlfn.STDEV.P(Table2[1M Return vs Nifty])</f>
        <v>-7.5306020401811724E-2</v>
      </c>
      <c r="K556">
        <v>8.4827281667080605</v>
      </c>
      <c r="L556">
        <f>(Table2[[#This Row],[6M Return vs Nifty]]-AVERAGE(Table2[6M Return vs Nifty]))/_xlfn.STDEV.P(Table2[6M Return vs Nifty])</f>
        <v>7.1484749142183321E-2</v>
      </c>
      <c r="M556">
        <v>4.6616973066027398</v>
      </c>
      <c r="N556">
        <f>(Table2[[#This Row],[1W Return vs Nifty]]-AVERAGE(Table2[1W Return vs Nifty]))/_xlfn.STDEV.P(Table2[1W Return vs Nifty])</f>
        <v>-0.320116814357574</v>
      </c>
      <c r="O556">
        <v>1530.78</v>
      </c>
      <c r="P556">
        <v>1536.6164595906801</v>
      </c>
      <c r="Q556">
        <v>1477.64508002143</v>
      </c>
      <c r="R556">
        <v>42.935708234713701</v>
      </c>
      <c r="S556" s="1">
        <f>(Table2[[#This Row],[Close Price]]-Table2[[#This Row],[20D EMA]])/Table2[[#This Row],[20D EMA]]</f>
        <v>-1.8408915716170884E-2</v>
      </c>
      <c r="T556" s="1">
        <f>(Table2[[#This Row],[Close Price]]-Table2[[#This Row],[50D EMA]])/Table2[[#This Row],[50D EMA]]</f>
        <v>-2.2137247963451699E-2</v>
      </c>
      <c r="U556" s="1">
        <f>(Table2[[#This Row],[Close Price]]-Table2[[#This Row],[200D EMA]])/Table2[[#This Row],[200D EMA]]</f>
        <v>1.6888304448730015E-2</v>
      </c>
      <c r="V556">
        <v>0.65181189083662805</v>
      </c>
      <c r="W556">
        <v>1495</v>
      </c>
      <c r="X556">
        <v>1545.9</v>
      </c>
      <c r="Y556">
        <v>1495</v>
      </c>
      <c r="Z556">
        <v>1545.9</v>
      </c>
      <c r="AA556">
        <v>1495</v>
      </c>
      <c r="AB556">
        <v>1553.15</v>
      </c>
      <c r="AC556" s="1">
        <f>(Table2[[#This Row],[Close Price]]/Table2[[#This Row],[Day Low]])-1</f>
        <v>5.0836120401336338E-3</v>
      </c>
      <c r="AD556" s="1">
        <f>(Table2[[#This Row],[Day High]]/Table2[[#This Row],[Close Price]])-1</f>
        <v>2.8816717689338578E-2</v>
      </c>
      <c r="AE556" s="1">
        <f>(Table2[[#This Row],[Close Price]]/Table2[[#This Row],[Current Week Low]])-1</f>
        <v>5.0836120401336338E-3</v>
      </c>
      <c r="AF556" s="1">
        <f>(Table2[[#This Row],[Current Week High]]/Table2[[#This Row],[Close Price]])-1</f>
        <v>2.8816717689338578E-2</v>
      </c>
      <c r="AG556" s="1">
        <f>(Table2[[#This Row],[Close Price]]/Table2[[#This Row],[Current Month Low]])-1</f>
        <v>5.0836120401336338E-3</v>
      </c>
      <c r="AH556" s="1">
        <f>(Table2[[#This Row],[Current Month High]]/Table2[[#This Row],[Close Price]])-1</f>
        <v>3.3641687741248649E-2</v>
      </c>
      <c r="AI556">
        <v>12.4717156927991</v>
      </c>
      <c r="AJ556">
        <v>20.884955752212299</v>
      </c>
      <c r="AK556" t="str">
        <f>IF(AND(Table2[[#This Row],[20D EMA]]&gt;Table2[[#This Row],[50D EMA]],Table2[[#This Row],[50D EMA]]&gt;Table2[[#This Row],[200D EMA]]),"Uptrend","Downtrend/NoTrend")</f>
        <v>Downtrend/NoTrend</v>
      </c>
      <c r="AL556">
        <v>0</v>
      </c>
      <c r="AM556" t="s">
        <v>3170</v>
      </c>
      <c r="AN556">
        <v>-6.05</v>
      </c>
      <c r="AO556" t="s">
        <v>3168</v>
      </c>
      <c r="AP556">
        <v>-7.1845150103224995E-2</v>
      </c>
      <c r="AQ556">
        <f>(Table2[[#This Row],[Sharpe Ratio]]-AVERAGE(Table2[Sharpe Ratio]))/_xlfn.STDEV.P(Table2[Sharpe Ratio])</f>
        <v>-1.5848646607349897</v>
      </c>
      <c r="AR5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6">
        <f>_xlfn.RANK.AVG(Table2[[#This Row],[1Y Return vs Nifty Z-Score]],Table2[1Y Return vs Nifty Z-Score])</f>
        <v>552</v>
      </c>
      <c r="AT556">
        <f>_xlfn.RANK.AVG(Table2[[#This Row],[6M Return vs Nifty Z-Score]],Table2[6M Return vs Nifty Z-Score])</f>
        <v>283</v>
      </c>
      <c r="AU556">
        <f>_xlfn.RANK.AVG(Table2[[#This Row],[Sharpe Ratio Z-Score]],Table2[Sharpe Ratio Z-Score])</f>
        <v>694</v>
      </c>
      <c r="AV556">
        <f>(Table2[[#This Row],[Rank 1Y]]+Table2[[#This Row],[Rank 6M]]+Table2[[#This Row],[Rank Sharpe]])/3</f>
        <v>509.66666666666669</v>
      </c>
    </row>
    <row r="557" spans="1:48" x14ac:dyDescent="0.3">
      <c r="A557" t="s">
        <v>631</v>
      </c>
      <c r="B557" t="s">
        <v>632</v>
      </c>
      <c r="C557" t="s">
        <v>3123</v>
      </c>
      <c r="D557" t="s">
        <v>54</v>
      </c>
      <c r="E557">
        <v>29229.5748074</v>
      </c>
      <c r="F557">
        <v>375.8</v>
      </c>
      <c r="G557">
        <v>-17.2672627658159</v>
      </c>
      <c r="H557">
        <f>(Table2[[#This Row],[1Y Return vs Nifty]]-AVERAGE(Table2[1Y Return vs Nifty]))/_xlfn.STDEV.P(Table2[1Y Return vs Nifty])</f>
        <v>-0.67945642820847707</v>
      </c>
      <c r="I557">
        <v>0.72723317240837304</v>
      </c>
      <c r="J557">
        <f>(Table2[[#This Row],[1M Return vs Nifty]]-AVERAGE(Table2[1M Return vs Nifty]))/_xlfn.STDEV.P(Table2[1M Return vs Nifty])</f>
        <v>-4.1824270822719632E-2</v>
      </c>
      <c r="K557">
        <v>-28.166006409848201</v>
      </c>
      <c r="L557">
        <f>(Table2[[#This Row],[6M Return vs Nifty]]-AVERAGE(Table2[6M Return vs Nifty]))/_xlfn.STDEV.P(Table2[6M Return vs Nifty])</f>
        <v>-1.1924184535879421</v>
      </c>
      <c r="M557">
        <v>33.9690486071203</v>
      </c>
      <c r="N557">
        <f>(Table2[[#This Row],[1W Return vs Nifty]]-AVERAGE(Table2[1W Return vs Nifty]))/_xlfn.STDEV.P(Table2[1W Return vs Nifty])</f>
        <v>4.8624933365993144</v>
      </c>
      <c r="O557">
        <v>367.7</v>
      </c>
      <c r="P557">
        <v>378.85117342089097</v>
      </c>
      <c r="Q557">
        <v>404.63558056603802</v>
      </c>
      <c r="R557">
        <v>56.938229111968703</v>
      </c>
      <c r="S557" s="1">
        <f>(Table2[[#This Row],[Close Price]]-Table2[[#This Row],[20D EMA]])/Table2[[#This Row],[20D EMA]]</f>
        <v>2.2028827848789838E-2</v>
      </c>
      <c r="T557" s="1">
        <f>(Table2[[#This Row],[Close Price]]-Table2[[#This Row],[50D EMA]])/Table2[[#This Row],[50D EMA]]</f>
        <v>-8.0537520666491644E-3</v>
      </c>
      <c r="U557" s="1">
        <f>(Table2[[#This Row],[Close Price]]-Table2[[#This Row],[200D EMA]])/Table2[[#This Row],[200D EMA]]</f>
        <v>-7.1263086962595798E-2</v>
      </c>
      <c r="V557">
        <v>2.7446728367823101</v>
      </c>
      <c r="W557">
        <v>361.05</v>
      </c>
      <c r="X557">
        <v>381.8</v>
      </c>
      <c r="Y557">
        <v>361.05</v>
      </c>
      <c r="Z557">
        <v>381.8</v>
      </c>
      <c r="AA557">
        <v>361.05</v>
      </c>
      <c r="AB557">
        <v>383.7</v>
      </c>
      <c r="AC557" s="1">
        <f>(Table2[[#This Row],[Close Price]]/Table2[[#This Row],[Day Low]])-1</f>
        <v>4.0853067442182533E-2</v>
      </c>
      <c r="AD557" s="1">
        <f>(Table2[[#This Row],[Day High]]/Table2[[#This Row],[Close Price]])-1</f>
        <v>1.5965939329430467E-2</v>
      </c>
      <c r="AE557" s="1">
        <f>(Table2[[#This Row],[Close Price]]/Table2[[#This Row],[Current Week Low]])-1</f>
        <v>4.0853067442182533E-2</v>
      </c>
      <c r="AF557" s="1">
        <f>(Table2[[#This Row],[Current Week High]]/Table2[[#This Row],[Close Price]])-1</f>
        <v>1.5965939329430467E-2</v>
      </c>
      <c r="AG557" s="1">
        <f>(Table2[[#This Row],[Close Price]]/Table2[[#This Row],[Current Month Low]])-1</f>
        <v>4.0853067442182533E-2</v>
      </c>
      <c r="AH557" s="1">
        <f>(Table2[[#This Row],[Current Month High]]/Table2[[#This Row],[Close Price]])-1</f>
        <v>2.1021820117083534E-2</v>
      </c>
      <c r="AI557">
        <v>38.291644491750901</v>
      </c>
      <c r="AJ557">
        <v>39.159414923162302</v>
      </c>
      <c r="AK557" t="str">
        <f>IF(AND(Table2[[#This Row],[20D EMA]]&gt;Table2[[#This Row],[50D EMA]],Table2[[#This Row],[50D EMA]]&gt;Table2[[#This Row],[200D EMA]]),"Uptrend","Downtrend/NoTrend")</f>
        <v>Downtrend/NoTrend</v>
      </c>
      <c r="AL557">
        <v>0.01</v>
      </c>
      <c r="AM557" t="s">
        <v>3169</v>
      </c>
      <c r="AN557">
        <v>-0.17</v>
      </c>
      <c r="AO557" t="s">
        <v>3168</v>
      </c>
      <c r="AP557">
        <v>8.0773150735987995E-2</v>
      </c>
      <c r="AQ557">
        <f>(Table2[[#This Row],[Sharpe Ratio]]-AVERAGE(Table2[Sharpe Ratio]))/_xlfn.STDEV.P(Table2[Sharpe Ratio])</f>
        <v>0.22386396458738742</v>
      </c>
      <c r="AR5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7">
        <f>_xlfn.RANK.AVG(Table2[[#This Row],[1Y Return vs Nifty Z-Score]],Table2[1Y Return vs Nifty Z-Score])</f>
        <v>558</v>
      </c>
      <c r="AT557">
        <f>_xlfn.RANK.AVG(Table2[[#This Row],[6M Return vs Nifty Z-Score]],Table2[6M Return vs Nifty Z-Score])</f>
        <v>690</v>
      </c>
      <c r="AU557">
        <f>_xlfn.RANK.AVG(Table2[[#This Row],[Sharpe Ratio Z-Score]],Table2[Sharpe Ratio Z-Score])</f>
        <v>286</v>
      </c>
      <c r="AV557">
        <f>(Table2[[#This Row],[Rank 1Y]]+Table2[[#This Row],[Rank 6M]]+Table2[[#This Row],[Rank Sharpe]])/3</f>
        <v>511.33333333333331</v>
      </c>
    </row>
    <row r="558" spans="1:48" x14ac:dyDescent="0.3">
      <c r="A558" t="s">
        <v>1664</v>
      </c>
      <c r="B558" t="s">
        <v>1665</v>
      </c>
      <c r="C558" t="s">
        <v>3128</v>
      </c>
      <c r="D558" t="s">
        <v>944</v>
      </c>
      <c r="E558">
        <v>5328.149778</v>
      </c>
      <c r="F558">
        <v>180</v>
      </c>
      <c r="G558">
        <v>-2.4943093412265398</v>
      </c>
      <c r="H558">
        <f>(Table2[[#This Row],[1Y Return vs Nifty]]-AVERAGE(Table2[1Y Return vs Nifty]))/_xlfn.STDEV.P(Table2[1Y Return vs Nifty])</f>
        <v>-0.41755659958371721</v>
      </c>
      <c r="I558">
        <v>-4.9709984119689299</v>
      </c>
      <c r="J558">
        <f>(Table2[[#This Row],[1M Return vs Nifty]]-AVERAGE(Table2[1M Return vs Nifty]))/_xlfn.STDEV.P(Table2[1M Return vs Nifty])</f>
        <v>-0.67023729439885305</v>
      </c>
      <c r="K558">
        <v>-27.307930242537399</v>
      </c>
      <c r="L558">
        <f>(Table2[[#This Row],[6M Return vs Nifty]]-AVERAGE(Table2[6M Return vs Nifty]))/_xlfn.STDEV.P(Table2[6M Return vs Nifty])</f>
        <v>-1.162826020763692</v>
      </c>
      <c r="M558">
        <v>10.1477953928409</v>
      </c>
      <c r="N558">
        <f>(Table2[[#This Row],[1W Return vs Nifty]]-AVERAGE(Table2[1W Return vs Nifty]))/_xlfn.STDEV.P(Table2[1W Return vs Nifty])</f>
        <v>0.65002570515359526</v>
      </c>
      <c r="O558">
        <v>185.93</v>
      </c>
      <c r="P558">
        <v>196.76600574706299</v>
      </c>
      <c r="Q558">
        <v>197.404787185049</v>
      </c>
      <c r="R558">
        <v>44.539481999141202</v>
      </c>
      <c r="S558" s="1">
        <f>(Table2[[#This Row],[Close Price]]-Table2[[#This Row],[20D EMA]])/Table2[[#This Row],[20D EMA]]</f>
        <v>-3.1893723444307034E-2</v>
      </c>
      <c r="T558" s="1">
        <f>(Table2[[#This Row],[Close Price]]-Table2[[#This Row],[50D EMA]])/Table2[[#This Row],[50D EMA]]</f>
        <v>-8.5207837011313861E-2</v>
      </c>
      <c r="U558" s="1">
        <f>(Table2[[#This Row],[Close Price]]-Table2[[#This Row],[200D EMA]])/Table2[[#This Row],[200D EMA]]</f>
        <v>-8.8168009668041128E-2</v>
      </c>
      <c r="V558">
        <v>0.68295117366200997</v>
      </c>
      <c r="W558">
        <v>177.33</v>
      </c>
      <c r="X558">
        <v>185.5</v>
      </c>
      <c r="Y558">
        <v>177.33</v>
      </c>
      <c r="Z558">
        <v>185.5</v>
      </c>
      <c r="AA558">
        <v>177.33</v>
      </c>
      <c r="AB558">
        <v>188.2</v>
      </c>
      <c r="AC558" s="1">
        <f>(Table2[[#This Row],[Close Price]]/Table2[[#This Row],[Day Low]])-1</f>
        <v>1.5056673997631442E-2</v>
      </c>
      <c r="AD558" s="1">
        <f>(Table2[[#This Row],[Day High]]/Table2[[#This Row],[Close Price]])-1</f>
        <v>3.0555555555555447E-2</v>
      </c>
      <c r="AE558" s="1">
        <f>(Table2[[#This Row],[Close Price]]/Table2[[#This Row],[Current Week Low]])-1</f>
        <v>1.5056673997631442E-2</v>
      </c>
      <c r="AF558" s="1">
        <f>(Table2[[#This Row],[Current Week High]]/Table2[[#This Row],[Close Price]])-1</f>
        <v>3.0555555555555447E-2</v>
      </c>
      <c r="AG558" s="1">
        <f>(Table2[[#This Row],[Close Price]]/Table2[[#This Row],[Current Month Low]])-1</f>
        <v>1.5056673997631442E-2</v>
      </c>
      <c r="AH558" s="1">
        <f>(Table2[[#This Row],[Current Month High]]/Table2[[#This Row],[Close Price]])-1</f>
        <v>4.5555555555555571E-2</v>
      </c>
      <c r="AI558">
        <v>41.4444444444444</v>
      </c>
      <c r="AJ558">
        <v>26.094570928196099</v>
      </c>
      <c r="AK558" t="str">
        <f>IF(AND(Table2[[#This Row],[20D EMA]]&gt;Table2[[#This Row],[50D EMA]],Table2[[#This Row],[50D EMA]]&gt;Table2[[#This Row],[200D EMA]]),"Uptrend","Downtrend/NoTrend")</f>
        <v>Downtrend/NoTrend</v>
      </c>
      <c r="AL558">
        <v>-0.03</v>
      </c>
      <c r="AM558" t="s">
        <v>3168</v>
      </c>
      <c r="AN558">
        <v>-4.01</v>
      </c>
      <c r="AO558" t="s">
        <v>3168</v>
      </c>
      <c r="AP558">
        <v>4.6826544454851002E-2</v>
      </c>
      <c r="AQ558">
        <f>(Table2[[#This Row],[Sharpe Ratio]]-AVERAGE(Table2[Sharpe Ratio]))/_xlfn.STDEV.P(Table2[Sharpe Ratio])</f>
        <v>-0.17844819703160122</v>
      </c>
      <c r="AR5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8">
        <f>_xlfn.RANK.AVG(Table2[[#This Row],[1Y Return vs Nifty Z-Score]],Table2[1Y Return vs Nifty Z-Score])</f>
        <v>460</v>
      </c>
      <c r="AT558">
        <f>_xlfn.RANK.AVG(Table2[[#This Row],[6M Return vs Nifty Z-Score]],Table2[6M Return vs Nifty Z-Score])</f>
        <v>685</v>
      </c>
      <c r="AU558">
        <f>_xlfn.RANK.AVG(Table2[[#This Row],[Sharpe Ratio Z-Score]],Table2[Sharpe Ratio Z-Score])</f>
        <v>390</v>
      </c>
      <c r="AV558">
        <f>(Table2[[#This Row],[Rank 1Y]]+Table2[[#This Row],[Rank 6M]]+Table2[[#This Row],[Rank Sharpe]])/3</f>
        <v>511.66666666666669</v>
      </c>
    </row>
    <row r="559" spans="1:48" x14ac:dyDescent="0.3">
      <c r="A559" t="s">
        <v>523</v>
      </c>
      <c r="B559" t="s">
        <v>524</v>
      </c>
      <c r="C559" t="s">
        <v>3134</v>
      </c>
      <c r="D559" t="s">
        <v>131</v>
      </c>
      <c r="E559">
        <v>40138.56928494</v>
      </c>
      <c r="F559">
        <v>45397.8</v>
      </c>
      <c r="G559">
        <v>-2.9557917808728802</v>
      </c>
      <c r="H559">
        <f>(Table2[[#This Row],[1Y Return vs Nifty]]-AVERAGE(Table2[1Y Return vs Nifty]))/_xlfn.STDEV.P(Table2[1Y Return vs Nifty])</f>
        <v>-0.4257379136637805</v>
      </c>
      <c r="I559">
        <v>-0.68001930508647002</v>
      </c>
      <c r="J559">
        <f>(Table2[[#This Row],[1M Return vs Nifty]]-AVERAGE(Table2[1M Return vs Nifty]))/_xlfn.STDEV.P(Table2[1M Return vs Nifty])</f>
        <v>-0.19701904857483837</v>
      </c>
      <c r="K559">
        <v>-4.1815276882408003</v>
      </c>
      <c r="L559">
        <f>(Table2[[#This Row],[6M Return vs Nifty]]-AVERAGE(Table2[6M Return vs Nifty]))/_xlfn.STDEV.P(Table2[6M Return vs Nifty])</f>
        <v>-0.36526685279450943</v>
      </c>
      <c r="M559">
        <v>-5.0453250865368799</v>
      </c>
      <c r="N559">
        <f>(Table2[[#This Row],[1W Return vs Nifty]]-AVERAGE(Table2[1W Return vs Nifty]))/_xlfn.STDEV.P(Table2[1W Return vs Nifty])</f>
        <v>-2.0366729191517594</v>
      </c>
      <c r="O559">
        <v>48484.95</v>
      </c>
      <c r="P559">
        <v>49631.006592843798</v>
      </c>
      <c r="Q559">
        <v>47882.541705146701</v>
      </c>
      <c r="R559">
        <v>26.067743382951001</v>
      </c>
      <c r="S559" s="1">
        <f>(Table2[[#This Row],[Close Price]]-Table2[[#This Row],[20D EMA]])/Table2[[#This Row],[20D EMA]]</f>
        <v>-6.367233543604757E-2</v>
      </c>
      <c r="T559" s="1">
        <f>(Table2[[#This Row],[Close Price]]-Table2[[#This Row],[50D EMA]])/Table2[[#This Row],[50D EMA]]</f>
        <v>-8.5293587284489478E-2</v>
      </c>
      <c r="U559" s="1">
        <f>(Table2[[#This Row],[Close Price]]-Table2[[#This Row],[200D EMA]])/Table2[[#This Row],[200D EMA]]</f>
        <v>-5.189243546107794E-2</v>
      </c>
      <c r="V559">
        <v>1.7902784526990201</v>
      </c>
      <c r="W559">
        <v>45111.1</v>
      </c>
      <c r="X559">
        <v>45999.4</v>
      </c>
      <c r="Y559">
        <v>45111.1</v>
      </c>
      <c r="Z559">
        <v>45999.4</v>
      </c>
      <c r="AA559">
        <v>45111.1</v>
      </c>
      <c r="AB559">
        <v>46599</v>
      </c>
      <c r="AC559" s="1">
        <f>(Table2[[#This Row],[Close Price]]/Table2[[#This Row],[Day Low]])-1</f>
        <v>6.355420284586355E-3</v>
      </c>
      <c r="AD559" s="1">
        <f>(Table2[[#This Row],[Day High]]/Table2[[#This Row],[Close Price]])-1</f>
        <v>1.3251743476555999E-2</v>
      </c>
      <c r="AE559" s="1">
        <f>(Table2[[#This Row],[Close Price]]/Table2[[#This Row],[Current Week Low]])-1</f>
        <v>6.355420284586355E-3</v>
      </c>
      <c r="AF559" s="1">
        <f>(Table2[[#This Row],[Current Week High]]/Table2[[#This Row],[Close Price]])-1</f>
        <v>1.3251743476555999E-2</v>
      </c>
      <c r="AG559" s="1">
        <f>(Table2[[#This Row],[Close Price]]/Table2[[#This Row],[Current Month Low]])-1</f>
        <v>6.355420284586355E-3</v>
      </c>
      <c r="AH559" s="1">
        <f>(Table2[[#This Row],[Current Month High]]/Table2[[#This Row],[Close Price]])-1</f>
        <v>2.6459431954852342E-2</v>
      </c>
      <c r="AI559">
        <v>32.151778280004699</v>
      </c>
      <c r="AJ559">
        <v>29.790695214379401</v>
      </c>
      <c r="AK559" t="str">
        <f>IF(AND(Table2[[#This Row],[20D EMA]]&gt;Table2[[#This Row],[50D EMA]],Table2[[#This Row],[50D EMA]]&gt;Table2[[#This Row],[200D EMA]]),"Uptrend","Downtrend/NoTrend")</f>
        <v>Downtrend/NoTrend</v>
      </c>
      <c r="AL559">
        <v>-0.09</v>
      </c>
      <c r="AM559" t="s">
        <v>3168</v>
      </c>
      <c r="AN559">
        <v>-8.42</v>
      </c>
      <c r="AO559" t="s">
        <v>3168</v>
      </c>
      <c r="AP559">
        <v>-2.8282138547928E-2</v>
      </c>
      <c r="AQ559">
        <f>(Table2[[#This Row],[Sharpe Ratio]]-AVERAGE(Table2[Sharpe Ratio]))/_xlfn.STDEV.P(Table2[Sharpe Ratio])</f>
        <v>-1.0685853837934507</v>
      </c>
      <c r="AR5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9">
        <f>_xlfn.RANK.AVG(Table2[[#This Row],[1Y Return vs Nifty Z-Score]],Table2[1Y Return vs Nifty Z-Score])</f>
        <v>464</v>
      </c>
      <c r="AT559">
        <f>_xlfn.RANK.AVG(Table2[[#This Row],[6M Return vs Nifty Z-Score]],Table2[6M Return vs Nifty Z-Score])</f>
        <v>448</v>
      </c>
      <c r="AU559">
        <f>_xlfn.RANK.AVG(Table2[[#This Row],[Sharpe Ratio Z-Score]],Table2[Sharpe Ratio Z-Score])</f>
        <v>626</v>
      </c>
      <c r="AV559">
        <f>(Table2[[#This Row],[Rank 1Y]]+Table2[[#This Row],[Rank 6M]]+Table2[[#This Row],[Rank Sharpe]])/3</f>
        <v>512.66666666666663</v>
      </c>
    </row>
    <row r="560" spans="1:48" x14ac:dyDescent="0.3">
      <c r="A560" t="s">
        <v>2229</v>
      </c>
      <c r="B560" t="s">
        <v>2230</v>
      </c>
      <c r="C560" t="s">
        <v>3129</v>
      </c>
      <c r="D560" t="s">
        <v>263</v>
      </c>
      <c r="E560">
        <v>2560.6950919999999</v>
      </c>
      <c r="F560">
        <v>264.2</v>
      </c>
      <c r="G560">
        <v>-22.1550497129323</v>
      </c>
      <c r="H560">
        <f>(Table2[[#This Row],[1Y Return vs Nifty]]-AVERAGE(Table2[1Y Return vs Nifty]))/_xlfn.STDEV.P(Table2[1Y Return vs Nifty])</f>
        <v>-0.76610873983584593</v>
      </c>
      <c r="I560">
        <v>-2.5988385696660301</v>
      </c>
      <c r="J560">
        <f>(Table2[[#This Row],[1M Return vs Nifty]]-AVERAGE(Table2[1M Return vs Nifty]))/_xlfn.STDEV.P(Table2[1M Return vs Nifty])</f>
        <v>-0.4086304929142569</v>
      </c>
      <c r="K560">
        <v>-21.534783247998</v>
      </c>
      <c r="L560">
        <f>(Table2[[#This Row],[6M Return vs Nifty]]-AVERAGE(Table2[6M Return vs Nifty]))/_xlfn.STDEV.P(Table2[6M Return vs Nifty])</f>
        <v>-0.96372776919956438</v>
      </c>
      <c r="M560">
        <v>11.5748962432532</v>
      </c>
      <c r="N560">
        <f>(Table2[[#This Row],[1W Return vs Nifty]]-AVERAGE(Table2[1W Return vs Nifty]))/_xlfn.STDEV.P(Table2[1W Return vs Nifty])</f>
        <v>0.90238925987903984</v>
      </c>
      <c r="O560">
        <v>270.07</v>
      </c>
      <c r="P560">
        <v>287.85864627055798</v>
      </c>
      <c r="Q560">
        <v>300.127235725015</v>
      </c>
      <c r="R560">
        <v>48.172849080147898</v>
      </c>
      <c r="S560" s="1">
        <f>(Table2[[#This Row],[Close Price]]-Table2[[#This Row],[20D EMA]])/Table2[[#This Row],[20D EMA]]</f>
        <v>-2.1735105713333598E-2</v>
      </c>
      <c r="T560" s="1">
        <f>(Table2[[#This Row],[Close Price]]-Table2[[#This Row],[50D EMA]])/Table2[[#This Row],[50D EMA]]</f>
        <v>-8.2188416353216859E-2</v>
      </c>
      <c r="U560" s="1">
        <f>(Table2[[#This Row],[Close Price]]-Table2[[#This Row],[200D EMA]])/Table2[[#This Row],[200D EMA]]</f>
        <v>-0.11970668252824795</v>
      </c>
      <c r="V560">
        <v>1.1089093824837299</v>
      </c>
      <c r="W560">
        <v>263.5</v>
      </c>
      <c r="X560">
        <v>279.75</v>
      </c>
      <c r="Y560">
        <v>263.5</v>
      </c>
      <c r="Z560">
        <v>279.75</v>
      </c>
      <c r="AA560">
        <v>259.95</v>
      </c>
      <c r="AB560">
        <v>280</v>
      </c>
      <c r="AC560" s="1">
        <f>(Table2[[#This Row],[Close Price]]/Table2[[#This Row],[Day Low]])-1</f>
        <v>2.6565464895635937E-3</v>
      </c>
      <c r="AD560" s="1">
        <f>(Table2[[#This Row],[Day High]]/Table2[[#This Row],[Close Price]])-1</f>
        <v>5.8856926570779677E-2</v>
      </c>
      <c r="AE560" s="1">
        <f>(Table2[[#This Row],[Close Price]]/Table2[[#This Row],[Current Week Low]])-1</f>
        <v>2.6565464895635937E-3</v>
      </c>
      <c r="AF560" s="1">
        <f>(Table2[[#This Row],[Current Week High]]/Table2[[#This Row],[Close Price]])-1</f>
        <v>5.8856926570779677E-2</v>
      </c>
      <c r="AG560" s="1">
        <f>(Table2[[#This Row],[Close Price]]/Table2[[#This Row],[Current Month Low]])-1</f>
        <v>1.6349297941911978E-2</v>
      </c>
      <c r="AH560" s="1">
        <f>(Table2[[#This Row],[Current Month High]]/Table2[[#This Row],[Close Price]])-1</f>
        <v>5.9803179409538165E-2</v>
      </c>
      <c r="AI560">
        <v>51.987130961392801</v>
      </c>
      <c r="AJ560">
        <v>8.9035449299258005</v>
      </c>
      <c r="AK560" t="str">
        <f>IF(AND(Table2[[#This Row],[20D EMA]]&gt;Table2[[#This Row],[50D EMA]],Table2[[#This Row],[50D EMA]]&gt;Table2[[#This Row],[200D EMA]]),"Uptrend","Downtrend/NoTrend")</f>
        <v>Downtrend/NoTrend</v>
      </c>
      <c r="AL560">
        <v>-0.08</v>
      </c>
      <c r="AM560" t="s">
        <v>3168</v>
      </c>
      <c r="AN560">
        <v>-4.47</v>
      </c>
      <c r="AO560" t="s">
        <v>3168</v>
      </c>
      <c r="AP560">
        <v>7.5017676238882003E-2</v>
      </c>
      <c r="AQ560">
        <f>(Table2[[#This Row],[Sharpe Ratio]]-AVERAGE(Table2[Sharpe Ratio]))/_xlfn.STDEV.P(Table2[Sharpe Ratio])</f>
        <v>0.15565398309771142</v>
      </c>
      <c r="AR5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0">
        <f>_xlfn.RANK.AVG(Table2[[#This Row],[1Y Return vs Nifty Z-Score]],Table2[1Y Return vs Nifty Z-Score])</f>
        <v>593</v>
      </c>
      <c r="AT560">
        <f>_xlfn.RANK.AVG(Table2[[#This Row],[6M Return vs Nifty Z-Score]],Table2[6M Return vs Nifty Z-Score])</f>
        <v>645</v>
      </c>
      <c r="AU560">
        <f>_xlfn.RANK.AVG(Table2[[#This Row],[Sharpe Ratio Z-Score]],Table2[Sharpe Ratio Z-Score])</f>
        <v>300</v>
      </c>
      <c r="AV560">
        <f>(Table2[[#This Row],[Rank 1Y]]+Table2[[#This Row],[Rank 6M]]+Table2[[#This Row],[Rank Sharpe]])/3</f>
        <v>512.66666666666663</v>
      </c>
    </row>
    <row r="561" spans="1:48" x14ac:dyDescent="0.3">
      <c r="A561" t="s">
        <v>1244</v>
      </c>
      <c r="B561" t="s">
        <v>1245</v>
      </c>
      <c r="C561" t="s">
        <v>3135</v>
      </c>
      <c r="D561" t="s">
        <v>268</v>
      </c>
      <c r="E561">
        <v>9271.2543815070003</v>
      </c>
      <c r="F561">
        <v>117.09</v>
      </c>
      <c r="G561">
        <v>-22.693221437053001</v>
      </c>
      <c r="H561">
        <f>(Table2[[#This Row],[1Y Return vs Nifty]]-AVERAGE(Table2[1Y Return vs Nifty]))/_xlfn.STDEV.P(Table2[1Y Return vs Nifty])</f>
        <v>-0.77564962704146723</v>
      </c>
      <c r="I561">
        <v>5.0089638560171696</v>
      </c>
      <c r="J561">
        <f>(Table2[[#This Row],[1M Return vs Nifty]]-AVERAGE(Table2[1M Return vs Nifty]))/_xlfn.STDEV.P(Table2[1M Return vs Nifty])</f>
        <v>0.43037403933412272</v>
      </c>
      <c r="K561">
        <v>-32.299540415032197</v>
      </c>
      <c r="L561">
        <f>(Table2[[#This Row],[6M Return vs Nifty]]-AVERAGE(Table2[6M Return vs Nifty]))/_xlfn.STDEV.P(Table2[6M Return vs Nifty])</f>
        <v>-1.3349714483395783</v>
      </c>
      <c r="M561">
        <v>5.3567138147260502</v>
      </c>
      <c r="N561">
        <f>(Table2[[#This Row],[1W Return vs Nifty]]-AVERAGE(Table2[1W Return vs Nifty]))/_xlfn.STDEV.P(Table2[1W Return vs Nifty])</f>
        <v>-0.19721251048010729</v>
      </c>
      <c r="O561">
        <v>119.15</v>
      </c>
      <c r="P561">
        <v>123.811725093646</v>
      </c>
      <c r="Q561">
        <v>129.13611277802599</v>
      </c>
      <c r="R561">
        <v>44.976547493171701</v>
      </c>
      <c r="S561" s="1">
        <f>(Table2[[#This Row],[Close Price]]-Table2[[#This Row],[20D EMA]])/Table2[[#This Row],[20D EMA]]</f>
        <v>-1.7289131347041561E-2</v>
      </c>
      <c r="T561" s="1">
        <f>(Table2[[#This Row],[Close Price]]-Table2[[#This Row],[50D EMA]])/Table2[[#This Row],[50D EMA]]</f>
        <v>-5.428989127291433E-2</v>
      </c>
      <c r="U561" s="1">
        <f>(Table2[[#This Row],[Close Price]]-Table2[[#This Row],[200D EMA]])/Table2[[#This Row],[200D EMA]]</f>
        <v>-9.3282293534204724E-2</v>
      </c>
      <c r="V561">
        <v>0.48460507355728399</v>
      </c>
      <c r="W561">
        <v>115.4</v>
      </c>
      <c r="X561">
        <v>120.4</v>
      </c>
      <c r="Y561">
        <v>115.4</v>
      </c>
      <c r="Z561">
        <v>120.4</v>
      </c>
      <c r="AA561">
        <v>115.4</v>
      </c>
      <c r="AB561">
        <v>120.41</v>
      </c>
      <c r="AC561" s="1">
        <f>(Table2[[#This Row],[Close Price]]/Table2[[#This Row],[Day Low]])-1</f>
        <v>1.4644714038128281E-2</v>
      </c>
      <c r="AD561" s="1">
        <f>(Table2[[#This Row],[Day High]]/Table2[[#This Row],[Close Price]])-1</f>
        <v>2.8268853019045137E-2</v>
      </c>
      <c r="AE561" s="1">
        <f>(Table2[[#This Row],[Close Price]]/Table2[[#This Row],[Current Week Low]])-1</f>
        <v>1.4644714038128281E-2</v>
      </c>
      <c r="AF561" s="1">
        <f>(Table2[[#This Row],[Current Week High]]/Table2[[#This Row],[Close Price]])-1</f>
        <v>2.8268853019045137E-2</v>
      </c>
      <c r="AG561" s="1">
        <f>(Table2[[#This Row],[Close Price]]/Table2[[#This Row],[Current Month Low]])-1</f>
        <v>1.4644714038128281E-2</v>
      </c>
      <c r="AH561" s="1">
        <f>(Table2[[#This Row],[Current Month High]]/Table2[[#This Row],[Close Price]])-1</f>
        <v>2.8354257408830685E-2</v>
      </c>
      <c r="AI561">
        <v>34.9389358613032</v>
      </c>
      <c r="AJ561">
        <v>6.4454545454545498</v>
      </c>
      <c r="AK561" t="str">
        <f>IF(AND(Table2[[#This Row],[20D EMA]]&gt;Table2[[#This Row],[50D EMA]],Table2[[#This Row],[50D EMA]]&gt;Table2[[#This Row],[200D EMA]]),"Uptrend","Downtrend/NoTrend")</f>
        <v>Downtrend/NoTrend</v>
      </c>
      <c r="AL561">
        <v>-0.02</v>
      </c>
      <c r="AM561" t="s">
        <v>3168</v>
      </c>
      <c r="AN561">
        <v>-6.92</v>
      </c>
      <c r="AO561" t="s">
        <v>3168</v>
      </c>
      <c r="AP561">
        <v>9.5430952335122998E-2</v>
      </c>
      <c r="AQ561">
        <f>(Table2[[#This Row],[Sharpe Ratio]]-AVERAGE(Table2[Sharpe Ratio]))/_xlfn.STDEV.P(Table2[Sharpe Ratio])</f>
        <v>0.39757829105327175</v>
      </c>
      <c r="AR5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1">
        <f>_xlfn.RANK.AVG(Table2[[#This Row],[1Y Return vs Nifty Z-Score]],Table2[1Y Return vs Nifty Z-Score])</f>
        <v>597</v>
      </c>
      <c r="AT561">
        <f>_xlfn.RANK.AVG(Table2[[#This Row],[6M Return vs Nifty Z-Score]],Table2[6M Return vs Nifty Z-Score])</f>
        <v>707</v>
      </c>
      <c r="AU561">
        <f>_xlfn.RANK.AVG(Table2[[#This Row],[Sharpe Ratio Z-Score]],Table2[Sharpe Ratio Z-Score])</f>
        <v>239</v>
      </c>
      <c r="AV561">
        <f>(Table2[[#This Row],[Rank 1Y]]+Table2[[#This Row],[Rank 6M]]+Table2[[#This Row],[Rank Sharpe]])/3</f>
        <v>514.33333333333337</v>
      </c>
    </row>
    <row r="562" spans="1:48" x14ac:dyDescent="0.3">
      <c r="A562" t="s">
        <v>555</v>
      </c>
      <c r="B562" t="s">
        <v>556</v>
      </c>
      <c r="C562" t="s">
        <v>3123</v>
      </c>
      <c r="D562" t="s">
        <v>54</v>
      </c>
      <c r="E562">
        <v>35608.187127751997</v>
      </c>
      <c r="F562">
        <v>142.76</v>
      </c>
      <c r="G562">
        <v>-24.5592978192585</v>
      </c>
      <c r="H562">
        <f>(Table2[[#This Row],[1Y Return vs Nifty]]-AVERAGE(Table2[1Y Return vs Nifty]))/_xlfn.STDEV.P(Table2[1Y Return vs Nifty])</f>
        <v>-0.80873204940170118</v>
      </c>
      <c r="I562">
        <v>-13.7604083266676</v>
      </c>
      <c r="J562">
        <f>(Table2[[#This Row],[1M Return vs Nifty]]-AVERAGE(Table2[1M Return vs Nifty]))/_xlfn.STDEV.P(Table2[1M Return vs Nifty])</f>
        <v>-1.6395519981201174</v>
      </c>
      <c r="K562">
        <v>-19.124002836504701</v>
      </c>
      <c r="L562">
        <f>(Table2[[#This Row],[6M Return vs Nifty]]-AVERAGE(Table2[6M Return vs Nifty]))/_xlfn.STDEV.P(Table2[6M Return vs Nifty])</f>
        <v>-0.88058729741054509</v>
      </c>
      <c r="M562">
        <v>6.7420925655947501</v>
      </c>
      <c r="N562">
        <f>(Table2[[#This Row],[1W Return vs Nifty]]-AVERAGE(Table2[1W Return vs Nifty]))/_xlfn.STDEV.P(Table2[1W Return vs Nifty])</f>
        <v>4.7773053160551832E-2</v>
      </c>
      <c r="O562">
        <v>154.41</v>
      </c>
      <c r="P562">
        <v>163.48146466837301</v>
      </c>
      <c r="Q562">
        <v>163.01794875618901</v>
      </c>
      <c r="R562">
        <v>32.083370670336201</v>
      </c>
      <c r="S562" s="1">
        <f>(Table2[[#This Row],[Close Price]]-Table2[[#This Row],[20D EMA]])/Table2[[#This Row],[20D EMA]]</f>
        <v>-7.5448481315976978E-2</v>
      </c>
      <c r="T562" s="1">
        <f>(Table2[[#This Row],[Close Price]]-Table2[[#This Row],[50D EMA]])/Table2[[#This Row],[50D EMA]]</f>
        <v>-0.12675115622683661</v>
      </c>
      <c r="U562" s="1">
        <f>(Table2[[#This Row],[Close Price]]-Table2[[#This Row],[200D EMA]])/Table2[[#This Row],[200D EMA]]</f>
        <v>-0.12426821040722932</v>
      </c>
      <c r="V562">
        <v>1.6425241871556999</v>
      </c>
      <c r="W562">
        <v>142.44999999999999</v>
      </c>
      <c r="X562">
        <v>148.94999999999999</v>
      </c>
      <c r="Y562">
        <v>142.44999999999999</v>
      </c>
      <c r="Z562">
        <v>148.94999999999999</v>
      </c>
      <c r="AA562">
        <v>142.44999999999999</v>
      </c>
      <c r="AB562">
        <v>149.5</v>
      </c>
      <c r="AC562" s="1">
        <f>(Table2[[#This Row],[Close Price]]/Table2[[#This Row],[Day Low]])-1</f>
        <v>2.1762021762021799E-3</v>
      </c>
      <c r="AD562" s="1">
        <f>(Table2[[#This Row],[Day High]]/Table2[[#This Row],[Close Price]])-1</f>
        <v>4.3359484449425612E-2</v>
      </c>
      <c r="AE562" s="1">
        <f>(Table2[[#This Row],[Close Price]]/Table2[[#This Row],[Current Week Low]])-1</f>
        <v>2.1762021762021799E-3</v>
      </c>
      <c r="AF562" s="1">
        <f>(Table2[[#This Row],[Current Week High]]/Table2[[#This Row],[Close Price]])-1</f>
        <v>4.3359484449425612E-2</v>
      </c>
      <c r="AG562" s="1">
        <f>(Table2[[#This Row],[Close Price]]/Table2[[#This Row],[Current Month Low]])-1</f>
        <v>2.1762021762021799E-3</v>
      </c>
      <c r="AH562" s="1">
        <f>(Table2[[#This Row],[Current Month High]]/Table2[[#This Row],[Close Price]])-1</f>
        <v>4.7212104230877072E-2</v>
      </c>
      <c r="AI562">
        <v>36.067525917623897</v>
      </c>
      <c r="AJ562">
        <v>3.7047798924887401</v>
      </c>
      <c r="AK562" t="str">
        <f>IF(AND(Table2[[#This Row],[20D EMA]]&gt;Table2[[#This Row],[50D EMA]],Table2[[#This Row],[50D EMA]]&gt;Table2[[#This Row],[200D EMA]]),"Uptrend","Downtrend/NoTrend")</f>
        <v>Downtrend/NoTrend</v>
      </c>
      <c r="AL562">
        <v>-0.16</v>
      </c>
      <c r="AM562" t="s">
        <v>3168</v>
      </c>
      <c r="AN562">
        <v>-14.21</v>
      </c>
      <c r="AO562" t="s">
        <v>3168</v>
      </c>
      <c r="AP562">
        <v>6.9683851433951005E-2</v>
      </c>
      <c r="AQ562">
        <f>(Table2[[#This Row],[Sharpe Ratio]]-AVERAGE(Table2[Sharpe Ratio]))/_xlfn.STDEV.P(Table2[Sharpe Ratio])</f>
        <v>9.2441107878395157E-2</v>
      </c>
      <c r="AR5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2">
        <f>_xlfn.RANK.AVG(Table2[[#This Row],[1Y Return vs Nifty Z-Score]],Table2[1Y Return vs Nifty Z-Score])</f>
        <v>605</v>
      </c>
      <c r="AT562">
        <f>_xlfn.RANK.AVG(Table2[[#This Row],[6M Return vs Nifty Z-Score]],Table2[6M Return vs Nifty Z-Score])</f>
        <v>625</v>
      </c>
      <c r="AU562">
        <f>_xlfn.RANK.AVG(Table2[[#This Row],[Sharpe Ratio Z-Score]],Table2[Sharpe Ratio Z-Score])</f>
        <v>317</v>
      </c>
      <c r="AV562">
        <f>(Table2[[#This Row],[Rank 1Y]]+Table2[[#This Row],[Rank 6M]]+Table2[[#This Row],[Rank Sharpe]])/3</f>
        <v>515.66666666666663</v>
      </c>
    </row>
    <row r="563" spans="1:48" x14ac:dyDescent="0.3">
      <c r="A563" t="s">
        <v>718</v>
      </c>
      <c r="B563" t="s">
        <v>719</v>
      </c>
      <c r="C563" t="s">
        <v>3134</v>
      </c>
      <c r="D563" t="s">
        <v>263</v>
      </c>
      <c r="E563">
        <v>24380.544000000002</v>
      </c>
      <c r="F563">
        <v>2202</v>
      </c>
      <c r="G563">
        <v>-21.072865478421502</v>
      </c>
      <c r="H563">
        <f>(Table2[[#This Row],[1Y Return vs Nifty]]-AVERAGE(Table2[1Y Return vs Nifty]))/_xlfn.STDEV.P(Table2[1Y Return vs Nifty])</f>
        <v>-0.74692341802422757</v>
      </c>
      <c r="I563">
        <v>-2.8737266857642698</v>
      </c>
      <c r="J563">
        <f>(Table2[[#This Row],[1M Return vs Nifty]]-AVERAGE(Table2[1M Return vs Nifty]))/_xlfn.STDEV.P(Table2[1M Return vs Nifty])</f>
        <v>-0.43894573539335296</v>
      </c>
      <c r="K563">
        <v>-6.5444103845579997</v>
      </c>
      <c r="L563">
        <f>(Table2[[#This Row],[6M Return vs Nifty]]-AVERAGE(Table2[6M Return vs Nifty]))/_xlfn.STDEV.P(Table2[6M Return vs Nifty])</f>
        <v>-0.44675547831069029</v>
      </c>
      <c r="M563">
        <v>3.1519837905413799</v>
      </c>
      <c r="N563">
        <f>(Table2[[#This Row],[1W Return vs Nifty]]-AVERAGE(Table2[1W Return vs Nifty]))/_xlfn.STDEV.P(Table2[1W Return vs Nifty])</f>
        <v>-0.58708930576925078</v>
      </c>
      <c r="O563">
        <v>2280.12</v>
      </c>
      <c r="P563">
        <v>2363.2111110578198</v>
      </c>
      <c r="Q563">
        <v>2358.9201576934802</v>
      </c>
      <c r="R563">
        <v>42.434952980908498</v>
      </c>
      <c r="S563" s="1">
        <f>(Table2[[#This Row],[Close Price]]-Table2[[#This Row],[20D EMA]])/Table2[[#This Row],[20D EMA]]</f>
        <v>-3.4261354665543871E-2</v>
      </c>
      <c r="T563" s="1">
        <f>(Table2[[#This Row],[Close Price]]-Table2[[#This Row],[50D EMA]])/Table2[[#This Row],[50D EMA]]</f>
        <v>-6.8216974058512514E-2</v>
      </c>
      <c r="U563" s="1">
        <f>(Table2[[#This Row],[Close Price]]-Table2[[#This Row],[200D EMA]])/Table2[[#This Row],[200D EMA]]</f>
        <v>-6.6522030082999742E-2</v>
      </c>
      <c r="V563">
        <v>1.65001221965611</v>
      </c>
      <c r="W563">
        <v>2191.1</v>
      </c>
      <c r="X563">
        <v>2259</v>
      </c>
      <c r="Y563">
        <v>2191.1</v>
      </c>
      <c r="Z563">
        <v>2259</v>
      </c>
      <c r="AA563">
        <v>2191.1</v>
      </c>
      <c r="AB563">
        <v>2304.75</v>
      </c>
      <c r="AC563" s="1">
        <f>(Table2[[#This Row],[Close Price]]/Table2[[#This Row],[Day Low]])-1</f>
        <v>4.9746702569486434E-3</v>
      </c>
      <c r="AD563" s="1">
        <f>(Table2[[#This Row],[Day High]]/Table2[[#This Row],[Close Price]])-1</f>
        <v>2.5885558583106372E-2</v>
      </c>
      <c r="AE563" s="1">
        <f>(Table2[[#This Row],[Close Price]]/Table2[[#This Row],[Current Week Low]])-1</f>
        <v>4.9746702569486434E-3</v>
      </c>
      <c r="AF563" s="1">
        <f>(Table2[[#This Row],[Current Week High]]/Table2[[#This Row],[Close Price]])-1</f>
        <v>2.5885558583106372E-2</v>
      </c>
      <c r="AG563" s="1">
        <f>(Table2[[#This Row],[Close Price]]/Table2[[#This Row],[Current Month Low]])-1</f>
        <v>4.9746702569486434E-3</v>
      </c>
      <c r="AH563" s="1">
        <f>(Table2[[#This Row],[Current Month High]]/Table2[[#This Row],[Close Price]])-1</f>
        <v>4.6662125340599436E-2</v>
      </c>
      <c r="AI563">
        <v>34.423251589464101</v>
      </c>
      <c r="AJ563">
        <v>17.427474402730301</v>
      </c>
      <c r="AK563" t="str">
        <f>IF(AND(Table2[[#This Row],[20D EMA]]&gt;Table2[[#This Row],[50D EMA]],Table2[[#This Row],[50D EMA]]&gt;Table2[[#This Row],[200D EMA]]),"Uptrend","Downtrend/NoTrend")</f>
        <v>Downtrend/NoTrend</v>
      </c>
      <c r="AL563">
        <v>-0.05</v>
      </c>
      <c r="AM563" t="s">
        <v>3168</v>
      </c>
      <c r="AN563">
        <v>-10.18</v>
      </c>
      <c r="AO563" t="s">
        <v>3168</v>
      </c>
      <c r="AP563">
        <v>1.0747205516531E-2</v>
      </c>
      <c r="AQ563">
        <f>(Table2[[#This Row],[Sharpe Ratio]]-AVERAGE(Table2[Sharpe Ratio]))/_xlfn.STDEV.P(Table2[Sharpe Ratio])</f>
        <v>-0.60603606009658328</v>
      </c>
      <c r="AR5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3">
        <f>_xlfn.RANK.AVG(Table2[[#This Row],[1Y Return vs Nifty Z-Score]],Table2[1Y Return vs Nifty Z-Score])</f>
        <v>584</v>
      </c>
      <c r="AT563">
        <f>_xlfn.RANK.AVG(Table2[[#This Row],[6M Return vs Nifty Z-Score]],Table2[6M Return vs Nifty Z-Score])</f>
        <v>477</v>
      </c>
      <c r="AU563">
        <f>_xlfn.RANK.AVG(Table2[[#This Row],[Sharpe Ratio Z-Score]],Table2[Sharpe Ratio Z-Score])</f>
        <v>492</v>
      </c>
      <c r="AV563">
        <f>(Table2[[#This Row],[Rank 1Y]]+Table2[[#This Row],[Rank 6M]]+Table2[[#This Row],[Rank Sharpe]])/3</f>
        <v>517.66666666666663</v>
      </c>
    </row>
    <row r="564" spans="1:48" x14ac:dyDescent="0.3">
      <c r="A564" t="s">
        <v>1342</v>
      </c>
      <c r="B564" t="s">
        <v>1343</v>
      </c>
      <c r="C564" t="s">
        <v>3134</v>
      </c>
      <c r="D564" t="s">
        <v>242</v>
      </c>
      <c r="E564">
        <v>8293.2093517499998</v>
      </c>
      <c r="F564">
        <v>429.75</v>
      </c>
      <c r="G564">
        <v>5.8422120807468696</v>
      </c>
      <c r="H564">
        <f>(Table2[[#This Row],[1Y Return vs Nifty]]-AVERAGE(Table2[1Y Return vs Nifty]))/_xlfn.STDEV.P(Table2[1Y Return vs Nifty])</f>
        <v>-0.26976397687718723</v>
      </c>
      <c r="I564">
        <v>-77.693619568450103</v>
      </c>
      <c r="J564">
        <f>(Table2[[#This Row],[1M Return vs Nifty]]-AVERAGE(Table2[1M Return vs Nifty]))/_xlfn.STDEV.P(Table2[1M Return vs Nifty])</f>
        <v>-8.6902416706021857</v>
      </c>
      <c r="K564">
        <v>-17.682155075616201</v>
      </c>
      <c r="L564">
        <f>(Table2[[#This Row],[6M Return vs Nifty]]-AVERAGE(Table2[6M Return vs Nifty]))/_xlfn.STDEV.P(Table2[6M Return vs Nifty])</f>
        <v>-0.83086236082291254</v>
      </c>
      <c r="M564">
        <v>7.3926849730048296</v>
      </c>
      <c r="N564">
        <f>(Table2[[#This Row],[1W Return vs Nifty]]-AVERAGE(Table2[1W Return vs Nifty]))/_xlfn.STDEV.P(Table2[1W Return vs Nifty])</f>
        <v>0.16282155345676977</v>
      </c>
      <c r="O564">
        <v>448.5</v>
      </c>
      <c r="P564">
        <v>447.49717016989302</v>
      </c>
      <c r="Q564">
        <v>417.99397366574101</v>
      </c>
      <c r="R564">
        <v>40.104312186715902</v>
      </c>
      <c r="S564" s="1">
        <f>(Table2[[#This Row],[Close Price]]-Table2[[#This Row],[20D EMA]])/Table2[[#This Row],[20D EMA]]</f>
        <v>-4.1806020066889632E-2</v>
      </c>
      <c r="T564" s="1">
        <f>(Table2[[#This Row],[Close Price]]-Table2[[#This Row],[50D EMA]])/Table2[[#This Row],[50D EMA]]</f>
        <v>-3.9658731614225139E-2</v>
      </c>
      <c r="U564" s="1">
        <f>(Table2[[#This Row],[Close Price]]-Table2[[#This Row],[200D EMA]])/Table2[[#This Row],[200D EMA]]</f>
        <v>2.8124870392653031E-2</v>
      </c>
      <c r="V564">
        <v>0.35765764662223498</v>
      </c>
      <c r="W564">
        <v>425.25</v>
      </c>
      <c r="X564">
        <v>447.45</v>
      </c>
      <c r="Y564">
        <v>425.25</v>
      </c>
      <c r="Z564">
        <v>447.45</v>
      </c>
      <c r="AA564">
        <v>425.25</v>
      </c>
      <c r="AB564">
        <v>447.45</v>
      </c>
      <c r="AC564" s="1">
        <f>(Table2[[#This Row],[Close Price]]/Table2[[#This Row],[Day Low]])-1</f>
        <v>1.0582010582010692E-2</v>
      </c>
      <c r="AD564" s="1">
        <f>(Table2[[#This Row],[Day High]]/Table2[[#This Row],[Close Price]])-1</f>
        <v>4.1186736474694507E-2</v>
      </c>
      <c r="AE564" s="1">
        <f>(Table2[[#This Row],[Close Price]]/Table2[[#This Row],[Current Week Low]])-1</f>
        <v>1.0582010582010692E-2</v>
      </c>
      <c r="AF564" s="1">
        <f>(Table2[[#This Row],[Current Week High]]/Table2[[#This Row],[Close Price]])-1</f>
        <v>4.1186736474694507E-2</v>
      </c>
      <c r="AG564" s="1">
        <f>(Table2[[#This Row],[Close Price]]/Table2[[#This Row],[Current Month Low]])-1</f>
        <v>1.0582010582010692E-2</v>
      </c>
      <c r="AH564" s="1">
        <f>(Table2[[#This Row],[Current Month High]]/Table2[[#This Row],[Close Price]])-1</f>
        <v>4.1186736474694507E-2</v>
      </c>
      <c r="AI564">
        <v>27.655613728912101</v>
      </c>
      <c r="AJ564">
        <v>38.272200772200698</v>
      </c>
      <c r="AK564" t="str">
        <f>IF(AND(Table2[[#This Row],[20D EMA]]&gt;Table2[[#This Row],[50D EMA]],Table2[[#This Row],[50D EMA]]&gt;Table2[[#This Row],[200D EMA]]),"Uptrend","Downtrend/NoTrend")</f>
        <v>Uptrend</v>
      </c>
      <c r="AL564">
        <v>0.14000000000000001</v>
      </c>
      <c r="AM564" t="s">
        <v>3169</v>
      </c>
      <c r="AN564">
        <v>-16.399999999999999</v>
      </c>
      <c r="AO564" t="s">
        <v>3168</v>
      </c>
      <c r="AP564">
        <v>-2.3926629873000001E-5</v>
      </c>
      <c r="AQ564">
        <f>(Table2[[#This Row],[Sharpe Ratio]]-AVERAGE(Table2[Sharpe Ratio]))/_xlfn.STDEV.P(Table2[Sharpe Ratio])</f>
        <v>-0.73368821539646301</v>
      </c>
      <c r="AR5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-10.361734670241979</v>
      </c>
      <c r="AS564">
        <f>_xlfn.RANK.AVG(Table2[[#This Row],[1Y Return vs Nifty Z-Score]],Table2[1Y Return vs Nifty Z-Score])</f>
        <v>391</v>
      </c>
      <c r="AT564">
        <f>_xlfn.RANK.AVG(Table2[[#This Row],[6M Return vs Nifty Z-Score]],Table2[6M Return vs Nifty Z-Score])</f>
        <v>598</v>
      </c>
      <c r="AU564">
        <f>_xlfn.RANK.AVG(Table2[[#This Row],[Sharpe Ratio Z-Score]],Table2[Sharpe Ratio Z-Score])</f>
        <v>566</v>
      </c>
      <c r="AV564">
        <f>(Table2[[#This Row],[Rank 1Y]]+Table2[[#This Row],[Rank 6M]]+Table2[[#This Row],[Rank Sharpe]])/3</f>
        <v>518.33333333333337</v>
      </c>
    </row>
    <row r="565" spans="1:48" x14ac:dyDescent="0.3">
      <c r="A565" t="s">
        <v>1299</v>
      </c>
      <c r="B565" t="s">
        <v>1300</v>
      </c>
      <c r="C565" t="s">
        <v>3127</v>
      </c>
      <c r="D565" t="s">
        <v>51</v>
      </c>
      <c r="E565">
        <v>8776.0932634000001</v>
      </c>
      <c r="F565">
        <v>5287</v>
      </c>
      <c r="G565">
        <v>-21.037023209157098</v>
      </c>
      <c r="H565">
        <f>(Table2[[#This Row],[1Y Return vs Nifty]]-AVERAGE(Table2[1Y Return vs Nifty]))/_xlfn.STDEV.P(Table2[1Y Return vs Nifty])</f>
        <v>-0.74628799436126225</v>
      </c>
      <c r="I565">
        <v>-1.5442336731773001</v>
      </c>
      <c r="J565">
        <f>(Table2[[#This Row],[1M Return vs Nifty]]-AVERAGE(Table2[1M Return vs Nifty]))/_xlfn.STDEV.P(Table2[1M Return vs Nifty])</f>
        <v>-0.29232643579280515</v>
      </c>
      <c r="K565">
        <v>5.74792238755286</v>
      </c>
      <c r="L565">
        <f>(Table2[[#This Row],[6M Return vs Nifty]]-AVERAGE(Table2[6M Return vs Nifty]))/_xlfn.STDEV.P(Table2[6M Return vs Nifty])</f>
        <v>-2.2830370412591523E-2</v>
      </c>
      <c r="M565">
        <v>5.2893748884731702</v>
      </c>
      <c r="N565">
        <f>(Table2[[#This Row],[1W Return vs Nifty]]-AVERAGE(Table2[1W Return vs Nifty]))/_xlfn.STDEV.P(Table2[1W Return vs Nifty])</f>
        <v>-0.20912049217296502</v>
      </c>
      <c r="O565">
        <v>5176.43</v>
      </c>
      <c r="P565">
        <v>5202.5589418623704</v>
      </c>
      <c r="Q565">
        <v>5105.84661768766</v>
      </c>
      <c r="R565">
        <v>65.541585756640799</v>
      </c>
      <c r="S565" s="1">
        <f>(Table2[[#This Row],[Close Price]]-Table2[[#This Row],[20D EMA]])/Table2[[#This Row],[20D EMA]]</f>
        <v>2.1360281120386002E-2</v>
      </c>
      <c r="T565" s="1">
        <f>(Table2[[#This Row],[Close Price]]-Table2[[#This Row],[50D EMA]])/Table2[[#This Row],[50D EMA]]</f>
        <v>1.6230677841662683E-2</v>
      </c>
      <c r="U565" s="1">
        <f>(Table2[[#This Row],[Close Price]]-Table2[[#This Row],[200D EMA]])/Table2[[#This Row],[200D EMA]]</f>
        <v>3.5479597386413632E-2</v>
      </c>
      <c r="V565">
        <v>0.67111431904214902</v>
      </c>
      <c r="W565">
        <v>5232.45</v>
      </c>
      <c r="X565">
        <v>5380</v>
      </c>
      <c r="Y565">
        <v>5232.45</v>
      </c>
      <c r="Z565">
        <v>5380</v>
      </c>
      <c r="AA565">
        <v>5175</v>
      </c>
      <c r="AB565">
        <v>5380</v>
      </c>
      <c r="AC565" s="1">
        <f>(Table2[[#This Row],[Close Price]]/Table2[[#This Row],[Day Low]])-1</f>
        <v>1.0425326567860216E-2</v>
      </c>
      <c r="AD565" s="1">
        <f>(Table2[[#This Row],[Day High]]/Table2[[#This Row],[Close Price]])-1</f>
        <v>1.759031586911286E-2</v>
      </c>
      <c r="AE565" s="1">
        <f>(Table2[[#This Row],[Close Price]]/Table2[[#This Row],[Current Week Low]])-1</f>
        <v>1.0425326567860216E-2</v>
      </c>
      <c r="AF565" s="1">
        <f>(Table2[[#This Row],[Current Week High]]/Table2[[#This Row],[Close Price]])-1</f>
        <v>1.759031586911286E-2</v>
      </c>
      <c r="AG565" s="1">
        <f>(Table2[[#This Row],[Close Price]]/Table2[[#This Row],[Current Month Low]])-1</f>
        <v>2.1642512077294729E-2</v>
      </c>
      <c r="AH565" s="1">
        <f>(Table2[[#This Row],[Current Month High]]/Table2[[#This Row],[Close Price]])-1</f>
        <v>1.759031586911286E-2</v>
      </c>
      <c r="AI565">
        <v>6.7306601097030399</v>
      </c>
      <c r="AJ565">
        <v>14.028749824761899</v>
      </c>
      <c r="AK565" t="str">
        <f>IF(AND(Table2[[#This Row],[20D EMA]]&gt;Table2[[#This Row],[50D EMA]],Table2[[#This Row],[50D EMA]]&gt;Table2[[#This Row],[200D EMA]]),"Uptrend","Downtrend/NoTrend")</f>
        <v>Downtrend/NoTrend</v>
      </c>
      <c r="AL565">
        <v>0</v>
      </c>
      <c r="AM565" t="s">
        <v>3170</v>
      </c>
      <c r="AN565">
        <v>1.54</v>
      </c>
      <c r="AO565" t="s">
        <v>3169</v>
      </c>
      <c r="AP565">
        <v>-4.3088767147419001E-2</v>
      </c>
      <c r="AQ565">
        <f>(Table2[[#This Row],[Sharpe Ratio]]-AVERAGE(Table2[Sharpe Ratio]))/_xlfn.STDEV.P(Table2[Sharpe Ratio])</f>
        <v>-1.2440635069618573</v>
      </c>
      <c r="AR5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5">
        <f>_xlfn.RANK.AVG(Table2[[#This Row],[1Y Return vs Nifty Z-Score]],Table2[1Y Return vs Nifty Z-Score])</f>
        <v>583</v>
      </c>
      <c r="AT565">
        <f>_xlfn.RANK.AVG(Table2[[#This Row],[6M Return vs Nifty Z-Score]],Table2[6M Return vs Nifty Z-Score])</f>
        <v>321</v>
      </c>
      <c r="AU565">
        <f>_xlfn.RANK.AVG(Table2[[#This Row],[Sharpe Ratio Z-Score]],Table2[Sharpe Ratio Z-Score])</f>
        <v>653</v>
      </c>
      <c r="AV565">
        <f>(Table2[[#This Row],[Rank 1Y]]+Table2[[#This Row],[Rank 6M]]+Table2[[#This Row],[Rank Sharpe]])/3</f>
        <v>519</v>
      </c>
    </row>
    <row r="566" spans="1:48" x14ac:dyDescent="0.3">
      <c r="A566" t="s">
        <v>1864</v>
      </c>
      <c r="B566" t="s">
        <v>1865</v>
      </c>
      <c r="C566" t="s">
        <v>3135</v>
      </c>
      <c r="D566" t="s">
        <v>268</v>
      </c>
      <c r="E566">
        <v>4025.2028177120001</v>
      </c>
      <c r="F566">
        <v>182.92</v>
      </c>
      <c r="G566">
        <v>-5.8432379328475301</v>
      </c>
      <c r="H566">
        <f>(Table2[[#This Row],[1Y Return vs Nifty]]-AVERAGE(Table2[1Y Return vs Nifty]))/_xlfn.STDEV.P(Table2[1Y Return vs Nifty])</f>
        <v>-0.47692751879085438</v>
      </c>
      <c r="I566">
        <v>-0.67474666693384999</v>
      </c>
      <c r="J566">
        <f>(Table2[[#This Row],[1M Return vs Nifty]]-AVERAGE(Table2[1M Return vs Nifty]))/_xlfn.STDEV.P(Table2[1M Return vs Nifty])</f>
        <v>-0.19643757089450065</v>
      </c>
      <c r="K566">
        <v>-11.786550239590101</v>
      </c>
      <c r="L566">
        <f>(Table2[[#This Row],[6M Return vs Nifty]]-AVERAGE(Table2[6M Return vs Nifty]))/_xlfn.STDEV.P(Table2[6M Return vs Nifty])</f>
        <v>-0.62754091138189361</v>
      </c>
      <c r="M566">
        <v>4.9458357002623403</v>
      </c>
      <c r="N566">
        <f>(Table2[[#This Row],[1W Return vs Nifty]]-AVERAGE(Table2[1W Return vs Nifty]))/_xlfn.STDEV.P(Table2[1W Return vs Nifty])</f>
        <v>-0.26987076830049395</v>
      </c>
      <c r="O566">
        <v>190.73</v>
      </c>
      <c r="P566">
        <v>195.58399229275199</v>
      </c>
      <c r="Q566">
        <v>190.74195669033799</v>
      </c>
      <c r="R566">
        <v>38.864307302824201</v>
      </c>
      <c r="S566" s="1">
        <f>(Table2[[#This Row],[Close Price]]-Table2[[#This Row],[20D EMA]])/Table2[[#This Row],[20D EMA]]</f>
        <v>-4.0947936874115257E-2</v>
      </c>
      <c r="T566" s="1">
        <f>(Table2[[#This Row],[Close Price]]-Table2[[#This Row],[50D EMA]])/Table2[[#This Row],[50D EMA]]</f>
        <v>-6.474963592008294E-2</v>
      </c>
      <c r="U566" s="1">
        <f>(Table2[[#This Row],[Close Price]]-Table2[[#This Row],[200D EMA]])/Table2[[#This Row],[200D EMA]]</f>
        <v>-4.1008055207468773E-2</v>
      </c>
      <c r="V566">
        <v>0.45224253418017701</v>
      </c>
      <c r="W566">
        <v>180.64</v>
      </c>
      <c r="X566">
        <v>186.84</v>
      </c>
      <c r="Y566">
        <v>180.64</v>
      </c>
      <c r="Z566">
        <v>186.84</v>
      </c>
      <c r="AA566">
        <v>180.64</v>
      </c>
      <c r="AB566">
        <v>189.9</v>
      </c>
      <c r="AC566" s="1">
        <f>(Table2[[#This Row],[Close Price]]/Table2[[#This Row],[Day Low]])-1</f>
        <v>1.2621789193977051E-2</v>
      </c>
      <c r="AD566" s="1">
        <f>(Table2[[#This Row],[Day High]]/Table2[[#This Row],[Close Price]])-1</f>
        <v>2.1430133391646677E-2</v>
      </c>
      <c r="AE566" s="1">
        <f>(Table2[[#This Row],[Close Price]]/Table2[[#This Row],[Current Week Low]])-1</f>
        <v>1.2621789193977051E-2</v>
      </c>
      <c r="AF566" s="1">
        <f>(Table2[[#This Row],[Current Week High]]/Table2[[#This Row],[Close Price]])-1</f>
        <v>2.1430133391646677E-2</v>
      </c>
      <c r="AG566" s="1">
        <f>(Table2[[#This Row],[Close Price]]/Table2[[#This Row],[Current Month Low]])-1</f>
        <v>1.2621789193977051E-2</v>
      </c>
      <c r="AH566" s="1">
        <f>(Table2[[#This Row],[Current Month High]]/Table2[[#This Row],[Close Price]])-1</f>
        <v>3.8158757926962661E-2</v>
      </c>
      <c r="AI566">
        <v>30.029521102121102</v>
      </c>
      <c r="AJ566">
        <v>24.860068259385599</v>
      </c>
      <c r="AK566" t="str">
        <f>IF(AND(Table2[[#This Row],[20D EMA]]&gt;Table2[[#This Row],[50D EMA]],Table2[[#This Row],[50D EMA]]&gt;Table2[[#This Row],[200D EMA]]),"Uptrend","Downtrend/NoTrend")</f>
        <v>Downtrend/NoTrend</v>
      </c>
      <c r="AL566">
        <v>-0.06</v>
      </c>
      <c r="AM566" t="s">
        <v>3168</v>
      </c>
      <c r="AN566">
        <v>-7.01</v>
      </c>
      <c r="AO566" t="s">
        <v>3168</v>
      </c>
      <c r="AQ566">
        <f>(Table2[[#This Row],[Sharpe Ratio]]-AVERAGE(Table2[Sharpe Ratio]))/_xlfn.STDEV.P(Table2[Sharpe Ratio])</f>
        <v>-0.73340465320162251</v>
      </c>
      <c r="AR5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6">
        <f>_xlfn.RANK.AVG(Table2[[#This Row],[1Y Return vs Nifty Z-Score]],Table2[1Y Return vs Nifty Z-Score])</f>
        <v>483</v>
      </c>
      <c r="AT566">
        <f>_xlfn.RANK.AVG(Table2[[#This Row],[6M Return vs Nifty Z-Score]],Table2[6M Return vs Nifty Z-Score])</f>
        <v>543</v>
      </c>
      <c r="AU566">
        <f>_xlfn.RANK.AVG(Table2[[#This Row],[Sharpe Ratio Z-Score]],Table2[Sharpe Ratio Z-Score])</f>
        <v>539</v>
      </c>
      <c r="AV566">
        <f>(Table2[[#This Row],[Rank 1Y]]+Table2[[#This Row],[Rank 6M]]+Table2[[#This Row],[Rank Sharpe]])/3</f>
        <v>521.66666666666663</v>
      </c>
    </row>
    <row r="567" spans="1:48" x14ac:dyDescent="0.3">
      <c r="A567" t="s">
        <v>1307</v>
      </c>
      <c r="B567" t="s">
        <v>1308</v>
      </c>
      <c r="C567" t="s">
        <v>3136</v>
      </c>
      <c r="D567" t="s">
        <v>141</v>
      </c>
      <c r="E567">
        <v>8694.6022831770006</v>
      </c>
      <c r="F567">
        <v>161.47</v>
      </c>
      <c r="G567">
        <v>-35.443584703545298</v>
      </c>
      <c r="H567">
        <f>(Table2[[#This Row],[1Y Return vs Nifty]]-AVERAGE(Table2[1Y Return vs Nifty]))/_xlfn.STDEV.P(Table2[1Y Return vs Nifty])</f>
        <v>-1.0016923050640973</v>
      </c>
      <c r="I567">
        <v>-5.2200761338210597</v>
      </c>
      <c r="J567">
        <f>(Table2[[#This Row],[1M Return vs Nifty]]-AVERAGE(Table2[1M Return vs Nifty]))/_xlfn.STDEV.P(Table2[1M Return vs Nifty])</f>
        <v>-0.69770611204460986</v>
      </c>
      <c r="K567">
        <v>-31.395362161687899</v>
      </c>
      <c r="L567">
        <f>(Table2[[#This Row],[6M Return vs Nifty]]-AVERAGE(Table2[6M Return vs Nifty]))/_xlfn.STDEV.P(Table2[6M Return vs Nifty])</f>
        <v>-1.3037890950211142</v>
      </c>
      <c r="M567">
        <v>5.0158613580752398</v>
      </c>
      <c r="N567">
        <f>(Table2[[#This Row],[1W Return vs Nifty]]-AVERAGE(Table2[1W Return vs Nifty]))/_xlfn.STDEV.P(Table2[1W Return vs Nifty])</f>
        <v>-0.25748767433586955</v>
      </c>
      <c r="O567">
        <v>171.29</v>
      </c>
      <c r="P567">
        <v>181.727817784889</v>
      </c>
      <c r="Q567">
        <v>192.33398803811801</v>
      </c>
      <c r="R567">
        <v>36.755281225750899</v>
      </c>
      <c r="S567" s="1">
        <f>(Table2[[#This Row],[Close Price]]-Table2[[#This Row],[20D EMA]])/Table2[[#This Row],[20D EMA]]</f>
        <v>-5.7329674820479848E-2</v>
      </c>
      <c r="T567" s="1">
        <f>(Table2[[#This Row],[Close Price]]-Table2[[#This Row],[50D EMA]])/Table2[[#This Row],[50D EMA]]</f>
        <v>-0.11147340034021734</v>
      </c>
      <c r="U567" s="1">
        <f>(Table2[[#This Row],[Close Price]]-Table2[[#This Row],[200D EMA]])/Table2[[#This Row],[200D EMA]]</f>
        <v>-0.16047079537497649</v>
      </c>
      <c r="V567">
        <v>0.65489829212116002</v>
      </c>
      <c r="W567">
        <v>160</v>
      </c>
      <c r="X567">
        <v>166.05</v>
      </c>
      <c r="Y567">
        <v>160</v>
      </c>
      <c r="Z567">
        <v>166.05</v>
      </c>
      <c r="AA567">
        <v>160</v>
      </c>
      <c r="AB567">
        <v>166.53</v>
      </c>
      <c r="AC567" s="1">
        <f>(Table2[[#This Row],[Close Price]]/Table2[[#This Row],[Day Low]])-1</f>
        <v>9.1874999999999041E-3</v>
      </c>
      <c r="AD567" s="1">
        <f>(Table2[[#This Row],[Day High]]/Table2[[#This Row],[Close Price]])-1</f>
        <v>2.8364402056109572E-2</v>
      </c>
      <c r="AE567" s="1">
        <f>(Table2[[#This Row],[Close Price]]/Table2[[#This Row],[Current Week Low]])-1</f>
        <v>9.1874999999999041E-3</v>
      </c>
      <c r="AF567" s="1">
        <f>(Table2[[#This Row],[Current Week High]]/Table2[[#This Row],[Close Price]])-1</f>
        <v>2.8364402056109572E-2</v>
      </c>
      <c r="AG567" s="1">
        <f>(Table2[[#This Row],[Close Price]]/Table2[[#This Row],[Current Month Low]])-1</f>
        <v>9.1874999999999041E-3</v>
      </c>
      <c r="AH567" s="1">
        <f>(Table2[[#This Row],[Current Month High]]/Table2[[#This Row],[Close Price]])-1</f>
        <v>3.1337090481204033E-2</v>
      </c>
      <c r="AI567">
        <v>76.441444231126496</v>
      </c>
      <c r="AJ567">
        <v>3.4268511401485999</v>
      </c>
      <c r="AK567" t="str">
        <f>IF(AND(Table2[[#This Row],[20D EMA]]&gt;Table2[[#This Row],[50D EMA]],Table2[[#This Row],[50D EMA]]&gt;Table2[[#This Row],[200D EMA]]),"Uptrend","Downtrend/NoTrend")</f>
        <v>Downtrend/NoTrend</v>
      </c>
      <c r="AL567">
        <v>-0.13</v>
      </c>
      <c r="AM567" t="s">
        <v>3168</v>
      </c>
      <c r="AN567">
        <v>-9.5</v>
      </c>
      <c r="AO567" t="s">
        <v>3168</v>
      </c>
      <c r="AP567">
        <v>0.111630933217242</v>
      </c>
      <c r="AQ567">
        <f>(Table2[[#This Row],[Sharpe Ratio]]-AVERAGE(Table2[Sharpe Ratio]))/_xlfn.STDEV.P(Table2[Sharpe Ratio])</f>
        <v>0.5895694807732621</v>
      </c>
      <c r="AR5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7">
        <f>_xlfn.RANK.AVG(Table2[[#This Row],[1Y Return vs Nifty Z-Score]],Table2[1Y Return vs Nifty Z-Score])</f>
        <v>669</v>
      </c>
      <c r="AT567">
        <f>_xlfn.RANK.AVG(Table2[[#This Row],[6M Return vs Nifty Z-Score]],Table2[6M Return vs Nifty Z-Score])</f>
        <v>705</v>
      </c>
      <c r="AU567">
        <f>_xlfn.RANK.AVG(Table2[[#This Row],[Sharpe Ratio Z-Score]],Table2[Sharpe Ratio Z-Score])</f>
        <v>197</v>
      </c>
      <c r="AV567">
        <f>(Table2[[#This Row],[Rank 1Y]]+Table2[[#This Row],[Rank 6M]]+Table2[[#This Row],[Rank Sharpe]])/3</f>
        <v>523.66666666666663</v>
      </c>
    </row>
    <row r="568" spans="1:48" x14ac:dyDescent="0.3">
      <c r="A568" t="s">
        <v>1550</v>
      </c>
      <c r="B568" t="s">
        <v>1551</v>
      </c>
      <c r="C568" t="s">
        <v>3135</v>
      </c>
      <c r="D568" t="s">
        <v>462</v>
      </c>
      <c r="E568">
        <v>6302.3083429600001</v>
      </c>
      <c r="F568">
        <v>1166.9000000000001</v>
      </c>
      <c r="G568">
        <v>-31.004819033342802</v>
      </c>
      <c r="H568">
        <f>(Table2[[#This Row],[1Y Return vs Nifty]]-AVERAGE(Table2[1Y Return vs Nifty]))/_xlfn.STDEV.P(Table2[1Y Return vs Nifty])</f>
        <v>-0.92300039188196303</v>
      </c>
      <c r="I568">
        <v>-8.6332401489895396</v>
      </c>
      <c r="J568">
        <f>(Table2[[#This Row],[1M Return vs Nifty]]-AVERAGE(Table2[1M Return vs Nifty]))/_xlfn.STDEV.P(Table2[1M Return vs Nifty])</f>
        <v>-1.0741170541014111</v>
      </c>
      <c r="K568">
        <v>9.9294103003890903</v>
      </c>
      <c r="L568">
        <f>(Table2[[#This Row],[6M Return vs Nifty]]-AVERAGE(Table2[6M Return vs Nifty]))/_xlfn.STDEV.P(Table2[6M Return vs Nifty])</f>
        <v>0.12137640851919089</v>
      </c>
      <c r="M568">
        <v>1.2508575699747999</v>
      </c>
      <c r="N568">
        <f>(Table2[[#This Row],[1W Return vs Nifty]]-AVERAGE(Table2[1W Return vs Nifty]))/_xlfn.STDEV.P(Table2[1W Return vs Nifty])</f>
        <v>-0.92327785955318376</v>
      </c>
      <c r="O568">
        <v>1198.4000000000001</v>
      </c>
      <c r="P568">
        <v>1207.9944370226499</v>
      </c>
      <c r="Q568">
        <v>1161.90669490184</v>
      </c>
      <c r="R568">
        <v>43.735696972794202</v>
      </c>
      <c r="S568" s="1">
        <f>(Table2[[#This Row],[Close Price]]-Table2[[#This Row],[20D EMA]])/Table2[[#This Row],[20D EMA]]</f>
        <v>-2.6285046728971962E-2</v>
      </c>
      <c r="T568" s="1">
        <f>(Table2[[#This Row],[Close Price]]-Table2[[#This Row],[50D EMA]])/Table2[[#This Row],[50D EMA]]</f>
        <v>-3.4018730354367747E-2</v>
      </c>
      <c r="U568" s="1">
        <f>(Table2[[#This Row],[Close Price]]-Table2[[#This Row],[200D EMA]])/Table2[[#This Row],[200D EMA]]</f>
        <v>4.2975095333123792E-3</v>
      </c>
      <c r="V568">
        <v>1.1829743225420399</v>
      </c>
      <c r="W568">
        <v>1138.25</v>
      </c>
      <c r="X568">
        <v>1204.05</v>
      </c>
      <c r="Y568">
        <v>1138.25</v>
      </c>
      <c r="Z568">
        <v>1204.05</v>
      </c>
      <c r="AA568">
        <v>1138.25</v>
      </c>
      <c r="AB568">
        <v>1204.05</v>
      </c>
      <c r="AC568" s="1">
        <f>(Table2[[#This Row],[Close Price]]/Table2[[#This Row],[Day Low]])-1</f>
        <v>2.5170217439051346E-2</v>
      </c>
      <c r="AD568" s="1">
        <f>(Table2[[#This Row],[Day High]]/Table2[[#This Row],[Close Price]])-1</f>
        <v>3.1836489844887961E-2</v>
      </c>
      <c r="AE568" s="1">
        <f>(Table2[[#This Row],[Close Price]]/Table2[[#This Row],[Current Week Low]])-1</f>
        <v>2.5170217439051346E-2</v>
      </c>
      <c r="AF568" s="1">
        <f>(Table2[[#This Row],[Current Week High]]/Table2[[#This Row],[Close Price]])-1</f>
        <v>3.1836489844887961E-2</v>
      </c>
      <c r="AG568" s="1">
        <f>(Table2[[#This Row],[Close Price]]/Table2[[#This Row],[Current Month Low]])-1</f>
        <v>2.5170217439051346E-2</v>
      </c>
      <c r="AH568" s="1">
        <f>(Table2[[#This Row],[Current Month High]]/Table2[[#This Row],[Close Price]])-1</f>
        <v>3.1836489844887961E-2</v>
      </c>
      <c r="AI568">
        <v>20.644442540063402</v>
      </c>
      <c r="AJ568">
        <v>25.0294653380477</v>
      </c>
      <c r="AK568" t="str">
        <f>IF(AND(Table2[[#This Row],[20D EMA]]&gt;Table2[[#This Row],[50D EMA]],Table2[[#This Row],[50D EMA]]&gt;Table2[[#This Row],[200D EMA]]),"Uptrend","Downtrend/NoTrend")</f>
        <v>Downtrend/NoTrend</v>
      </c>
      <c r="AL568">
        <v>7.0000000000000007E-2</v>
      </c>
      <c r="AM568" t="s">
        <v>3169</v>
      </c>
      <c r="AN568">
        <v>-5.89</v>
      </c>
      <c r="AO568" t="s">
        <v>3168</v>
      </c>
      <c r="AP568">
        <v>-4.3365481626235998E-2</v>
      </c>
      <c r="AQ568">
        <f>(Table2[[#This Row],[Sharpe Ratio]]-AVERAGE(Table2[Sharpe Ratio]))/_xlfn.STDEV.P(Table2[Sharpe Ratio])</f>
        <v>-1.2473429393505375</v>
      </c>
      <c r="AR5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8">
        <f>_xlfn.RANK.AVG(Table2[[#This Row],[1Y Return vs Nifty Z-Score]],Table2[1Y Return vs Nifty Z-Score])</f>
        <v>641</v>
      </c>
      <c r="AT568">
        <f>_xlfn.RANK.AVG(Table2[[#This Row],[6M Return vs Nifty Z-Score]],Table2[6M Return vs Nifty Z-Score])</f>
        <v>272</v>
      </c>
      <c r="AU568">
        <f>_xlfn.RANK.AVG(Table2[[#This Row],[Sharpe Ratio Z-Score]],Table2[Sharpe Ratio Z-Score])</f>
        <v>658</v>
      </c>
      <c r="AV568">
        <f>(Table2[[#This Row],[Rank 1Y]]+Table2[[#This Row],[Rank 6M]]+Table2[[#This Row],[Rank Sharpe]])/3</f>
        <v>523.66666666666663</v>
      </c>
    </row>
    <row r="569" spans="1:48" x14ac:dyDescent="0.3">
      <c r="A569" t="s">
        <v>19</v>
      </c>
      <c r="B569" t="s">
        <v>20</v>
      </c>
      <c r="C569" t="s">
        <v>3122</v>
      </c>
      <c r="D569" t="s">
        <v>21</v>
      </c>
      <c r="E569">
        <v>1434264.16344796</v>
      </c>
      <c r="F569">
        <v>3964.15</v>
      </c>
      <c r="G569">
        <v>-7.5030477610115502</v>
      </c>
      <c r="H569">
        <f>(Table2[[#This Row],[1Y Return vs Nifty]]-AVERAGE(Table2[1Y Return vs Nifty]))/_xlfn.STDEV.P(Table2[1Y Return vs Nifty])</f>
        <v>-0.5063531791210556</v>
      </c>
      <c r="I569">
        <v>-1.7785424602469</v>
      </c>
      <c r="J569">
        <f>(Table2[[#This Row],[1M Return vs Nifty]]-AVERAGE(Table2[1M Return vs Nifty]))/_xlfn.STDEV.P(Table2[1M Return vs Nifty])</f>
        <v>-0.31816650409339076</v>
      </c>
      <c r="K569">
        <v>-5.6613943310234198</v>
      </c>
      <c r="L569">
        <f>(Table2[[#This Row],[6M Return vs Nifty]]-AVERAGE(Table2[6M Return vs Nifty]))/_xlfn.STDEV.P(Table2[6M Return vs Nifty])</f>
        <v>-0.41630294479160962</v>
      </c>
      <c r="M569">
        <v>-0.70158169680892901</v>
      </c>
      <c r="N569">
        <f>(Table2[[#This Row],[1W Return vs Nifty]]-AVERAGE(Table2[1W Return vs Nifty]))/_xlfn.STDEV.P(Table2[1W Return vs Nifty])</f>
        <v>-1.2685404340998463</v>
      </c>
      <c r="O569">
        <v>4094.27</v>
      </c>
      <c r="P569">
        <v>4186.8249969840999</v>
      </c>
      <c r="Q569">
        <v>4054.15678366472</v>
      </c>
      <c r="R569">
        <v>27.289596414090902</v>
      </c>
      <c r="S569" s="1">
        <f>(Table2[[#This Row],[Close Price]]-Table2[[#This Row],[20D EMA]])/Table2[[#This Row],[20D EMA]]</f>
        <v>-3.1781001252970585E-2</v>
      </c>
      <c r="T569" s="1">
        <f>(Table2[[#This Row],[Close Price]]-Table2[[#This Row],[50D EMA]])/Table2[[#This Row],[50D EMA]]</f>
        <v>-5.3184691775868244E-2</v>
      </c>
      <c r="U569" s="1">
        <f>(Table2[[#This Row],[Close Price]]-Table2[[#This Row],[200D EMA]])/Table2[[#This Row],[200D EMA]]</f>
        <v>-2.2201110728470416E-2</v>
      </c>
      <c r="V569">
        <v>0.87180550117132005</v>
      </c>
      <c r="W569">
        <v>3913.25</v>
      </c>
      <c r="X569">
        <v>3991.9</v>
      </c>
      <c r="Y569">
        <v>3913.25</v>
      </c>
      <c r="Z569">
        <v>3991.9</v>
      </c>
      <c r="AA569">
        <v>3913.25</v>
      </c>
      <c r="AB569">
        <v>3998.95</v>
      </c>
      <c r="AC569" s="1">
        <f>(Table2[[#This Row],[Close Price]]/Table2[[#This Row],[Day Low]])-1</f>
        <v>1.3007091292404072E-2</v>
      </c>
      <c r="AD569" s="1">
        <f>(Table2[[#This Row],[Day High]]/Table2[[#This Row],[Close Price]])-1</f>
        <v>7.0002396478439088E-3</v>
      </c>
      <c r="AE569" s="1">
        <f>(Table2[[#This Row],[Close Price]]/Table2[[#This Row],[Current Week Low]])-1</f>
        <v>1.3007091292404072E-2</v>
      </c>
      <c r="AF569" s="1">
        <f>(Table2[[#This Row],[Current Week High]]/Table2[[#This Row],[Close Price]])-1</f>
        <v>7.0002396478439088E-3</v>
      </c>
      <c r="AG569" s="1">
        <f>(Table2[[#This Row],[Close Price]]/Table2[[#This Row],[Current Month Low]])-1</f>
        <v>1.3007091292404072E-2</v>
      </c>
      <c r="AH569" s="1">
        <f>(Table2[[#This Row],[Current Month High]]/Table2[[#This Row],[Close Price]])-1</f>
        <v>8.7786789097283879E-3</v>
      </c>
      <c r="AI569">
        <v>15.8445063885069</v>
      </c>
      <c r="AJ569">
        <v>19.317651662227</v>
      </c>
      <c r="AK569" t="str">
        <f>IF(AND(Table2[[#This Row],[20D EMA]]&gt;Table2[[#This Row],[50D EMA]],Table2[[#This Row],[50D EMA]]&gt;Table2[[#This Row],[200D EMA]]),"Uptrend","Downtrend/NoTrend")</f>
        <v>Downtrend/NoTrend</v>
      </c>
      <c r="AL569">
        <v>-0.09</v>
      </c>
      <c r="AM569" t="s">
        <v>3168</v>
      </c>
      <c r="AN569">
        <v>-3.53</v>
      </c>
      <c r="AO569" t="s">
        <v>3168</v>
      </c>
      <c r="AP569">
        <v>-2.4002841869835E-2</v>
      </c>
      <c r="AQ569">
        <f>(Table2[[#This Row],[Sharpe Ratio]]-AVERAGE(Table2[Sharpe Ratio]))/_xlfn.STDEV.P(Table2[Sharpe Ratio])</f>
        <v>-1.0178700609563283</v>
      </c>
      <c r="AR5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9">
        <f>_xlfn.RANK.AVG(Table2[[#This Row],[1Y Return vs Nifty Z-Score]],Table2[1Y Return vs Nifty Z-Score])</f>
        <v>494</v>
      </c>
      <c r="AT569">
        <f>_xlfn.RANK.AVG(Table2[[#This Row],[6M Return vs Nifty Z-Score]],Table2[6M Return vs Nifty Z-Score])</f>
        <v>463</v>
      </c>
      <c r="AU569">
        <f>_xlfn.RANK.AVG(Table2[[#This Row],[Sharpe Ratio Z-Score]],Table2[Sharpe Ratio Z-Score])</f>
        <v>617</v>
      </c>
      <c r="AV569">
        <f>(Table2[[#This Row],[Rank 1Y]]+Table2[[#This Row],[Rank 6M]]+Table2[[#This Row],[Rank Sharpe]])/3</f>
        <v>524.66666666666663</v>
      </c>
    </row>
    <row r="570" spans="1:48" x14ac:dyDescent="0.3">
      <c r="A570" t="s">
        <v>60</v>
      </c>
      <c r="B570" t="s">
        <v>61</v>
      </c>
      <c r="C570" t="s">
        <v>3129</v>
      </c>
      <c r="D570" t="s">
        <v>62</v>
      </c>
      <c r="E570">
        <v>347491.87290063</v>
      </c>
      <c r="F570">
        <v>11052.45</v>
      </c>
      <c r="G570">
        <v>-17.3135131257716</v>
      </c>
      <c r="H570">
        <f>(Table2[[#This Row],[1Y Return vs Nifty]]-AVERAGE(Table2[1Y Return vs Nifty]))/_xlfn.STDEV.P(Table2[1Y Return vs Nifty])</f>
        <v>-0.6802763699627149</v>
      </c>
      <c r="I570">
        <v>-8.8666482379665794</v>
      </c>
      <c r="J570">
        <f>(Table2[[#This Row],[1M Return vs Nifty]]-AVERAGE(Table2[1M Return vs Nifty]))/_xlfn.STDEV.P(Table2[1M Return vs Nifty])</f>
        <v>-1.099857791512528</v>
      </c>
      <c r="K570">
        <v>-17.909528948603999</v>
      </c>
      <c r="L570">
        <f>(Table2[[#This Row],[6M Return vs Nifty]]-AVERAGE(Table2[6M Return vs Nifty]))/_xlfn.STDEV.P(Table2[6M Return vs Nifty])</f>
        <v>-0.83870379299258602</v>
      </c>
      <c r="M570">
        <v>-2.42445989523568</v>
      </c>
      <c r="N570">
        <f>(Table2[[#This Row],[1W Return vs Nifty]]-AVERAGE(Table2[1W Return vs Nifty]))/_xlfn.STDEV.P(Table2[1W Return vs Nifty])</f>
        <v>-1.5732082271211525</v>
      </c>
      <c r="O570">
        <v>11765.61</v>
      </c>
      <c r="P570">
        <v>12142.9931484518</v>
      </c>
      <c r="Q570">
        <v>11933.754995733199</v>
      </c>
      <c r="R570">
        <v>22.880472898141999</v>
      </c>
      <c r="S570" s="1">
        <f>(Table2[[#This Row],[Close Price]]-Table2[[#This Row],[20D EMA]])/Table2[[#This Row],[20D EMA]]</f>
        <v>-6.0613941818571229E-2</v>
      </c>
      <c r="T570" s="1">
        <f>(Table2[[#This Row],[Close Price]]-Table2[[#This Row],[50D EMA]])/Table2[[#This Row],[50D EMA]]</f>
        <v>-8.9808429859061623E-2</v>
      </c>
      <c r="U570" s="1">
        <f>(Table2[[#This Row],[Close Price]]-Table2[[#This Row],[200D EMA]])/Table2[[#This Row],[200D EMA]]</f>
        <v>-7.3849764474660393E-2</v>
      </c>
      <c r="V570">
        <v>1.35415307505187</v>
      </c>
      <c r="W570">
        <v>10860</v>
      </c>
      <c r="X570">
        <v>11295</v>
      </c>
      <c r="Y570">
        <v>10860</v>
      </c>
      <c r="Z570">
        <v>11295</v>
      </c>
      <c r="AA570">
        <v>10860</v>
      </c>
      <c r="AB570">
        <v>11295</v>
      </c>
      <c r="AC570" s="1">
        <f>(Table2[[#This Row],[Close Price]]/Table2[[#This Row],[Day Low]])-1</f>
        <v>1.7720994475138196E-2</v>
      </c>
      <c r="AD570" s="1">
        <f>(Table2[[#This Row],[Day High]]/Table2[[#This Row],[Close Price]])-1</f>
        <v>2.1945360530922997E-2</v>
      </c>
      <c r="AE570" s="1">
        <f>(Table2[[#This Row],[Close Price]]/Table2[[#This Row],[Current Week Low]])-1</f>
        <v>1.7720994475138196E-2</v>
      </c>
      <c r="AF570" s="1">
        <f>(Table2[[#This Row],[Current Week High]]/Table2[[#This Row],[Close Price]])-1</f>
        <v>2.1945360530922997E-2</v>
      </c>
      <c r="AG570" s="1">
        <f>(Table2[[#This Row],[Close Price]]/Table2[[#This Row],[Current Month Low]])-1</f>
        <v>1.7720994475138196E-2</v>
      </c>
      <c r="AH570" s="1">
        <f>(Table2[[#This Row],[Current Month High]]/Table2[[#This Row],[Close Price]])-1</f>
        <v>2.1945360530922997E-2</v>
      </c>
      <c r="AI570">
        <v>23.773461992589802</v>
      </c>
      <c r="AJ570">
        <v>13.5022310311009</v>
      </c>
      <c r="AK570" t="str">
        <f>IF(AND(Table2[[#This Row],[20D EMA]]&gt;Table2[[#This Row],[50D EMA]],Table2[[#This Row],[50D EMA]]&gt;Table2[[#This Row],[200D EMA]]),"Uptrend","Downtrend/NoTrend")</f>
        <v>Downtrend/NoTrend</v>
      </c>
      <c r="AL570">
        <v>-0.02</v>
      </c>
      <c r="AM570" t="s">
        <v>3168</v>
      </c>
      <c r="AN570">
        <v>-8.99</v>
      </c>
      <c r="AO570" t="s">
        <v>3168</v>
      </c>
      <c r="AP570">
        <v>3.8797875542851003E-2</v>
      </c>
      <c r="AQ570">
        <f>(Table2[[#This Row],[Sharpe Ratio]]-AVERAGE(Table2[Sharpe Ratio]))/_xlfn.STDEV.P(Table2[Sharpe Ratio])</f>
        <v>-0.27359853748565466</v>
      </c>
      <c r="AR5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0">
        <f>_xlfn.RANK.AVG(Table2[[#This Row],[1Y Return vs Nifty Z-Score]],Table2[1Y Return vs Nifty Z-Score])</f>
        <v>559</v>
      </c>
      <c r="AT570">
        <f>_xlfn.RANK.AVG(Table2[[#This Row],[6M Return vs Nifty Z-Score]],Table2[6M Return vs Nifty Z-Score])</f>
        <v>604</v>
      </c>
      <c r="AU570">
        <f>_xlfn.RANK.AVG(Table2[[#This Row],[Sharpe Ratio Z-Score]],Table2[Sharpe Ratio Z-Score])</f>
        <v>412</v>
      </c>
      <c r="AV570">
        <f>(Table2[[#This Row],[Rank 1Y]]+Table2[[#This Row],[Rank 6M]]+Table2[[#This Row],[Rank Sharpe]])/3</f>
        <v>525</v>
      </c>
    </row>
    <row r="571" spans="1:48" x14ac:dyDescent="0.3">
      <c r="A571" t="s">
        <v>1608</v>
      </c>
      <c r="B571" t="s">
        <v>1609</v>
      </c>
      <c r="C571" t="s">
        <v>3125</v>
      </c>
      <c r="D571" t="s">
        <v>37</v>
      </c>
      <c r="E571">
        <v>5805.1749184</v>
      </c>
      <c r="F571">
        <v>342.4</v>
      </c>
      <c r="G571">
        <v>-6.8631994218890604</v>
      </c>
      <c r="H571">
        <f>(Table2[[#This Row],[1Y Return vs Nifty]]-AVERAGE(Table2[1Y Return vs Nifty]))/_xlfn.STDEV.P(Table2[1Y Return vs Nifty])</f>
        <v>-0.49500973508886298</v>
      </c>
      <c r="I571">
        <v>0.839933566890535</v>
      </c>
      <c r="J571">
        <f>(Table2[[#This Row],[1M Return vs Nifty]]-AVERAGE(Table2[1M Return vs Nifty]))/_xlfn.STDEV.P(Table2[1M Return vs Nifty])</f>
        <v>-2.9395433102446845E-2</v>
      </c>
      <c r="K571">
        <v>-9.7996299755830591</v>
      </c>
      <c r="L571">
        <f>(Table2[[#This Row],[6M Return vs Nifty]]-AVERAGE(Table2[6M Return vs Nifty]))/_xlfn.STDEV.P(Table2[6M Return vs Nifty])</f>
        <v>-0.55901808476145376</v>
      </c>
      <c r="M571">
        <v>16.244293386095201</v>
      </c>
      <c r="N571">
        <f>(Table2[[#This Row],[1W Return vs Nifty]]-AVERAGE(Table2[1W Return vs Nifty]))/_xlfn.STDEV.P(Table2[1W Return vs Nifty])</f>
        <v>1.728109222873945</v>
      </c>
      <c r="O571">
        <v>351.09</v>
      </c>
      <c r="P571">
        <v>371.29043917953999</v>
      </c>
      <c r="Q571">
        <v>364.78567467045002</v>
      </c>
      <c r="R571">
        <v>48.218697772044699</v>
      </c>
      <c r="S571" s="1">
        <f>(Table2[[#This Row],[Close Price]]-Table2[[#This Row],[20D EMA]])/Table2[[#This Row],[20D EMA]]</f>
        <v>-2.4751488222393113E-2</v>
      </c>
      <c r="T571" s="1">
        <f>(Table2[[#This Row],[Close Price]]-Table2[[#This Row],[50D EMA]])/Table2[[#This Row],[50D EMA]]</f>
        <v>-7.78108890802056E-2</v>
      </c>
      <c r="U571" s="1">
        <f>(Table2[[#This Row],[Close Price]]-Table2[[#This Row],[200D EMA]])/Table2[[#This Row],[200D EMA]]</f>
        <v>-6.1366649583137887E-2</v>
      </c>
      <c r="V571">
        <v>0.51852220575838304</v>
      </c>
      <c r="W571">
        <v>335.3</v>
      </c>
      <c r="X571">
        <v>353</v>
      </c>
      <c r="Y571">
        <v>335.3</v>
      </c>
      <c r="Z571">
        <v>353</v>
      </c>
      <c r="AA571">
        <v>335.3</v>
      </c>
      <c r="AB571">
        <v>354.95</v>
      </c>
      <c r="AC571" s="1">
        <f>(Table2[[#This Row],[Close Price]]/Table2[[#This Row],[Day Low]])-1</f>
        <v>2.1175067104085787E-2</v>
      </c>
      <c r="AD571" s="1">
        <f>(Table2[[#This Row],[Day High]]/Table2[[#This Row],[Close Price]])-1</f>
        <v>3.0957943925233655E-2</v>
      </c>
      <c r="AE571" s="1">
        <f>(Table2[[#This Row],[Close Price]]/Table2[[#This Row],[Current Week Low]])-1</f>
        <v>2.1175067104085787E-2</v>
      </c>
      <c r="AF571" s="1">
        <f>(Table2[[#This Row],[Current Week High]]/Table2[[#This Row],[Close Price]])-1</f>
        <v>3.0957943925233655E-2</v>
      </c>
      <c r="AG571" s="1">
        <f>(Table2[[#This Row],[Close Price]]/Table2[[#This Row],[Current Month Low]])-1</f>
        <v>2.1175067104085787E-2</v>
      </c>
      <c r="AH571" s="1">
        <f>(Table2[[#This Row],[Current Month High]]/Table2[[#This Row],[Close Price]])-1</f>
        <v>3.6653037383177711E-2</v>
      </c>
      <c r="AI571">
        <v>41.983060747663501</v>
      </c>
      <c r="AJ571">
        <v>18.632376332740101</v>
      </c>
      <c r="AK571" t="str">
        <f>IF(AND(Table2[[#This Row],[20D EMA]]&gt;Table2[[#This Row],[50D EMA]],Table2[[#This Row],[50D EMA]]&gt;Table2[[#This Row],[200D EMA]]),"Uptrend","Downtrend/NoTrend")</f>
        <v>Downtrend/NoTrend</v>
      </c>
      <c r="AL571">
        <v>-0.03</v>
      </c>
      <c r="AM571" t="s">
        <v>3168</v>
      </c>
      <c r="AN571">
        <v>-8.64</v>
      </c>
      <c r="AO571" t="s">
        <v>3168</v>
      </c>
      <c r="AP571">
        <v>-2.8376467887400001E-3</v>
      </c>
      <c r="AQ571">
        <f>(Table2[[#This Row],[Sharpe Ratio]]-AVERAGE(Table2[Sharpe Ratio]))/_xlfn.STDEV.P(Table2[Sharpe Ratio])</f>
        <v>-0.76703451899835551</v>
      </c>
      <c r="AR5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1">
        <f>_xlfn.RANK.AVG(Table2[[#This Row],[1Y Return vs Nifty Z-Score]],Table2[1Y Return vs Nifty Z-Score])</f>
        <v>490</v>
      </c>
      <c r="AT571">
        <f>_xlfn.RANK.AVG(Table2[[#This Row],[6M Return vs Nifty Z-Score]],Table2[6M Return vs Nifty Z-Score])</f>
        <v>517</v>
      </c>
      <c r="AU571">
        <f>_xlfn.RANK.AVG(Table2[[#This Row],[Sharpe Ratio Z-Score]],Table2[Sharpe Ratio Z-Score])</f>
        <v>569</v>
      </c>
      <c r="AV571">
        <f>(Table2[[#This Row],[Rank 1Y]]+Table2[[#This Row],[Rank 6M]]+Table2[[#This Row],[Rank Sharpe]])/3</f>
        <v>525.33333333333337</v>
      </c>
    </row>
    <row r="572" spans="1:48" x14ac:dyDescent="0.3">
      <c r="A572" t="s">
        <v>1253</v>
      </c>
      <c r="B572" t="s">
        <v>1254</v>
      </c>
      <c r="C572" t="s">
        <v>3133</v>
      </c>
      <c r="D572" t="s">
        <v>805</v>
      </c>
      <c r="E572">
        <v>9200.6188250249998</v>
      </c>
      <c r="F572">
        <v>7134.45</v>
      </c>
      <c r="G572">
        <v>-40.994007075561498</v>
      </c>
      <c r="H572">
        <f>(Table2[[#This Row],[1Y Return vs Nifty]]-AVERAGE(Table2[1Y Return vs Nifty]))/_xlfn.STDEV.P(Table2[1Y Return vs Nifty])</f>
        <v>-1.100092037754413</v>
      </c>
      <c r="I572">
        <v>-6.7682279515613599</v>
      </c>
      <c r="J572">
        <f>(Table2[[#This Row],[1M Return vs Nifty]]-AVERAGE(Table2[1M Return vs Nifty]))/_xlfn.STDEV.P(Table2[1M Return vs Nifty])</f>
        <v>-0.86843956686037871</v>
      </c>
      <c r="K572">
        <v>-3.3147887484451601</v>
      </c>
      <c r="L572">
        <f>(Table2[[#This Row],[6M Return vs Nifty]]-AVERAGE(Table2[6M Return vs Nifty]))/_xlfn.STDEV.P(Table2[6M Return vs Nifty])</f>
        <v>-0.33537566733897167</v>
      </c>
      <c r="M572">
        <v>3.9810418823032601</v>
      </c>
      <c r="N572">
        <f>(Table2[[#This Row],[1W Return vs Nifty]]-AVERAGE(Table2[1W Return vs Nifty]))/_xlfn.STDEV.P(Table2[1W Return vs Nifty])</f>
        <v>-0.44048155408129158</v>
      </c>
      <c r="O572">
        <v>7476.48</v>
      </c>
      <c r="P572">
        <v>7989.6370419385103</v>
      </c>
      <c r="Q572">
        <v>8127.3468654767403</v>
      </c>
      <c r="R572">
        <v>33.437239872443399</v>
      </c>
      <c r="S572" s="1">
        <f>(Table2[[#This Row],[Close Price]]-Table2[[#This Row],[20D EMA]])/Table2[[#This Row],[20D EMA]]</f>
        <v>-4.5747464047252148E-2</v>
      </c>
      <c r="T572" s="1">
        <f>(Table2[[#This Row],[Close Price]]-Table2[[#This Row],[50D EMA]])/Table2[[#This Row],[50D EMA]]</f>
        <v>-0.10703703277752628</v>
      </c>
      <c r="U572" s="1">
        <f>(Table2[[#This Row],[Close Price]]-Table2[[#This Row],[200D EMA]])/Table2[[#This Row],[200D EMA]]</f>
        <v>-0.12216740369410803</v>
      </c>
      <c r="V572">
        <v>0.41440809721355598</v>
      </c>
      <c r="W572">
        <v>7045</v>
      </c>
      <c r="X572">
        <v>7358</v>
      </c>
      <c r="Y572">
        <v>7045</v>
      </c>
      <c r="Z572">
        <v>7358</v>
      </c>
      <c r="AA572">
        <v>7045</v>
      </c>
      <c r="AB572">
        <v>7380</v>
      </c>
      <c r="AC572" s="1">
        <f>(Table2[[#This Row],[Close Price]]/Table2[[#This Row],[Day Low]])-1</f>
        <v>1.2696948190205726E-2</v>
      </c>
      <c r="AD572" s="1">
        <f>(Table2[[#This Row],[Day High]]/Table2[[#This Row],[Close Price]])-1</f>
        <v>3.1333879976732648E-2</v>
      </c>
      <c r="AE572" s="1">
        <f>(Table2[[#This Row],[Close Price]]/Table2[[#This Row],[Current Week Low]])-1</f>
        <v>1.2696948190205726E-2</v>
      </c>
      <c r="AF572" s="1">
        <f>(Table2[[#This Row],[Current Week High]]/Table2[[#This Row],[Close Price]])-1</f>
        <v>3.1333879976732648E-2</v>
      </c>
      <c r="AG572" s="1">
        <f>(Table2[[#This Row],[Close Price]]/Table2[[#This Row],[Current Month Low]])-1</f>
        <v>1.2696948190205726E-2</v>
      </c>
      <c r="AH572" s="1">
        <f>(Table2[[#This Row],[Current Month High]]/Table2[[#This Row],[Close Price]])-1</f>
        <v>3.441750940857391E-2</v>
      </c>
      <c r="AI572">
        <v>51.237306309526303</v>
      </c>
      <c r="AJ572">
        <v>8.2420500060687001</v>
      </c>
      <c r="AK572" t="str">
        <f>IF(AND(Table2[[#This Row],[20D EMA]]&gt;Table2[[#This Row],[50D EMA]],Table2[[#This Row],[50D EMA]]&gt;Table2[[#This Row],[200D EMA]]),"Uptrend","Downtrend/NoTrend")</f>
        <v>Downtrend/NoTrend</v>
      </c>
      <c r="AL572">
        <v>-0.25</v>
      </c>
      <c r="AM572" t="s">
        <v>3168</v>
      </c>
      <c r="AN572">
        <v>-8.74</v>
      </c>
      <c r="AO572" t="s">
        <v>3168</v>
      </c>
      <c r="AP572">
        <v>2.1134491778680001E-2</v>
      </c>
      <c r="AQ572">
        <f>(Table2[[#This Row],[Sharpe Ratio]]-AVERAGE(Table2[Sharpe Ratio]))/_xlfn.STDEV.P(Table2[Sharpe Ratio])</f>
        <v>-0.48293298596682904</v>
      </c>
      <c r="AR5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2">
        <f>_xlfn.RANK.AVG(Table2[[#This Row],[1Y Return vs Nifty Z-Score]],Table2[1Y Return vs Nifty Z-Score])</f>
        <v>685</v>
      </c>
      <c r="AT572">
        <f>_xlfn.RANK.AVG(Table2[[#This Row],[6M Return vs Nifty Z-Score]],Table2[6M Return vs Nifty Z-Score])</f>
        <v>434</v>
      </c>
      <c r="AU572">
        <f>_xlfn.RANK.AVG(Table2[[#This Row],[Sharpe Ratio Z-Score]],Table2[Sharpe Ratio Z-Score])</f>
        <v>460</v>
      </c>
      <c r="AV572">
        <f>(Table2[[#This Row],[Rank 1Y]]+Table2[[#This Row],[Rank 6M]]+Table2[[#This Row],[Rank Sharpe]])/3</f>
        <v>526.33333333333337</v>
      </c>
    </row>
    <row r="573" spans="1:48" x14ac:dyDescent="0.3">
      <c r="A573" t="s">
        <v>1468</v>
      </c>
      <c r="B573" t="s">
        <v>1469</v>
      </c>
      <c r="C573" t="s">
        <v>3133</v>
      </c>
      <c r="D573" t="s">
        <v>1470</v>
      </c>
      <c r="E573">
        <v>7017.1368780800003</v>
      </c>
      <c r="F573">
        <v>263.2</v>
      </c>
      <c r="G573">
        <v>-45.868208697949001</v>
      </c>
      <c r="H573">
        <f>(Table2[[#This Row],[1Y Return vs Nifty]]-AVERAGE(Table2[1Y Return vs Nifty]))/_xlfn.STDEV.P(Table2[1Y Return vs Nifty])</f>
        <v>-1.186503504229425</v>
      </c>
      <c r="I573">
        <v>4.89859045912692</v>
      </c>
      <c r="J573">
        <f>(Table2[[#This Row],[1M Return vs Nifty]]-AVERAGE(Table2[1M Return vs Nifty]))/_xlfn.STDEV.P(Table2[1M Return vs Nifty])</f>
        <v>0.41820182782690118</v>
      </c>
      <c r="K573">
        <v>-17.691215757140501</v>
      </c>
      <c r="L573">
        <f>(Table2[[#This Row],[6M Return vs Nifty]]-AVERAGE(Table2[6M Return vs Nifty]))/_xlfn.STDEV.P(Table2[6M Return vs Nifty])</f>
        <v>-0.83117483612471488</v>
      </c>
      <c r="M573">
        <v>2.9974447178218502</v>
      </c>
      <c r="N573">
        <f>(Table2[[#This Row],[1W Return vs Nifty]]-AVERAGE(Table2[1W Return vs Nifty]))/_xlfn.STDEV.P(Table2[1W Return vs Nifty])</f>
        <v>-0.61441745831306516</v>
      </c>
      <c r="O573">
        <v>270.52</v>
      </c>
      <c r="P573">
        <v>274.48559500469298</v>
      </c>
      <c r="Q573">
        <v>281.02299151861598</v>
      </c>
      <c r="R573">
        <v>34.102630563929303</v>
      </c>
      <c r="S573" s="1">
        <f>(Table2[[#This Row],[Close Price]]-Table2[[#This Row],[20D EMA]])/Table2[[#This Row],[20D EMA]]</f>
        <v>-2.7058997486322615E-2</v>
      </c>
      <c r="T573" s="1">
        <f>(Table2[[#This Row],[Close Price]]-Table2[[#This Row],[50D EMA]])/Table2[[#This Row],[50D EMA]]</f>
        <v>-4.1115436329181645E-2</v>
      </c>
      <c r="U573" s="1">
        <f>(Table2[[#This Row],[Close Price]]-Table2[[#This Row],[200D EMA]])/Table2[[#This Row],[200D EMA]]</f>
        <v>-6.3421826884350607E-2</v>
      </c>
      <c r="V573">
        <v>0.38289340346356898</v>
      </c>
      <c r="W573">
        <v>261</v>
      </c>
      <c r="X573">
        <v>271.95</v>
      </c>
      <c r="Y573">
        <v>261</v>
      </c>
      <c r="Z573">
        <v>271.95</v>
      </c>
      <c r="AA573">
        <v>261</v>
      </c>
      <c r="AB573">
        <v>272.10000000000002</v>
      </c>
      <c r="AC573" s="1">
        <f>(Table2[[#This Row],[Close Price]]/Table2[[#This Row],[Day Low]])-1</f>
        <v>8.4291187739462536E-3</v>
      </c>
      <c r="AD573" s="1">
        <f>(Table2[[#This Row],[Day High]]/Table2[[#This Row],[Close Price]])-1</f>
        <v>3.3244680851063801E-2</v>
      </c>
      <c r="AE573" s="1">
        <f>(Table2[[#This Row],[Close Price]]/Table2[[#This Row],[Current Week Low]])-1</f>
        <v>8.4291187739462536E-3</v>
      </c>
      <c r="AF573" s="1">
        <f>(Table2[[#This Row],[Current Week High]]/Table2[[#This Row],[Close Price]])-1</f>
        <v>3.3244680851063801E-2</v>
      </c>
      <c r="AG573" s="1">
        <f>(Table2[[#This Row],[Close Price]]/Table2[[#This Row],[Current Month Low]])-1</f>
        <v>8.4291187739462536E-3</v>
      </c>
      <c r="AH573" s="1">
        <f>(Table2[[#This Row],[Current Month High]]/Table2[[#This Row],[Close Price]])-1</f>
        <v>3.3814589665653649E-2</v>
      </c>
      <c r="AI573">
        <v>36.683130699088103</v>
      </c>
      <c r="AJ573">
        <v>5.2589482103579197</v>
      </c>
      <c r="AK573" t="str">
        <f>IF(AND(Table2[[#This Row],[20D EMA]]&gt;Table2[[#This Row],[50D EMA]],Table2[[#This Row],[50D EMA]]&gt;Table2[[#This Row],[200D EMA]]),"Uptrend","Downtrend/NoTrend")</f>
        <v>Downtrend/NoTrend</v>
      </c>
      <c r="AL573">
        <v>-7.0000000000000007E-2</v>
      </c>
      <c r="AM573" t="s">
        <v>3168</v>
      </c>
      <c r="AN573">
        <v>-6.65</v>
      </c>
      <c r="AO573" t="s">
        <v>3168</v>
      </c>
      <c r="AP573">
        <v>8.0872697089692996E-2</v>
      </c>
      <c r="AQ573">
        <f>(Table2[[#This Row],[Sharpe Ratio]]-AVERAGE(Table2[Sharpe Ratio]))/_xlfn.STDEV.P(Table2[Sharpe Ratio])</f>
        <v>0.22504372047840857</v>
      </c>
      <c r="AR5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3">
        <f>_xlfn.RANK.AVG(Table2[[#This Row],[1Y Return vs Nifty Z-Score]],Table2[1Y Return vs Nifty Z-Score])</f>
        <v>700</v>
      </c>
      <c r="AT573">
        <f>_xlfn.RANK.AVG(Table2[[#This Row],[6M Return vs Nifty Z-Score]],Table2[6M Return vs Nifty Z-Score])</f>
        <v>599</v>
      </c>
      <c r="AU573">
        <f>_xlfn.RANK.AVG(Table2[[#This Row],[Sharpe Ratio Z-Score]],Table2[Sharpe Ratio Z-Score])</f>
        <v>285</v>
      </c>
      <c r="AV573">
        <f>(Table2[[#This Row],[Rank 1Y]]+Table2[[#This Row],[Rank 6M]]+Table2[[#This Row],[Rank Sharpe]])/3</f>
        <v>528</v>
      </c>
    </row>
    <row r="574" spans="1:48" x14ac:dyDescent="0.3">
      <c r="A574" t="s">
        <v>38</v>
      </c>
      <c r="B574" t="s">
        <v>39</v>
      </c>
      <c r="C574" t="s">
        <v>3125</v>
      </c>
      <c r="D574" t="s">
        <v>40</v>
      </c>
      <c r="E574">
        <v>593224.80182975996</v>
      </c>
      <c r="F574">
        <v>2524.8000000000002</v>
      </c>
      <c r="G574">
        <v>-23.679777010210898</v>
      </c>
      <c r="H574">
        <f>(Table2[[#This Row],[1Y Return vs Nifty]]-AVERAGE(Table2[1Y Return vs Nifty]))/_xlfn.STDEV.P(Table2[1Y Return vs Nifty])</f>
        <v>-0.79313961215905293</v>
      </c>
      <c r="I574">
        <v>-8.4223622329005501</v>
      </c>
      <c r="J574">
        <f>(Table2[[#This Row],[1M Return vs Nifty]]-AVERAGE(Table2[1M Return vs Nifty]))/_xlfn.STDEV.P(Table2[1M Return vs Nifty])</f>
        <v>-1.0508609917788059</v>
      </c>
      <c r="K574">
        <v>5.1443832637788702</v>
      </c>
      <c r="L574">
        <f>(Table2[[#This Row],[6M Return vs Nifty]]-AVERAGE(Table2[6M Return vs Nifty]))/_xlfn.STDEV.P(Table2[6M Return vs Nifty])</f>
        <v>-4.3644596069344281E-2</v>
      </c>
      <c r="M574">
        <v>1.3141138605941001</v>
      </c>
      <c r="N574">
        <f>(Table2[[#This Row],[1W Return vs Nifty]]-AVERAGE(Table2[1W Return vs Nifty]))/_xlfn.STDEV.P(Table2[1W Return vs Nifty])</f>
        <v>-0.91209183695721907</v>
      </c>
      <c r="O574">
        <v>2647.7</v>
      </c>
      <c r="P574">
        <v>2721.8610792711002</v>
      </c>
      <c r="Q574">
        <v>2619.4837221228699</v>
      </c>
      <c r="R574">
        <v>26.356144985394899</v>
      </c>
      <c r="S574" s="1">
        <f>(Table2[[#This Row],[Close Price]]-Table2[[#This Row],[20D EMA]])/Table2[[#This Row],[20D EMA]]</f>
        <v>-4.6417645503644536E-2</v>
      </c>
      <c r="T574" s="1">
        <f>(Table2[[#This Row],[Close Price]]-Table2[[#This Row],[50D EMA]])/Table2[[#This Row],[50D EMA]]</f>
        <v>-7.2399389069434758E-2</v>
      </c>
      <c r="U574" s="1">
        <f>(Table2[[#This Row],[Close Price]]-Table2[[#This Row],[200D EMA]])/Table2[[#This Row],[200D EMA]]</f>
        <v>-3.6145947891646608E-2</v>
      </c>
      <c r="V574">
        <v>1.16776407576123</v>
      </c>
      <c r="W574">
        <v>2503.5</v>
      </c>
      <c r="X574">
        <v>2547</v>
      </c>
      <c r="Y574">
        <v>2503.5</v>
      </c>
      <c r="Z574">
        <v>2547</v>
      </c>
      <c r="AA574">
        <v>2503.5</v>
      </c>
      <c r="AB574">
        <v>2547</v>
      </c>
      <c r="AC574" s="1">
        <f>(Table2[[#This Row],[Close Price]]/Table2[[#This Row],[Day Low]])-1</f>
        <v>8.5080886758539531E-3</v>
      </c>
      <c r="AD574" s="1">
        <f>(Table2[[#This Row],[Day High]]/Table2[[#This Row],[Close Price]])-1</f>
        <v>8.7927756653991551E-3</v>
      </c>
      <c r="AE574" s="1">
        <f>(Table2[[#This Row],[Close Price]]/Table2[[#This Row],[Current Week Low]])-1</f>
        <v>8.5080886758539531E-3</v>
      </c>
      <c r="AF574" s="1">
        <f>(Table2[[#This Row],[Current Week High]]/Table2[[#This Row],[Close Price]])-1</f>
        <v>8.7927756653991551E-3</v>
      </c>
      <c r="AG574" s="1">
        <f>(Table2[[#This Row],[Close Price]]/Table2[[#This Row],[Current Month Low]])-1</f>
        <v>8.5080886758539531E-3</v>
      </c>
      <c r="AH574" s="1">
        <f>(Table2[[#This Row],[Current Month High]]/Table2[[#This Row],[Close Price]])-1</f>
        <v>8.7927756653991551E-3</v>
      </c>
      <c r="AI574">
        <v>20.207541191381399</v>
      </c>
      <c r="AJ574">
        <v>16.240418038258699</v>
      </c>
      <c r="AK574" t="str">
        <f>IF(AND(Table2[[#This Row],[20D EMA]]&gt;Table2[[#This Row],[50D EMA]],Table2[[#This Row],[50D EMA]]&gt;Table2[[#This Row],[200D EMA]]),"Uptrend","Downtrend/NoTrend")</f>
        <v>Downtrend/NoTrend</v>
      </c>
      <c r="AL574">
        <v>-0.03</v>
      </c>
      <c r="AM574" t="s">
        <v>3168</v>
      </c>
      <c r="AN574">
        <v>-7.81</v>
      </c>
      <c r="AO574" t="s">
        <v>3168</v>
      </c>
      <c r="AP574">
        <v>-4.3277153455409001E-2</v>
      </c>
      <c r="AQ574">
        <f>(Table2[[#This Row],[Sharpe Ratio]]-AVERAGE(Table2[Sharpe Ratio]))/_xlfn.STDEV.P(Table2[Sharpe Ratio])</f>
        <v>-1.2462961337569838</v>
      </c>
      <c r="AR5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4">
        <f>_xlfn.RANK.AVG(Table2[[#This Row],[1Y Return vs Nifty Z-Score]],Table2[1Y Return vs Nifty Z-Score])</f>
        <v>601</v>
      </c>
      <c r="AT574">
        <f>_xlfn.RANK.AVG(Table2[[#This Row],[6M Return vs Nifty Z-Score]],Table2[6M Return vs Nifty Z-Score])</f>
        <v>329</v>
      </c>
      <c r="AU574">
        <f>_xlfn.RANK.AVG(Table2[[#This Row],[Sharpe Ratio Z-Score]],Table2[Sharpe Ratio Z-Score])</f>
        <v>655</v>
      </c>
      <c r="AV574">
        <f>(Table2[[#This Row],[Rank 1Y]]+Table2[[#This Row],[Rank 6M]]+Table2[[#This Row],[Rank Sharpe]])/3</f>
        <v>528.33333333333337</v>
      </c>
    </row>
    <row r="575" spans="1:48" x14ac:dyDescent="0.3">
      <c r="A575" t="s">
        <v>1494</v>
      </c>
      <c r="B575" t="s">
        <v>1495</v>
      </c>
      <c r="C575" t="s">
        <v>3136</v>
      </c>
      <c r="D575" t="s">
        <v>141</v>
      </c>
      <c r="E575">
        <v>6759.9439312470004</v>
      </c>
      <c r="F575">
        <v>106.31</v>
      </c>
      <c r="G575">
        <v>13.108944479333999</v>
      </c>
      <c r="H575">
        <f>(Table2[[#This Row],[1Y Return vs Nifty]]-AVERAGE(Table2[1Y Return vs Nifty]))/_xlfn.STDEV.P(Table2[1Y Return vs Nifty])</f>
        <v>-0.14093692955947318</v>
      </c>
      <c r="I575">
        <v>-6.3846865888016699</v>
      </c>
      <c r="J575">
        <f>(Table2[[#This Row],[1M Return vs Nifty]]-AVERAGE(Table2[1M Return vs Nifty]))/_xlfn.STDEV.P(Table2[1M Return vs Nifty])</f>
        <v>-0.82614181467720449</v>
      </c>
      <c r="K575">
        <v>-17.9839717455399</v>
      </c>
      <c r="L575">
        <f>(Table2[[#This Row],[6M Return vs Nifty]]-AVERAGE(Table2[6M Return vs Nifty]))/_xlfn.STDEV.P(Table2[6M Return vs Nifty])</f>
        <v>-0.84127109826395707</v>
      </c>
      <c r="M575">
        <v>3.6482553146898802</v>
      </c>
      <c r="N575">
        <f>(Table2[[#This Row],[1W Return vs Nifty]]-AVERAGE(Table2[1W Return vs Nifty]))/_xlfn.STDEV.P(Table2[1W Return vs Nifty])</f>
        <v>-0.49933037415138593</v>
      </c>
      <c r="O575">
        <v>116.36</v>
      </c>
      <c r="P575">
        <v>122.84432346953</v>
      </c>
      <c r="Q575">
        <v>120.973784869787</v>
      </c>
      <c r="R575">
        <v>30.832219772858</v>
      </c>
      <c r="S575" s="1">
        <f>(Table2[[#This Row],[Close Price]]-Table2[[#This Row],[20D EMA]])/Table2[[#This Row],[20D EMA]]</f>
        <v>-8.6369886558954945E-2</v>
      </c>
      <c r="T575" s="1">
        <f>(Table2[[#This Row],[Close Price]]-Table2[[#This Row],[50D EMA]])/Table2[[#This Row],[50D EMA]]</f>
        <v>-0.13459574689774842</v>
      </c>
      <c r="U575" s="1">
        <f>(Table2[[#This Row],[Close Price]]-Table2[[#This Row],[200D EMA]])/Table2[[#This Row],[200D EMA]]</f>
        <v>-0.12121456632584247</v>
      </c>
      <c r="V575">
        <v>1.1132710992046</v>
      </c>
      <c r="W575">
        <v>105.41</v>
      </c>
      <c r="X575">
        <v>111.49</v>
      </c>
      <c r="Y575">
        <v>105.41</v>
      </c>
      <c r="Z575">
        <v>111.49</v>
      </c>
      <c r="AA575">
        <v>105.41</v>
      </c>
      <c r="AB575">
        <v>112</v>
      </c>
      <c r="AC575" s="1">
        <f>(Table2[[#This Row],[Close Price]]/Table2[[#This Row],[Day Low]])-1</f>
        <v>8.5380893653355105E-3</v>
      </c>
      <c r="AD575" s="1">
        <f>(Table2[[#This Row],[Day High]]/Table2[[#This Row],[Close Price]])-1</f>
        <v>4.8725425641990228E-2</v>
      </c>
      <c r="AE575" s="1">
        <f>(Table2[[#This Row],[Close Price]]/Table2[[#This Row],[Current Week Low]])-1</f>
        <v>8.5380893653355105E-3</v>
      </c>
      <c r="AF575" s="1">
        <f>(Table2[[#This Row],[Current Week High]]/Table2[[#This Row],[Close Price]])-1</f>
        <v>4.8725425641990228E-2</v>
      </c>
      <c r="AG575" s="1">
        <f>(Table2[[#This Row],[Close Price]]/Table2[[#This Row],[Current Month Low]])-1</f>
        <v>8.5380893653355105E-3</v>
      </c>
      <c r="AH575" s="1">
        <f>(Table2[[#This Row],[Current Month High]]/Table2[[#This Row],[Close Price]])-1</f>
        <v>5.3522716583576324E-2</v>
      </c>
      <c r="AI575">
        <v>54.6044586586398</v>
      </c>
      <c r="AJ575">
        <v>40.807947019867498</v>
      </c>
      <c r="AK575" t="str">
        <f>IF(AND(Table2[[#This Row],[20D EMA]]&gt;Table2[[#This Row],[50D EMA]],Table2[[#This Row],[50D EMA]]&gt;Table2[[#This Row],[200D EMA]]),"Uptrend","Downtrend/NoTrend")</f>
        <v>Downtrend/NoTrend</v>
      </c>
      <c r="AL575">
        <v>-0.12</v>
      </c>
      <c r="AM575" t="s">
        <v>3168</v>
      </c>
      <c r="AN575">
        <v>-17.45</v>
      </c>
      <c r="AO575" t="s">
        <v>3168</v>
      </c>
      <c r="AP575">
        <v>-3.9866689971778002E-2</v>
      </c>
      <c r="AQ575">
        <f>(Table2[[#This Row],[Sharpe Ratio]]-AVERAGE(Table2[Sharpe Ratio]))/_xlfn.STDEV.P(Table2[Sharpe Ratio])</f>
        <v>-1.2058776328659353</v>
      </c>
      <c r="AR5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5">
        <f>_xlfn.RANK.AVG(Table2[[#This Row],[1Y Return vs Nifty Z-Score]],Table2[1Y Return vs Nifty Z-Score])</f>
        <v>337</v>
      </c>
      <c r="AT575">
        <f>_xlfn.RANK.AVG(Table2[[#This Row],[6M Return vs Nifty Z-Score]],Table2[6M Return vs Nifty Z-Score])</f>
        <v>606</v>
      </c>
      <c r="AU575">
        <f>_xlfn.RANK.AVG(Table2[[#This Row],[Sharpe Ratio Z-Score]],Table2[Sharpe Ratio Z-Score])</f>
        <v>644</v>
      </c>
      <c r="AV575">
        <f>(Table2[[#This Row],[Rank 1Y]]+Table2[[#This Row],[Rank 6M]]+Table2[[#This Row],[Rank Sharpe]])/3</f>
        <v>529</v>
      </c>
    </row>
    <row r="576" spans="1:48" x14ac:dyDescent="0.3">
      <c r="A576" t="s">
        <v>1584</v>
      </c>
      <c r="B576" t="s">
        <v>1585</v>
      </c>
      <c r="C576" t="s">
        <v>599</v>
      </c>
      <c r="D576" t="s">
        <v>599</v>
      </c>
      <c r="E576">
        <v>6013.606796</v>
      </c>
      <c r="F576">
        <v>299.89999999999998</v>
      </c>
      <c r="G576">
        <v>-36.584005229938498</v>
      </c>
      <c r="H576">
        <f>(Table2[[#This Row],[1Y Return vs Nifty]]-AVERAGE(Table2[1Y Return vs Nifty]))/_xlfn.STDEV.P(Table2[1Y Return vs Nifty])</f>
        <v>-1.0219100592150985</v>
      </c>
      <c r="I576">
        <v>-4.8665560489144797</v>
      </c>
      <c r="J576">
        <f>(Table2[[#This Row],[1M Return vs Nifty]]-AVERAGE(Table2[1M Return vs Nifty]))/_xlfn.STDEV.P(Table2[1M Return vs Nifty])</f>
        <v>-0.65871916983957268</v>
      </c>
      <c r="K576">
        <v>-18.7230144757741</v>
      </c>
      <c r="L576">
        <f>(Table2[[#This Row],[6M Return vs Nifty]]-AVERAGE(Table2[6M Return vs Nifty]))/_xlfn.STDEV.P(Table2[6M Return vs Nifty])</f>
        <v>-0.86675843048674384</v>
      </c>
      <c r="M576">
        <v>11.3947770681017</v>
      </c>
      <c r="N576">
        <f>(Table2[[#This Row],[1W Return vs Nifty]]-AVERAGE(Table2[1W Return vs Nifty]))/_xlfn.STDEV.P(Table2[1W Return vs Nifty])</f>
        <v>0.87053761092072335</v>
      </c>
      <c r="O576">
        <v>307.08999999999997</v>
      </c>
      <c r="P576">
        <v>325.914329977514</v>
      </c>
      <c r="Q576">
        <v>340.97221032695501</v>
      </c>
      <c r="R576">
        <v>46.788459552637804</v>
      </c>
      <c r="S576" s="1">
        <f>(Table2[[#This Row],[Close Price]]-Table2[[#This Row],[20D EMA]])/Table2[[#This Row],[20D EMA]]</f>
        <v>-2.3413331596600341E-2</v>
      </c>
      <c r="T576" s="1">
        <f>(Table2[[#This Row],[Close Price]]-Table2[[#This Row],[50D EMA]])/Table2[[#This Row],[50D EMA]]</f>
        <v>-7.9819534106735493E-2</v>
      </c>
      <c r="U576" s="1">
        <f>(Table2[[#This Row],[Close Price]]-Table2[[#This Row],[200D EMA]])/Table2[[#This Row],[200D EMA]]</f>
        <v>-0.12045618112857726</v>
      </c>
      <c r="V576">
        <v>0.52159982058118204</v>
      </c>
      <c r="W576">
        <v>298.55</v>
      </c>
      <c r="X576">
        <v>311.89999999999998</v>
      </c>
      <c r="Y576">
        <v>298.55</v>
      </c>
      <c r="Z576">
        <v>311.89999999999998</v>
      </c>
      <c r="AA576">
        <v>298.55</v>
      </c>
      <c r="AB576">
        <v>313.25</v>
      </c>
      <c r="AC576" s="1">
        <f>(Table2[[#This Row],[Close Price]]/Table2[[#This Row],[Day Low]])-1</f>
        <v>4.5218556355717254E-3</v>
      </c>
      <c r="AD576" s="1">
        <f>(Table2[[#This Row],[Day High]]/Table2[[#This Row],[Close Price]])-1</f>
        <v>4.001333777925975E-2</v>
      </c>
      <c r="AE576" s="1">
        <f>(Table2[[#This Row],[Close Price]]/Table2[[#This Row],[Current Week Low]])-1</f>
        <v>4.5218556355717254E-3</v>
      </c>
      <c r="AF576" s="1">
        <f>(Table2[[#This Row],[Current Week High]]/Table2[[#This Row],[Close Price]])-1</f>
        <v>4.001333777925975E-2</v>
      </c>
      <c r="AG576" s="1">
        <f>(Table2[[#This Row],[Close Price]]/Table2[[#This Row],[Current Month Low]])-1</f>
        <v>4.5218556355717254E-3</v>
      </c>
      <c r="AH576" s="1">
        <f>(Table2[[#This Row],[Current Month High]]/Table2[[#This Row],[Close Price]])-1</f>
        <v>4.4514838279426483E-2</v>
      </c>
      <c r="AI576">
        <v>45.698566188729501</v>
      </c>
      <c r="AJ576">
        <v>12.0074696545284</v>
      </c>
      <c r="AK576" t="str">
        <f>IF(AND(Table2[[#This Row],[20D EMA]]&gt;Table2[[#This Row],[50D EMA]],Table2[[#This Row],[50D EMA]]&gt;Table2[[#This Row],[200D EMA]]),"Uptrend","Downtrend/NoTrend")</f>
        <v>Downtrend/NoTrend</v>
      </c>
      <c r="AL576">
        <v>-0.11</v>
      </c>
      <c r="AM576" t="s">
        <v>3168</v>
      </c>
      <c r="AN576">
        <v>-3.74</v>
      </c>
      <c r="AO576" t="s">
        <v>3168</v>
      </c>
      <c r="AP576">
        <v>7.4089622301859004E-2</v>
      </c>
      <c r="AQ576">
        <f>(Table2[[#This Row],[Sharpe Ratio]]-AVERAGE(Table2[Sharpe Ratio]))/_xlfn.STDEV.P(Table2[Sharpe Ratio])</f>
        <v>0.14465531706286233</v>
      </c>
      <c r="AR5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6">
        <f>_xlfn.RANK.AVG(Table2[[#This Row],[1Y Return vs Nifty Z-Score]],Table2[1Y Return vs Nifty Z-Score])</f>
        <v>671</v>
      </c>
      <c r="AT576">
        <f>_xlfn.RANK.AVG(Table2[[#This Row],[6M Return vs Nifty Z-Score]],Table2[6M Return vs Nifty Z-Score])</f>
        <v>614</v>
      </c>
      <c r="AU576">
        <f>_xlfn.RANK.AVG(Table2[[#This Row],[Sharpe Ratio Z-Score]],Table2[Sharpe Ratio Z-Score])</f>
        <v>302</v>
      </c>
      <c r="AV576">
        <f>(Table2[[#This Row],[Rank 1Y]]+Table2[[#This Row],[Rank 6M]]+Table2[[#This Row],[Rank Sharpe]])/3</f>
        <v>529</v>
      </c>
    </row>
    <row r="577" spans="1:48" x14ac:dyDescent="0.3">
      <c r="A577" t="s">
        <v>1263</v>
      </c>
      <c r="B577" t="s">
        <v>1264</v>
      </c>
      <c r="C577" t="s">
        <v>3123</v>
      </c>
      <c r="D577" t="s">
        <v>136</v>
      </c>
      <c r="E577">
        <v>9131.3122458300004</v>
      </c>
      <c r="F577">
        <v>84.9</v>
      </c>
      <c r="G577">
        <v>-22.0545949878769</v>
      </c>
      <c r="H577">
        <f>(Table2[[#This Row],[1Y Return vs Nifty]]-AVERAGE(Table2[1Y Return vs Nifty]))/_xlfn.STDEV.P(Table2[1Y Return vs Nifty])</f>
        <v>-0.76432784508038254</v>
      </c>
      <c r="I577">
        <v>1.2372656406192299</v>
      </c>
      <c r="J577">
        <f>(Table2[[#This Row],[1M Return vs Nifty]]-AVERAGE(Table2[1M Return vs Nifty]))/_xlfn.STDEV.P(Table2[1M Return vs Nifty])</f>
        <v>1.4423187836054391E-2</v>
      </c>
      <c r="K577">
        <v>-5.1447907768101802</v>
      </c>
      <c r="L577">
        <f>(Table2[[#This Row],[6M Return vs Nifty]]-AVERAGE(Table2[6M Return vs Nifty]))/_xlfn.STDEV.P(Table2[6M Return vs Nifty])</f>
        <v>-0.39848686207399364</v>
      </c>
      <c r="M577">
        <v>8.6628473188501793</v>
      </c>
      <c r="N577">
        <f>(Table2[[#This Row],[1W Return vs Nifty]]-AVERAGE(Table2[1W Return vs Nifty]))/_xlfn.STDEV.P(Table2[1W Return vs Nifty])</f>
        <v>0.38743264844934505</v>
      </c>
      <c r="O577">
        <v>85.61</v>
      </c>
      <c r="P577">
        <v>86.254538344888203</v>
      </c>
      <c r="Q577">
        <v>85.7327246800116</v>
      </c>
      <c r="R577">
        <v>49.206825037018703</v>
      </c>
      <c r="S577" s="1">
        <f>(Table2[[#This Row],[Close Price]]-Table2[[#This Row],[20D EMA]])/Table2[[#This Row],[20D EMA]]</f>
        <v>-8.2934236654595688E-3</v>
      </c>
      <c r="T577" s="1">
        <f>(Table2[[#This Row],[Close Price]]-Table2[[#This Row],[50D EMA]])/Table2[[#This Row],[50D EMA]]</f>
        <v>-1.5703966085495527E-2</v>
      </c>
      <c r="U577" s="1">
        <f>(Table2[[#This Row],[Close Price]]-Table2[[#This Row],[200D EMA]])/Table2[[#This Row],[200D EMA]]</f>
        <v>-9.7130317870994052E-3</v>
      </c>
      <c r="V577">
        <v>0.47862567389590199</v>
      </c>
      <c r="W577">
        <v>83.47</v>
      </c>
      <c r="X577">
        <v>87</v>
      </c>
      <c r="Y577">
        <v>83.47</v>
      </c>
      <c r="Z577">
        <v>87</v>
      </c>
      <c r="AA577">
        <v>83.47</v>
      </c>
      <c r="AB577">
        <v>88.36</v>
      </c>
      <c r="AC577" s="1">
        <f>(Table2[[#This Row],[Close Price]]/Table2[[#This Row],[Day Low]])-1</f>
        <v>1.7131903677968241E-2</v>
      </c>
      <c r="AD577" s="1">
        <f>(Table2[[#This Row],[Day High]]/Table2[[#This Row],[Close Price]])-1</f>
        <v>2.4734982332155431E-2</v>
      </c>
      <c r="AE577" s="1">
        <f>(Table2[[#This Row],[Close Price]]/Table2[[#This Row],[Current Week Low]])-1</f>
        <v>1.7131903677968241E-2</v>
      </c>
      <c r="AF577" s="1">
        <f>(Table2[[#This Row],[Current Week High]]/Table2[[#This Row],[Close Price]])-1</f>
        <v>2.4734982332155431E-2</v>
      </c>
      <c r="AG577" s="1">
        <f>(Table2[[#This Row],[Close Price]]/Table2[[#This Row],[Current Month Low]])-1</f>
        <v>1.7131903677968241E-2</v>
      </c>
      <c r="AH577" s="1">
        <f>(Table2[[#This Row],[Current Month High]]/Table2[[#This Row],[Close Price]])-1</f>
        <v>4.075382803298E-2</v>
      </c>
      <c r="AI577">
        <v>24.628975265017601</v>
      </c>
      <c r="AJ577">
        <v>17.265193370165701</v>
      </c>
      <c r="AK577" t="str">
        <f>IF(AND(Table2[[#This Row],[20D EMA]]&gt;Table2[[#This Row],[50D EMA]],Table2[[#This Row],[50D EMA]]&gt;Table2[[#This Row],[200D EMA]]),"Uptrend","Downtrend/NoTrend")</f>
        <v>Downtrend/NoTrend</v>
      </c>
      <c r="AL577">
        <v>-0.02</v>
      </c>
      <c r="AM577" t="s">
        <v>3168</v>
      </c>
      <c r="AN577">
        <v>-3.54</v>
      </c>
      <c r="AO577" t="s">
        <v>3168</v>
      </c>
      <c r="AQ577">
        <f>(Table2[[#This Row],[Sharpe Ratio]]-AVERAGE(Table2[Sharpe Ratio]))/_xlfn.STDEV.P(Table2[Sharpe Ratio])</f>
        <v>-0.73340465320162251</v>
      </c>
      <c r="AR5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7">
        <f>_xlfn.RANK.AVG(Table2[[#This Row],[1Y Return vs Nifty Z-Score]],Table2[1Y Return vs Nifty Z-Score])</f>
        <v>592</v>
      </c>
      <c r="AT577">
        <f>_xlfn.RANK.AVG(Table2[[#This Row],[6M Return vs Nifty Z-Score]],Table2[6M Return vs Nifty Z-Score])</f>
        <v>457</v>
      </c>
      <c r="AU577">
        <f>_xlfn.RANK.AVG(Table2[[#This Row],[Sharpe Ratio Z-Score]],Table2[Sharpe Ratio Z-Score])</f>
        <v>539</v>
      </c>
      <c r="AV577">
        <f>(Table2[[#This Row],[Rank 1Y]]+Table2[[#This Row],[Rank 6M]]+Table2[[#This Row],[Rank Sharpe]])/3</f>
        <v>529.33333333333337</v>
      </c>
    </row>
    <row r="578" spans="1:48" x14ac:dyDescent="0.3">
      <c r="A578" t="s">
        <v>1157</v>
      </c>
      <c r="B578" t="s">
        <v>1158</v>
      </c>
      <c r="C578" t="s">
        <v>3122</v>
      </c>
      <c r="D578" t="s">
        <v>273</v>
      </c>
      <c r="E578">
        <v>10476.47486991</v>
      </c>
      <c r="F578">
        <v>1925.7</v>
      </c>
      <c r="G578">
        <v>-33.199021898396701</v>
      </c>
      <c r="H578">
        <f>(Table2[[#This Row],[1Y Return vs Nifty]]-AVERAGE(Table2[1Y Return vs Nifty]))/_xlfn.STDEV.P(Table2[1Y Return vs Nifty])</f>
        <v>-0.96189994959457703</v>
      </c>
      <c r="I578">
        <v>-3.8919992304184001</v>
      </c>
      <c r="J578">
        <f>(Table2[[#This Row],[1M Return vs Nifty]]-AVERAGE(Table2[1M Return vs Nifty]))/_xlfn.STDEV.P(Table2[1M Return vs Nifty])</f>
        <v>-0.55124298395816229</v>
      </c>
      <c r="K578">
        <v>-7.2206331194392899</v>
      </c>
      <c r="L578">
        <f>(Table2[[#This Row],[6M Return vs Nifty]]-AVERAGE(Table2[6M Return vs Nifty]))/_xlfn.STDEV.P(Table2[6M Return vs Nifty])</f>
        <v>-0.47007634027906275</v>
      </c>
      <c r="M578">
        <v>2.5648449610745101</v>
      </c>
      <c r="N578">
        <f>(Table2[[#This Row],[1W Return vs Nifty]]-AVERAGE(Table2[1W Return vs Nifty]))/_xlfn.STDEV.P(Table2[1W Return vs Nifty])</f>
        <v>-0.69091689586478455</v>
      </c>
      <c r="O578">
        <v>2016.04</v>
      </c>
      <c r="P578">
        <v>2075.9629858265298</v>
      </c>
      <c r="Q578">
        <v>2037.38182310251</v>
      </c>
      <c r="R578">
        <v>34.9403379168374</v>
      </c>
      <c r="S578" s="1">
        <f>(Table2[[#This Row],[Close Price]]-Table2[[#This Row],[20D EMA]])/Table2[[#This Row],[20D EMA]]</f>
        <v>-4.4810618836927801E-2</v>
      </c>
      <c r="T578" s="1">
        <f>(Table2[[#This Row],[Close Price]]-Table2[[#This Row],[50D EMA]])/Table2[[#This Row],[50D EMA]]</f>
        <v>-7.2382304912196507E-2</v>
      </c>
      <c r="U578" s="1">
        <f>(Table2[[#This Row],[Close Price]]-Table2[[#This Row],[200D EMA]])/Table2[[#This Row],[200D EMA]]</f>
        <v>-5.4816344111896363E-2</v>
      </c>
      <c r="V578">
        <v>0.56378390411836399</v>
      </c>
      <c r="W578">
        <v>1915.15</v>
      </c>
      <c r="X578">
        <v>1957.55</v>
      </c>
      <c r="Y578">
        <v>1915.15</v>
      </c>
      <c r="Z578">
        <v>1957.55</v>
      </c>
      <c r="AA578">
        <v>1915.15</v>
      </c>
      <c r="AB578">
        <v>1983</v>
      </c>
      <c r="AC578" s="1">
        <f>(Table2[[#This Row],[Close Price]]/Table2[[#This Row],[Day Low]])-1</f>
        <v>5.5087068897996527E-3</v>
      </c>
      <c r="AD578" s="1">
        <f>(Table2[[#This Row],[Day High]]/Table2[[#This Row],[Close Price]])-1</f>
        <v>1.653944020356235E-2</v>
      </c>
      <c r="AE578" s="1">
        <f>(Table2[[#This Row],[Close Price]]/Table2[[#This Row],[Current Week Low]])-1</f>
        <v>5.5087068897996527E-3</v>
      </c>
      <c r="AF578" s="1">
        <f>(Table2[[#This Row],[Current Week High]]/Table2[[#This Row],[Close Price]])-1</f>
        <v>1.653944020356235E-2</v>
      </c>
      <c r="AG578" s="1">
        <f>(Table2[[#This Row],[Close Price]]/Table2[[#This Row],[Current Month Low]])-1</f>
        <v>5.5087068897996527E-3</v>
      </c>
      <c r="AH578" s="1">
        <f>(Table2[[#This Row],[Current Month High]]/Table2[[#This Row],[Close Price]])-1</f>
        <v>2.9755413615828008E-2</v>
      </c>
      <c r="AI578">
        <v>42.693565976008699</v>
      </c>
      <c r="AJ578">
        <v>20.356249999999999</v>
      </c>
      <c r="AK578" t="str">
        <f>IF(AND(Table2[[#This Row],[20D EMA]]&gt;Table2[[#This Row],[50D EMA]],Table2[[#This Row],[50D EMA]]&gt;Table2[[#This Row],[200D EMA]]),"Uptrend","Downtrend/NoTrend")</f>
        <v>Downtrend/NoTrend</v>
      </c>
      <c r="AL578">
        <v>-0.13</v>
      </c>
      <c r="AM578" t="s">
        <v>3168</v>
      </c>
      <c r="AN578">
        <v>-10.67</v>
      </c>
      <c r="AO578" t="s">
        <v>3168</v>
      </c>
      <c r="AP578">
        <v>2.3004402564135999E-2</v>
      </c>
      <c r="AQ578">
        <f>(Table2[[#This Row],[Sharpe Ratio]]-AVERAGE(Table2[Sharpe Ratio]))/_xlfn.STDEV.P(Table2[Sharpe Ratio])</f>
        <v>-0.46077207114956537</v>
      </c>
      <c r="AR5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8">
        <f>_xlfn.RANK.AVG(Table2[[#This Row],[1Y Return vs Nifty Z-Score]],Table2[1Y Return vs Nifty Z-Score])</f>
        <v>652</v>
      </c>
      <c r="AT578">
        <f>_xlfn.RANK.AVG(Table2[[#This Row],[6M Return vs Nifty Z-Score]],Table2[6M Return vs Nifty Z-Score])</f>
        <v>483</v>
      </c>
      <c r="AU578">
        <f>_xlfn.RANK.AVG(Table2[[#This Row],[Sharpe Ratio Z-Score]],Table2[Sharpe Ratio Z-Score])</f>
        <v>456</v>
      </c>
      <c r="AV578">
        <f>(Table2[[#This Row],[Rank 1Y]]+Table2[[#This Row],[Rank 6M]]+Table2[[#This Row],[Rank Sharpe]])/3</f>
        <v>530.33333333333337</v>
      </c>
    </row>
    <row r="579" spans="1:48" x14ac:dyDescent="0.3">
      <c r="A579" t="s">
        <v>1919</v>
      </c>
      <c r="B579" t="s">
        <v>1920</v>
      </c>
      <c r="C579" t="s">
        <v>3142</v>
      </c>
      <c r="D579" t="s">
        <v>1405</v>
      </c>
      <c r="E579">
        <v>3717.8930313199999</v>
      </c>
      <c r="F579">
        <v>562.9</v>
      </c>
      <c r="G579">
        <v>-47.667328995782803</v>
      </c>
      <c r="H579">
        <f>(Table2[[#This Row],[1Y Return vs Nifty]]-AVERAGE(Table2[1Y Return vs Nifty]))/_xlfn.STDEV.P(Table2[1Y Return vs Nifty])</f>
        <v>-1.2183989068706944</v>
      </c>
      <c r="I579">
        <v>-1.9363532905529199</v>
      </c>
      <c r="J579">
        <f>(Table2[[#This Row],[1M Return vs Nifty]]-AVERAGE(Table2[1M Return vs Nifty]))/_xlfn.STDEV.P(Table2[1M Return vs Nifty])</f>
        <v>-0.3355702160270298</v>
      </c>
      <c r="K579">
        <v>-21.575965002274302</v>
      </c>
      <c r="L579">
        <f>(Table2[[#This Row],[6M Return vs Nifty]]-AVERAGE(Table2[6M Return vs Nifty]))/_xlfn.STDEV.P(Table2[6M Return vs Nifty])</f>
        <v>-0.96514800244159171</v>
      </c>
      <c r="M579">
        <v>5.2955948141425502</v>
      </c>
      <c r="N579">
        <f>(Table2[[#This Row],[1W Return vs Nifty]]-AVERAGE(Table2[1W Return vs Nifty]))/_xlfn.STDEV.P(Table2[1W Return vs Nifty])</f>
        <v>-0.2080205821339518</v>
      </c>
      <c r="O579">
        <v>580.39</v>
      </c>
      <c r="P579">
        <v>597.74924102347995</v>
      </c>
      <c r="Q579">
        <v>623.027339561448</v>
      </c>
      <c r="R579">
        <v>38.517346256387299</v>
      </c>
      <c r="S579" s="1">
        <f>(Table2[[#This Row],[Close Price]]-Table2[[#This Row],[20D EMA]])/Table2[[#This Row],[20D EMA]]</f>
        <v>-3.0134909285135875E-2</v>
      </c>
      <c r="T579" s="1">
        <f>(Table2[[#This Row],[Close Price]]-Table2[[#This Row],[50D EMA]])/Table2[[#This Row],[50D EMA]]</f>
        <v>-5.8300770008189902E-2</v>
      </c>
      <c r="U579" s="1">
        <f>(Table2[[#This Row],[Close Price]]-Table2[[#This Row],[200D EMA]])/Table2[[#This Row],[200D EMA]]</f>
        <v>-9.6508348419785159E-2</v>
      </c>
      <c r="V579">
        <v>0.71040450398602695</v>
      </c>
      <c r="W579">
        <v>554.54999999999995</v>
      </c>
      <c r="X579">
        <v>578.1</v>
      </c>
      <c r="Y579">
        <v>554.54999999999995</v>
      </c>
      <c r="Z579">
        <v>578.1</v>
      </c>
      <c r="AA579">
        <v>554.54999999999995</v>
      </c>
      <c r="AB579">
        <v>579.5</v>
      </c>
      <c r="AC579" s="1">
        <f>(Table2[[#This Row],[Close Price]]/Table2[[#This Row],[Day Low]])-1</f>
        <v>1.5057253629068734E-2</v>
      </c>
      <c r="AD579" s="1">
        <f>(Table2[[#This Row],[Day High]]/Table2[[#This Row],[Close Price]])-1</f>
        <v>2.7003020074613637E-2</v>
      </c>
      <c r="AE579" s="1">
        <f>(Table2[[#This Row],[Close Price]]/Table2[[#This Row],[Current Week Low]])-1</f>
        <v>1.5057253629068734E-2</v>
      </c>
      <c r="AF579" s="1">
        <f>(Table2[[#This Row],[Current Week High]]/Table2[[#This Row],[Close Price]])-1</f>
        <v>2.7003020074613637E-2</v>
      </c>
      <c r="AG579" s="1">
        <f>(Table2[[#This Row],[Close Price]]/Table2[[#This Row],[Current Month Low]])-1</f>
        <v>1.5057253629068734E-2</v>
      </c>
      <c r="AH579" s="1">
        <f>(Table2[[#This Row],[Current Month High]]/Table2[[#This Row],[Close Price]])-1</f>
        <v>2.9490140344643923E-2</v>
      </c>
      <c r="AI579">
        <v>44.785930005329497</v>
      </c>
      <c r="AJ579">
        <v>3.6839196905507499</v>
      </c>
      <c r="AK579" t="str">
        <f>IF(AND(Table2[[#This Row],[20D EMA]]&gt;Table2[[#This Row],[50D EMA]],Table2[[#This Row],[50D EMA]]&gt;Table2[[#This Row],[200D EMA]]),"Uptrend","Downtrend/NoTrend")</f>
        <v>Downtrend/NoTrend</v>
      </c>
      <c r="AL579">
        <v>-0.01</v>
      </c>
      <c r="AM579" t="s">
        <v>3168</v>
      </c>
      <c r="AN579">
        <v>-7.26</v>
      </c>
      <c r="AO579" t="s">
        <v>3168</v>
      </c>
      <c r="AP579">
        <v>9.3875698882687E-2</v>
      </c>
      <c r="AQ579">
        <f>(Table2[[#This Row],[Sharpe Ratio]]-AVERAGE(Table2[Sharpe Ratio]))/_xlfn.STDEV.P(Table2[Sharpe Ratio])</f>
        <v>0.37914648160719466</v>
      </c>
      <c r="AR5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9">
        <f>_xlfn.RANK.AVG(Table2[[#This Row],[1Y Return vs Nifty Z-Score]],Table2[1Y Return vs Nifty Z-Score])</f>
        <v>705</v>
      </c>
      <c r="AT579">
        <f>_xlfn.RANK.AVG(Table2[[#This Row],[6M Return vs Nifty Z-Score]],Table2[6M Return vs Nifty Z-Score])</f>
        <v>646</v>
      </c>
      <c r="AU579">
        <f>_xlfn.RANK.AVG(Table2[[#This Row],[Sharpe Ratio Z-Score]],Table2[Sharpe Ratio Z-Score])</f>
        <v>244</v>
      </c>
      <c r="AV579">
        <f>(Table2[[#This Row],[Rank 1Y]]+Table2[[#This Row],[Rank 6M]]+Table2[[#This Row],[Rank Sharpe]])/3</f>
        <v>531.66666666666663</v>
      </c>
    </row>
    <row r="580" spans="1:48" x14ac:dyDescent="0.3">
      <c r="A580" t="s">
        <v>450</v>
      </c>
      <c r="B580" t="s">
        <v>451</v>
      </c>
      <c r="C580" t="s">
        <v>3123</v>
      </c>
      <c r="D580" t="s">
        <v>32</v>
      </c>
      <c r="E580">
        <v>49319.050992377997</v>
      </c>
      <c r="F580">
        <v>108.33</v>
      </c>
      <c r="G580">
        <v>-17.413191575035299</v>
      </c>
      <c r="H580">
        <f>(Table2[[#This Row],[1Y Return vs Nifty]]-AVERAGE(Table2[1Y Return vs Nifty]))/_xlfn.STDEV.P(Table2[1Y Return vs Nifty])</f>
        <v>-0.68204350264292024</v>
      </c>
      <c r="I580">
        <v>4.5671413994190901</v>
      </c>
      <c r="J580">
        <f>(Table2[[#This Row],[1M Return vs Nifty]]-AVERAGE(Table2[1M Return vs Nifty]))/_xlfn.STDEV.P(Table2[1M Return vs Nifty])</f>
        <v>0.38164892493269126</v>
      </c>
      <c r="K580">
        <v>-32.612745757105699</v>
      </c>
      <c r="L580">
        <f>(Table2[[#This Row],[6M Return vs Nifty]]-AVERAGE(Table2[6M Return vs Nifty]))/_xlfn.STDEV.P(Table2[6M Return vs Nifty])</f>
        <v>-1.3457729463867201</v>
      </c>
      <c r="M580">
        <v>14.348168413738</v>
      </c>
      <c r="N580">
        <f>(Table2[[#This Row],[1W Return vs Nifty]]-AVERAGE(Table2[1W Return vs Nifty]))/_xlfn.STDEV.P(Table2[1W Return vs Nifty])</f>
        <v>1.392805072442318</v>
      </c>
      <c r="O580">
        <v>105.43</v>
      </c>
      <c r="P580">
        <v>109.076064279435</v>
      </c>
      <c r="Q580">
        <v>116.188421873514</v>
      </c>
      <c r="R580">
        <v>62.935809443319599</v>
      </c>
      <c r="S580" s="1">
        <f>(Table2[[#This Row],[Close Price]]-Table2[[#This Row],[20D EMA]])/Table2[[#This Row],[20D EMA]]</f>
        <v>2.7506402352271565E-2</v>
      </c>
      <c r="T580" s="1">
        <f>(Table2[[#This Row],[Close Price]]-Table2[[#This Row],[50D EMA]])/Table2[[#This Row],[50D EMA]]</f>
        <v>-6.8398533112059238E-3</v>
      </c>
      <c r="U580" s="1">
        <f>(Table2[[#This Row],[Close Price]]-Table2[[#This Row],[200D EMA]])/Table2[[#This Row],[200D EMA]]</f>
        <v>-6.763515457735457E-2</v>
      </c>
      <c r="V580">
        <v>1.19154498504072</v>
      </c>
      <c r="W580">
        <v>106.86</v>
      </c>
      <c r="X580">
        <v>110.44</v>
      </c>
      <c r="Y580">
        <v>106.86</v>
      </c>
      <c r="Z580">
        <v>110.44</v>
      </c>
      <c r="AA580">
        <v>106.86</v>
      </c>
      <c r="AB580">
        <v>110.79</v>
      </c>
      <c r="AC580" s="1">
        <f>(Table2[[#This Row],[Close Price]]/Table2[[#This Row],[Day Low]])-1</f>
        <v>1.3756316676024616E-2</v>
      </c>
      <c r="AD580" s="1">
        <f>(Table2[[#This Row],[Day High]]/Table2[[#This Row],[Close Price]])-1</f>
        <v>1.9477522385304091E-2</v>
      </c>
      <c r="AE580" s="1">
        <f>(Table2[[#This Row],[Close Price]]/Table2[[#This Row],[Current Week Low]])-1</f>
        <v>1.3756316676024616E-2</v>
      </c>
      <c r="AF580" s="1">
        <f>(Table2[[#This Row],[Current Week High]]/Table2[[#This Row],[Close Price]])-1</f>
        <v>1.9477522385304091E-2</v>
      </c>
      <c r="AG580" s="1">
        <f>(Table2[[#This Row],[Close Price]]/Table2[[#This Row],[Current Month Low]])-1</f>
        <v>1.3756316676024616E-2</v>
      </c>
      <c r="AH580" s="1">
        <f>(Table2[[#This Row],[Current Month High]]/Table2[[#This Row],[Close Price]])-1</f>
        <v>2.2708391027416397E-2</v>
      </c>
      <c r="AI580">
        <v>45.804486291885802</v>
      </c>
      <c r="AJ580">
        <v>12.843749999999901</v>
      </c>
      <c r="AK580" t="str">
        <f>IF(AND(Table2[[#This Row],[20D EMA]]&gt;Table2[[#This Row],[50D EMA]],Table2[[#This Row],[50D EMA]]&gt;Table2[[#This Row],[200D EMA]]),"Uptrend","Downtrend/NoTrend")</f>
        <v>Downtrend/NoTrend</v>
      </c>
      <c r="AL580">
        <v>-0.08</v>
      </c>
      <c r="AM580" t="s">
        <v>3168</v>
      </c>
      <c r="AN580">
        <v>3.49</v>
      </c>
      <c r="AO580" t="s">
        <v>3169</v>
      </c>
      <c r="AP580">
        <v>6.6295176914670004E-2</v>
      </c>
      <c r="AQ580">
        <f>(Table2[[#This Row],[Sharpe Ratio]]-AVERAGE(Table2[Sharpe Ratio]))/_xlfn.STDEV.P(Table2[Sharpe Ratio])</f>
        <v>5.2280835019759796E-2</v>
      </c>
      <c r="AR5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0">
        <f>_xlfn.RANK.AVG(Table2[[#This Row],[1Y Return vs Nifty Z-Score]],Table2[1Y Return vs Nifty Z-Score])</f>
        <v>560</v>
      </c>
      <c r="AT580">
        <f>_xlfn.RANK.AVG(Table2[[#This Row],[6M Return vs Nifty Z-Score]],Table2[6M Return vs Nifty Z-Score])</f>
        <v>709</v>
      </c>
      <c r="AU580">
        <f>_xlfn.RANK.AVG(Table2[[#This Row],[Sharpe Ratio Z-Score]],Table2[Sharpe Ratio Z-Score])</f>
        <v>327</v>
      </c>
      <c r="AV580">
        <f>(Table2[[#This Row],[Rank 1Y]]+Table2[[#This Row],[Rank 6M]]+Table2[[#This Row],[Rank Sharpe]])/3</f>
        <v>532</v>
      </c>
    </row>
    <row r="581" spans="1:48" x14ac:dyDescent="0.3">
      <c r="A581" t="s">
        <v>1353</v>
      </c>
      <c r="B581" t="s">
        <v>1354</v>
      </c>
      <c r="C581" t="s">
        <v>3132</v>
      </c>
      <c r="D581" t="s">
        <v>438</v>
      </c>
      <c r="E581">
        <v>8178.73977263699</v>
      </c>
      <c r="F581">
        <v>185.61</v>
      </c>
      <c r="G581">
        <v>-39.829549615825997</v>
      </c>
      <c r="H581">
        <f>(Table2[[#This Row],[1Y Return vs Nifty]]-AVERAGE(Table2[1Y Return vs Nifty]))/_xlfn.STDEV.P(Table2[1Y Return vs Nifty])</f>
        <v>-1.0794481488595946</v>
      </c>
      <c r="I581">
        <v>-0.978063973710111</v>
      </c>
      <c r="J581">
        <f>(Table2[[#This Row],[1M Return vs Nifty]]-AVERAGE(Table2[1M Return vs Nifty]))/_xlfn.STDEV.P(Table2[1M Return vs Nifty])</f>
        <v>-0.22988804461284276</v>
      </c>
      <c r="K581">
        <v>1.5299587251265401</v>
      </c>
      <c r="L581">
        <f>(Table2[[#This Row],[6M Return vs Nifty]]-AVERAGE(Table2[6M Return vs Nifty]))/_xlfn.STDEV.P(Table2[6M Return vs Nifty])</f>
        <v>-0.16829508682193114</v>
      </c>
      <c r="M581">
        <v>9.3281364341197097</v>
      </c>
      <c r="N581">
        <f>(Table2[[#This Row],[1W Return vs Nifty]]-AVERAGE(Table2[1W Return vs Nifty]))/_xlfn.STDEV.P(Table2[1W Return vs Nifty])</f>
        <v>0.50508006348736334</v>
      </c>
      <c r="O581">
        <v>186.27</v>
      </c>
      <c r="P581">
        <v>190.154426880062</v>
      </c>
      <c r="Q581">
        <v>192.01583461219599</v>
      </c>
      <c r="R581">
        <v>52.064406969288797</v>
      </c>
      <c r="S581" s="1">
        <f>(Table2[[#This Row],[Close Price]]-Table2[[#This Row],[20D EMA]])/Table2[[#This Row],[20D EMA]]</f>
        <v>-3.5432436785311459E-3</v>
      </c>
      <c r="T581" s="1">
        <f>(Table2[[#This Row],[Close Price]]-Table2[[#This Row],[50D EMA]])/Table2[[#This Row],[50D EMA]]</f>
        <v>-2.3898612062964709E-2</v>
      </c>
      <c r="U581" s="1">
        <f>(Table2[[#This Row],[Close Price]]-Table2[[#This Row],[200D EMA]])/Table2[[#This Row],[200D EMA]]</f>
        <v>-3.3360970594604827E-2</v>
      </c>
      <c r="V581">
        <v>0.292231044737436</v>
      </c>
      <c r="W581">
        <v>183.03</v>
      </c>
      <c r="X581">
        <v>189.48</v>
      </c>
      <c r="Y581">
        <v>183.03</v>
      </c>
      <c r="Z581">
        <v>189.48</v>
      </c>
      <c r="AA581">
        <v>183.03</v>
      </c>
      <c r="AB581">
        <v>190</v>
      </c>
      <c r="AC581" s="1">
        <f>(Table2[[#This Row],[Close Price]]/Table2[[#This Row],[Day Low]])-1</f>
        <v>1.4096049827897028E-2</v>
      </c>
      <c r="AD581" s="1">
        <f>(Table2[[#This Row],[Day High]]/Table2[[#This Row],[Close Price]])-1</f>
        <v>2.0850169710683542E-2</v>
      </c>
      <c r="AE581" s="1">
        <f>(Table2[[#This Row],[Close Price]]/Table2[[#This Row],[Current Week Low]])-1</f>
        <v>1.4096049827897028E-2</v>
      </c>
      <c r="AF581" s="1">
        <f>(Table2[[#This Row],[Current Week High]]/Table2[[#This Row],[Close Price]])-1</f>
        <v>2.0850169710683542E-2</v>
      </c>
      <c r="AG581" s="1">
        <f>(Table2[[#This Row],[Close Price]]/Table2[[#This Row],[Current Month Low]])-1</f>
        <v>1.4096049827897028E-2</v>
      </c>
      <c r="AH581" s="1">
        <f>(Table2[[#This Row],[Current Month High]]/Table2[[#This Row],[Close Price]])-1</f>
        <v>2.365174290178329E-2</v>
      </c>
      <c r="AI581">
        <v>20.629276439846901</v>
      </c>
      <c r="AJ581">
        <v>28.0068965517241</v>
      </c>
      <c r="AK581" t="str">
        <f>IF(AND(Table2[[#This Row],[20D EMA]]&gt;Table2[[#This Row],[50D EMA]],Table2[[#This Row],[50D EMA]]&gt;Table2[[#This Row],[200D EMA]]),"Uptrend","Downtrend/NoTrend")</f>
        <v>Downtrend/NoTrend</v>
      </c>
      <c r="AL581">
        <v>0.03</v>
      </c>
      <c r="AM581" t="s">
        <v>3169</v>
      </c>
      <c r="AN581">
        <v>-0.73</v>
      </c>
      <c r="AO581" t="s">
        <v>3168</v>
      </c>
      <c r="AQ581">
        <f>(Table2[[#This Row],[Sharpe Ratio]]-AVERAGE(Table2[Sharpe Ratio]))/_xlfn.STDEV.P(Table2[Sharpe Ratio])</f>
        <v>-0.73340465320162251</v>
      </c>
      <c r="AR5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1">
        <f>_xlfn.RANK.AVG(Table2[[#This Row],[1Y Return vs Nifty Z-Score]],Table2[1Y Return vs Nifty Z-Score])</f>
        <v>681</v>
      </c>
      <c r="AT581">
        <f>_xlfn.RANK.AVG(Table2[[#This Row],[6M Return vs Nifty Z-Score]],Table2[6M Return vs Nifty Z-Score])</f>
        <v>376</v>
      </c>
      <c r="AU581">
        <f>_xlfn.RANK.AVG(Table2[[#This Row],[Sharpe Ratio Z-Score]],Table2[Sharpe Ratio Z-Score])</f>
        <v>539</v>
      </c>
      <c r="AV581">
        <f>(Table2[[#This Row],[Rank 1Y]]+Table2[[#This Row],[Rank 6M]]+Table2[[#This Row],[Rank Sharpe]])/3</f>
        <v>532</v>
      </c>
    </row>
    <row r="582" spans="1:48" x14ac:dyDescent="0.3">
      <c r="A582" t="s">
        <v>1367</v>
      </c>
      <c r="B582" t="s">
        <v>1368</v>
      </c>
      <c r="C582" t="s">
        <v>3137</v>
      </c>
      <c r="D582" t="s">
        <v>412</v>
      </c>
      <c r="E582">
        <v>8035.2993924499997</v>
      </c>
      <c r="F582">
        <v>201.65</v>
      </c>
      <c r="G582">
        <v>-19.750876370212001</v>
      </c>
      <c r="H582">
        <f>(Table2[[#This Row],[1Y Return vs Nifty]]-AVERAGE(Table2[1Y Return vs Nifty]))/_xlfn.STDEV.P(Table2[1Y Return vs Nifty])</f>
        <v>-0.72348675570404641</v>
      </c>
      <c r="I582">
        <v>0.302940142697877</v>
      </c>
      <c r="J582">
        <f>(Table2[[#This Row],[1M Return vs Nifty]]-AVERAGE(Table2[1M Return vs Nifty]))/_xlfn.STDEV.P(Table2[1M Return vs Nifty])</f>
        <v>-8.8616202974734506E-2</v>
      </c>
      <c r="K582">
        <v>-22.140363094491299</v>
      </c>
      <c r="L582">
        <f>(Table2[[#This Row],[6M Return vs Nifty]]-AVERAGE(Table2[6M Return vs Nifty]))/_xlfn.STDEV.P(Table2[6M Return vs Nifty])</f>
        <v>-0.98461237316570815</v>
      </c>
      <c r="M582">
        <v>8.9888406732434198</v>
      </c>
      <c r="N582">
        <f>(Table2[[#This Row],[1W Return vs Nifty]]-AVERAGE(Table2[1W Return vs Nifty]))/_xlfn.STDEV.P(Table2[1W Return vs Nifty])</f>
        <v>0.44508018030231938</v>
      </c>
      <c r="O582">
        <v>208.17</v>
      </c>
      <c r="P582">
        <v>215.91463725272101</v>
      </c>
      <c r="Q582">
        <v>221.469549136208</v>
      </c>
      <c r="R582">
        <v>40.411634093356</v>
      </c>
      <c r="S582" s="1">
        <f>(Table2[[#This Row],[Close Price]]-Table2[[#This Row],[20D EMA]])/Table2[[#This Row],[20D EMA]]</f>
        <v>-3.1320555315367163E-2</v>
      </c>
      <c r="T582" s="1">
        <f>(Table2[[#This Row],[Close Price]]-Table2[[#This Row],[50D EMA]])/Table2[[#This Row],[50D EMA]]</f>
        <v>-6.6066096463968355E-2</v>
      </c>
      <c r="U582" s="1">
        <f>(Table2[[#This Row],[Close Price]]-Table2[[#This Row],[200D EMA]])/Table2[[#This Row],[200D EMA]]</f>
        <v>-8.949107998598306E-2</v>
      </c>
      <c r="V582">
        <v>0.69305224458122505</v>
      </c>
      <c r="W582">
        <v>200.3</v>
      </c>
      <c r="X582">
        <v>209.72</v>
      </c>
      <c r="Y582">
        <v>200.3</v>
      </c>
      <c r="Z582">
        <v>209.72</v>
      </c>
      <c r="AA582">
        <v>200.3</v>
      </c>
      <c r="AB582">
        <v>211.72</v>
      </c>
      <c r="AC582" s="1">
        <f>(Table2[[#This Row],[Close Price]]/Table2[[#This Row],[Day Low]])-1</f>
        <v>6.7398901647528486E-3</v>
      </c>
      <c r="AD582" s="1">
        <f>(Table2[[#This Row],[Day High]]/Table2[[#This Row],[Close Price]])-1</f>
        <v>4.0019836350111637E-2</v>
      </c>
      <c r="AE582" s="1">
        <f>(Table2[[#This Row],[Close Price]]/Table2[[#This Row],[Current Week Low]])-1</f>
        <v>6.7398901647528486E-3</v>
      </c>
      <c r="AF582" s="1">
        <f>(Table2[[#This Row],[Current Week High]]/Table2[[#This Row],[Close Price]])-1</f>
        <v>4.0019836350111637E-2</v>
      </c>
      <c r="AG582" s="1">
        <f>(Table2[[#This Row],[Close Price]]/Table2[[#This Row],[Current Month Low]])-1</f>
        <v>6.7398901647528486E-3</v>
      </c>
      <c r="AH582" s="1">
        <f>(Table2[[#This Row],[Current Month High]]/Table2[[#This Row],[Close Price]])-1</f>
        <v>4.9938011405901372E-2</v>
      </c>
      <c r="AI582">
        <v>59.806595586412101</v>
      </c>
      <c r="AJ582">
        <v>12.590731434952501</v>
      </c>
      <c r="AK582" t="str">
        <f>IF(AND(Table2[[#This Row],[20D EMA]]&gt;Table2[[#This Row],[50D EMA]],Table2[[#This Row],[50D EMA]]&gt;Table2[[#This Row],[200D EMA]]),"Uptrend","Downtrend/NoTrend")</f>
        <v>Downtrend/NoTrend</v>
      </c>
      <c r="AL582">
        <v>-0.05</v>
      </c>
      <c r="AM582" t="s">
        <v>3168</v>
      </c>
      <c r="AN582">
        <v>-5.03</v>
      </c>
      <c r="AO582" t="s">
        <v>3168</v>
      </c>
      <c r="AP582">
        <v>5.3066489061099002E-2</v>
      </c>
      <c r="AQ582">
        <f>(Table2[[#This Row],[Sharpe Ratio]]-AVERAGE(Table2[Sharpe Ratio]))/_xlfn.STDEV.P(Table2[Sharpe Ratio])</f>
        <v>-0.10449660428233334</v>
      </c>
      <c r="AR5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2">
        <f>_xlfn.RANK.AVG(Table2[[#This Row],[1Y Return vs Nifty Z-Score]],Table2[1Y Return vs Nifty Z-Score])</f>
        <v>577</v>
      </c>
      <c r="AT582">
        <f>_xlfn.RANK.AVG(Table2[[#This Row],[6M Return vs Nifty Z-Score]],Table2[6M Return vs Nifty Z-Score])</f>
        <v>648</v>
      </c>
      <c r="AU582">
        <f>_xlfn.RANK.AVG(Table2[[#This Row],[Sharpe Ratio Z-Score]],Table2[Sharpe Ratio Z-Score])</f>
        <v>374</v>
      </c>
      <c r="AV582">
        <f>(Table2[[#This Row],[Rank 1Y]]+Table2[[#This Row],[Rank 6M]]+Table2[[#This Row],[Rank Sharpe]])/3</f>
        <v>533</v>
      </c>
    </row>
    <row r="583" spans="1:48" x14ac:dyDescent="0.3">
      <c r="A583" t="s">
        <v>1129</v>
      </c>
      <c r="B583" t="s">
        <v>1130</v>
      </c>
      <c r="C583" t="s">
        <v>3123</v>
      </c>
      <c r="D583" t="s">
        <v>24</v>
      </c>
      <c r="E583">
        <v>10912.718208329999</v>
      </c>
      <c r="F583">
        <v>99.1</v>
      </c>
      <c r="G583">
        <v>-30.7095236372584</v>
      </c>
      <c r="H583">
        <f>(Table2[[#This Row],[1Y Return vs Nifty]]-AVERAGE(Table2[1Y Return vs Nifty]))/_xlfn.STDEV.P(Table2[1Y Return vs Nifty])</f>
        <v>-0.91776529694830822</v>
      </c>
      <c r="I583">
        <v>2.7985183335066899</v>
      </c>
      <c r="J583">
        <f>(Table2[[#This Row],[1M Return vs Nifty]]-AVERAGE(Table2[1M Return vs Nifty]))/_xlfn.STDEV.P(Table2[1M Return vs Nifty])</f>
        <v>0.18660143485459918</v>
      </c>
      <c r="K583">
        <v>-33.271527778958301</v>
      </c>
      <c r="L583">
        <f>(Table2[[#This Row],[6M Return vs Nifty]]-AVERAGE(Table2[6M Return vs Nifty]))/_xlfn.STDEV.P(Table2[6M Return vs Nifty])</f>
        <v>-1.368492331297029</v>
      </c>
      <c r="M583">
        <v>5.6059887054396</v>
      </c>
      <c r="N583">
        <f>(Table2[[#This Row],[1W Return vs Nifty]]-AVERAGE(Table2[1W Return vs Nifty]))/_xlfn.STDEV.P(Table2[1W Return vs Nifty])</f>
        <v>-0.15313160512146104</v>
      </c>
      <c r="O583">
        <v>98.91</v>
      </c>
      <c r="P583">
        <v>102.512179326199</v>
      </c>
      <c r="Q583">
        <v>110.644780035214</v>
      </c>
      <c r="R583">
        <v>52.632962814287403</v>
      </c>
      <c r="S583" s="1">
        <f>(Table2[[#This Row],[Close Price]]-Table2[[#This Row],[20D EMA]])/Table2[[#This Row],[20D EMA]]</f>
        <v>1.9209382266706877E-3</v>
      </c>
      <c r="T583" s="1">
        <f>(Table2[[#This Row],[Close Price]]-Table2[[#This Row],[50D EMA]])/Table2[[#This Row],[50D EMA]]</f>
        <v>-3.3285599317338481E-2</v>
      </c>
      <c r="U583" s="1">
        <f>(Table2[[#This Row],[Close Price]]-Table2[[#This Row],[200D EMA]])/Table2[[#This Row],[200D EMA]]</f>
        <v>-0.10434093711008999</v>
      </c>
      <c r="V583">
        <v>0.938641683534574</v>
      </c>
      <c r="W583">
        <v>98.05</v>
      </c>
      <c r="X583">
        <v>101.9</v>
      </c>
      <c r="Y583">
        <v>98.05</v>
      </c>
      <c r="Z583">
        <v>101.9</v>
      </c>
      <c r="AA583">
        <v>98.05</v>
      </c>
      <c r="AB583">
        <v>102.4</v>
      </c>
      <c r="AC583" s="1">
        <f>(Table2[[#This Row],[Close Price]]/Table2[[#This Row],[Day Low]])-1</f>
        <v>1.0708822029576792E-2</v>
      </c>
      <c r="AD583" s="1">
        <f>(Table2[[#This Row],[Day High]]/Table2[[#This Row],[Close Price]])-1</f>
        <v>2.8254288597376442E-2</v>
      </c>
      <c r="AE583" s="1">
        <f>(Table2[[#This Row],[Close Price]]/Table2[[#This Row],[Current Week Low]])-1</f>
        <v>1.0708822029576792E-2</v>
      </c>
      <c r="AF583" s="1">
        <f>(Table2[[#This Row],[Current Week High]]/Table2[[#This Row],[Close Price]])-1</f>
        <v>2.8254288597376442E-2</v>
      </c>
      <c r="AG583" s="1">
        <f>(Table2[[#This Row],[Close Price]]/Table2[[#This Row],[Current Month Low]])-1</f>
        <v>1.0708822029576792E-2</v>
      </c>
      <c r="AH583" s="1">
        <f>(Table2[[#This Row],[Current Month High]]/Table2[[#This Row],[Close Price]])-1</f>
        <v>3.3299697275479323E-2</v>
      </c>
      <c r="AI583">
        <v>53.884964682139199</v>
      </c>
      <c r="AJ583">
        <v>12.4730450573147</v>
      </c>
      <c r="AK583" t="str">
        <f>IF(AND(Table2[[#This Row],[20D EMA]]&gt;Table2[[#This Row],[50D EMA]],Table2[[#This Row],[50D EMA]]&gt;Table2[[#This Row],[200D EMA]]),"Uptrend","Downtrend/NoTrend")</f>
        <v>Downtrend/NoTrend</v>
      </c>
      <c r="AL583">
        <v>-0.11</v>
      </c>
      <c r="AM583" t="s">
        <v>3168</v>
      </c>
      <c r="AN583">
        <v>2.0499999999999998</v>
      </c>
      <c r="AO583" t="s">
        <v>3169</v>
      </c>
      <c r="AP583">
        <v>9.1676483609866993E-2</v>
      </c>
      <c r="AQ583">
        <f>(Table2[[#This Row],[Sharpe Ratio]]-AVERAGE(Table2[Sharpe Ratio]))/_xlfn.STDEV.P(Table2[Sharpe Ratio])</f>
        <v>0.35308287327632742</v>
      </c>
      <c r="AR5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3">
        <f>_xlfn.RANK.AVG(Table2[[#This Row],[1Y Return vs Nifty Z-Score]],Table2[1Y Return vs Nifty Z-Score])</f>
        <v>639</v>
      </c>
      <c r="AT583">
        <f>_xlfn.RANK.AVG(Table2[[#This Row],[6M Return vs Nifty Z-Score]],Table2[6M Return vs Nifty Z-Score])</f>
        <v>711</v>
      </c>
      <c r="AU583">
        <f>_xlfn.RANK.AVG(Table2[[#This Row],[Sharpe Ratio Z-Score]],Table2[Sharpe Ratio Z-Score])</f>
        <v>250</v>
      </c>
      <c r="AV583">
        <f>(Table2[[#This Row],[Rank 1Y]]+Table2[[#This Row],[Rank 6M]]+Table2[[#This Row],[Rank Sharpe]])/3</f>
        <v>533.33333333333337</v>
      </c>
    </row>
    <row r="584" spans="1:48" x14ac:dyDescent="0.3">
      <c r="A584" t="s">
        <v>1016</v>
      </c>
      <c r="B584" t="s">
        <v>1017</v>
      </c>
      <c r="C584" t="s">
        <v>3123</v>
      </c>
      <c r="D584" t="s">
        <v>575</v>
      </c>
      <c r="E584">
        <v>13364.6386146</v>
      </c>
      <c r="F584">
        <v>1688.7</v>
      </c>
      <c r="G584">
        <v>-9.8602797245275795</v>
      </c>
      <c r="H584">
        <f>(Table2[[#This Row],[1Y Return vs Nifty]]-AVERAGE(Table2[1Y Return vs Nifty]))/_xlfn.STDEV.P(Table2[1Y Return vs Nifty])</f>
        <v>-0.5481429708796941</v>
      </c>
      <c r="I584">
        <v>-0.26010570890810503</v>
      </c>
      <c r="J584">
        <f>(Table2[[#This Row],[1M Return vs Nifty]]-AVERAGE(Table2[1M Return vs Nifty]))/_xlfn.STDEV.P(Table2[1M Return vs Nifty])</f>
        <v>-0.15071008960963159</v>
      </c>
      <c r="K584">
        <v>1.18494852590685</v>
      </c>
      <c r="L584">
        <f>(Table2[[#This Row],[6M Return vs Nifty]]-AVERAGE(Table2[6M Return vs Nifty]))/_xlfn.STDEV.P(Table2[6M Return vs Nifty])</f>
        <v>-0.18019343749642527</v>
      </c>
      <c r="M584">
        <v>1.41253905744449</v>
      </c>
      <c r="N584">
        <f>(Table2[[#This Row],[1W Return vs Nifty]]-AVERAGE(Table2[1W Return vs Nifty]))/_xlfn.STDEV.P(Table2[1W Return vs Nifty])</f>
        <v>-0.89468666720727463</v>
      </c>
      <c r="O584">
        <v>1705.27</v>
      </c>
      <c r="P584">
        <v>1733.8638667387099</v>
      </c>
      <c r="Q584">
        <v>1682.96112987995</v>
      </c>
      <c r="R584">
        <v>47.960369673278201</v>
      </c>
      <c r="S584" s="1">
        <f>(Table2[[#This Row],[Close Price]]-Table2[[#This Row],[20D EMA]])/Table2[[#This Row],[20D EMA]]</f>
        <v>-9.7169363209344776E-3</v>
      </c>
      <c r="T584" s="1">
        <f>(Table2[[#This Row],[Close Price]]-Table2[[#This Row],[50D EMA]])/Table2[[#This Row],[50D EMA]]</f>
        <v>-2.6048104239959916E-2</v>
      </c>
      <c r="U584" s="1">
        <f>(Table2[[#This Row],[Close Price]]-Table2[[#This Row],[200D EMA]])/Table2[[#This Row],[200D EMA]]</f>
        <v>3.4099837590779009E-3</v>
      </c>
      <c r="V584">
        <v>0.47994205246838201</v>
      </c>
      <c r="W584">
        <v>1660</v>
      </c>
      <c r="X584">
        <v>1705.6</v>
      </c>
      <c r="Y584">
        <v>1660</v>
      </c>
      <c r="Z584">
        <v>1705.6</v>
      </c>
      <c r="AA584">
        <v>1660</v>
      </c>
      <c r="AB584">
        <v>1705.6</v>
      </c>
      <c r="AC584" s="1">
        <f>(Table2[[#This Row],[Close Price]]/Table2[[#This Row],[Day Low]])-1</f>
        <v>1.7289156626506097E-2</v>
      </c>
      <c r="AD584" s="1">
        <f>(Table2[[#This Row],[Day High]]/Table2[[#This Row],[Close Price]])-1</f>
        <v>1.0007698229407058E-2</v>
      </c>
      <c r="AE584" s="1">
        <f>(Table2[[#This Row],[Close Price]]/Table2[[#This Row],[Current Week Low]])-1</f>
        <v>1.7289156626506097E-2</v>
      </c>
      <c r="AF584" s="1">
        <f>(Table2[[#This Row],[Current Week High]]/Table2[[#This Row],[Close Price]])-1</f>
        <v>1.0007698229407058E-2</v>
      </c>
      <c r="AG584" s="1">
        <f>(Table2[[#This Row],[Close Price]]/Table2[[#This Row],[Current Month Low]])-1</f>
        <v>1.7289156626506097E-2</v>
      </c>
      <c r="AH584" s="1">
        <f>(Table2[[#This Row],[Current Month High]]/Table2[[#This Row],[Close Price]])-1</f>
        <v>1.0007698229407058E-2</v>
      </c>
      <c r="AI584">
        <v>17.187777580387198</v>
      </c>
      <c r="AJ584">
        <v>29.204284621269998</v>
      </c>
      <c r="AK584" t="str">
        <f>IF(AND(Table2[[#This Row],[20D EMA]]&gt;Table2[[#This Row],[50D EMA]],Table2[[#This Row],[50D EMA]]&gt;Table2[[#This Row],[200D EMA]]),"Uptrend","Downtrend/NoTrend")</f>
        <v>Downtrend/NoTrend</v>
      </c>
      <c r="AL584">
        <v>-0.02</v>
      </c>
      <c r="AM584" t="s">
        <v>3168</v>
      </c>
      <c r="AN584">
        <v>-2.27</v>
      </c>
      <c r="AO584" t="s">
        <v>3168</v>
      </c>
      <c r="AP584">
        <v>-9.7592701918564007E-2</v>
      </c>
      <c r="AQ584">
        <f>(Table2[[#This Row],[Sharpe Ratio]]-AVERAGE(Table2[Sharpe Ratio]))/_xlfn.STDEV.P(Table2[Sharpe Ratio])</f>
        <v>-1.8900071878388509</v>
      </c>
      <c r="AR5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4">
        <f>_xlfn.RANK.AVG(Table2[[#This Row],[1Y Return vs Nifty Z-Score]],Table2[1Y Return vs Nifty Z-Score])</f>
        <v>507</v>
      </c>
      <c r="AT584">
        <f>_xlfn.RANK.AVG(Table2[[#This Row],[6M Return vs Nifty Z-Score]],Table2[6M Return vs Nifty Z-Score])</f>
        <v>381</v>
      </c>
      <c r="AU584">
        <f>_xlfn.RANK.AVG(Table2[[#This Row],[Sharpe Ratio Z-Score]],Table2[Sharpe Ratio Z-Score])</f>
        <v>713</v>
      </c>
      <c r="AV584">
        <f>(Table2[[#This Row],[Rank 1Y]]+Table2[[#This Row],[Rank 6M]]+Table2[[#This Row],[Rank Sharpe]])/3</f>
        <v>533.66666666666663</v>
      </c>
    </row>
    <row r="585" spans="1:48" x14ac:dyDescent="0.3">
      <c r="A585" t="s">
        <v>1275</v>
      </c>
      <c r="B585" t="s">
        <v>1276</v>
      </c>
      <c r="C585" t="s">
        <v>3125</v>
      </c>
      <c r="D585" t="s">
        <v>998</v>
      </c>
      <c r="E585">
        <v>8973.7128829679896</v>
      </c>
      <c r="F585">
        <v>42.16</v>
      </c>
      <c r="G585">
        <v>-45.079375503797401</v>
      </c>
      <c r="H585">
        <f>(Table2[[#This Row],[1Y Return vs Nifty]]-AVERAGE(Table2[1Y Return vs Nifty]))/_xlfn.STDEV.P(Table2[1Y Return vs Nifty])</f>
        <v>-1.1725188071668895</v>
      </c>
      <c r="I585">
        <v>-12.2062437758571</v>
      </c>
      <c r="J585">
        <f>(Table2[[#This Row],[1M Return vs Nifty]]-AVERAGE(Table2[1M Return vs Nifty]))/_xlfn.STDEV.P(Table2[1M Return vs Nifty])</f>
        <v>-1.4681554463921487</v>
      </c>
      <c r="K585">
        <v>-8.9415641775691608</v>
      </c>
      <c r="L585">
        <f>(Table2[[#This Row],[6M Return vs Nifty]]-AVERAGE(Table2[6M Return vs Nifty]))/_xlfn.STDEV.P(Table2[6M Return vs Nifty])</f>
        <v>-0.52942600954266306</v>
      </c>
      <c r="M585">
        <v>9.8854208369996108</v>
      </c>
      <c r="N585">
        <f>(Table2[[#This Row],[1W Return vs Nifty]]-AVERAGE(Table2[1W Return vs Nifty]))/_xlfn.STDEV.P(Table2[1W Return vs Nifty])</f>
        <v>0.60362830053955718</v>
      </c>
      <c r="O585">
        <v>43.83</v>
      </c>
      <c r="P585">
        <v>45.760591007854998</v>
      </c>
      <c r="Q585">
        <v>46.590780598478702</v>
      </c>
      <c r="R585">
        <v>42.296394551237597</v>
      </c>
      <c r="S585" s="1">
        <f>(Table2[[#This Row],[Close Price]]-Table2[[#This Row],[20D EMA]])/Table2[[#This Row],[20D EMA]]</f>
        <v>-3.8101756787588453E-2</v>
      </c>
      <c r="T585" s="1">
        <f>(Table2[[#This Row],[Close Price]]-Table2[[#This Row],[50D EMA]])/Table2[[#This Row],[50D EMA]]</f>
        <v>-7.8683227828874519E-2</v>
      </c>
      <c r="U585" s="1">
        <f>(Table2[[#This Row],[Close Price]]-Table2[[#This Row],[200D EMA]])/Table2[[#This Row],[200D EMA]]</f>
        <v>-9.5099943412911628E-2</v>
      </c>
      <c r="V585">
        <v>0.521964246796214</v>
      </c>
      <c r="W585">
        <v>41.8</v>
      </c>
      <c r="X585">
        <v>43.44</v>
      </c>
      <c r="Y585">
        <v>41.8</v>
      </c>
      <c r="Z585">
        <v>43.44</v>
      </c>
      <c r="AA585">
        <v>41.8</v>
      </c>
      <c r="AB585">
        <v>43.5</v>
      </c>
      <c r="AC585" s="1">
        <f>(Table2[[#This Row],[Close Price]]/Table2[[#This Row],[Day Low]])-1</f>
        <v>8.612440191387627E-3</v>
      </c>
      <c r="AD585" s="1">
        <f>(Table2[[#This Row],[Day High]]/Table2[[#This Row],[Close Price]])-1</f>
        <v>3.0360531309297834E-2</v>
      </c>
      <c r="AE585" s="1">
        <f>(Table2[[#This Row],[Close Price]]/Table2[[#This Row],[Current Week Low]])-1</f>
        <v>8.612440191387627E-3</v>
      </c>
      <c r="AF585" s="1">
        <f>(Table2[[#This Row],[Current Week High]]/Table2[[#This Row],[Close Price]])-1</f>
        <v>3.0360531309297834E-2</v>
      </c>
      <c r="AG585" s="1">
        <f>(Table2[[#This Row],[Close Price]]/Table2[[#This Row],[Current Month Low]])-1</f>
        <v>8.612440191387627E-3</v>
      </c>
      <c r="AH585" s="1">
        <f>(Table2[[#This Row],[Current Month High]]/Table2[[#This Row],[Close Price]])-1</f>
        <v>3.1783681214421433E-2</v>
      </c>
      <c r="AI585">
        <v>34.013282732447799</v>
      </c>
      <c r="AJ585">
        <v>15.3488372093023</v>
      </c>
      <c r="AK585" t="str">
        <f>IF(AND(Table2[[#This Row],[20D EMA]]&gt;Table2[[#This Row],[50D EMA]],Table2[[#This Row],[50D EMA]]&gt;Table2[[#This Row],[200D EMA]]),"Uptrend","Downtrend/NoTrend")</f>
        <v>Downtrend/NoTrend</v>
      </c>
      <c r="AL585">
        <v>-0.04</v>
      </c>
      <c r="AM585" t="s">
        <v>3168</v>
      </c>
      <c r="AN585">
        <v>-6.14</v>
      </c>
      <c r="AO585" t="s">
        <v>3168</v>
      </c>
      <c r="AP585">
        <v>4.5221180299727E-2</v>
      </c>
      <c r="AQ585">
        <f>(Table2[[#This Row],[Sharpe Ratio]]-AVERAGE(Table2[Sharpe Ratio]))/_xlfn.STDEV.P(Table2[Sharpe Ratio])</f>
        <v>-0.19747388455054654</v>
      </c>
      <c r="AR5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5">
        <f>_xlfn.RANK.AVG(Table2[[#This Row],[1Y Return vs Nifty Z-Score]],Table2[1Y Return vs Nifty Z-Score])</f>
        <v>697</v>
      </c>
      <c r="AT585">
        <f>_xlfn.RANK.AVG(Table2[[#This Row],[6M Return vs Nifty Z-Score]],Table2[6M Return vs Nifty Z-Score])</f>
        <v>510</v>
      </c>
      <c r="AU585">
        <f>_xlfn.RANK.AVG(Table2[[#This Row],[Sharpe Ratio Z-Score]],Table2[Sharpe Ratio Z-Score])</f>
        <v>394</v>
      </c>
      <c r="AV585">
        <f>(Table2[[#This Row],[Rank 1Y]]+Table2[[#This Row],[Rank 6M]]+Table2[[#This Row],[Rank Sharpe]])/3</f>
        <v>533.66666666666663</v>
      </c>
    </row>
    <row r="586" spans="1:48" x14ac:dyDescent="0.3">
      <c r="A586" t="s">
        <v>439</v>
      </c>
      <c r="B586" t="s">
        <v>440</v>
      </c>
      <c r="C586" t="s">
        <v>3125</v>
      </c>
      <c r="D586" t="s">
        <v>237</v>
      </c>
      <c r="E586">
        <v>50792.229122899997</v>
      </c>
      <c r="F586">
        <v>1921</v>
      </c>
      <c r="G586">
        <v>-3.8984886384392601</v>
      </c>
      <c r="H586">
        <f>(Table2[[#This Row],[1Y Return vs Nifty]]-AVERAGE(Table2[1Y Return vs Nifty]))/_xlfn.STDEV.P(Table2[1Y Return vs Nifty])</f>
        <v>-0.44245035689336432</v>
      </c>
      <c r="I586">
        <v>-5.2321711474129096</v>
      </c>
      <c r="J586">
        <f>(Table2[[#This Row],[1M Return vs Nifty]]-AVERAGE(Table2[1M Return vs Nifty]))/_xlfn.STDEV.P(Table2[1M Return vs Nifty])</f>
        <v>-0.69903997570895926</v>
      </c>
      <c r="K586">
        <v>-9.9701427806810994</v>
      </c>
      <c r="L586">
        <f>(Table2[[#This Row],[6M Return vs Nifty]]-AVERAGE(Table2[6M Return vs Nifty]))/_xlfn.STDEV.P(Table2[6M Return vs Nifty])</f>
        <v>-0.56489855193064686</v>
      </c>
      <c r="M586">
        <v>-0.372903498984617</v>
      </c>
      <c r="N586">
        <f>(Table2[[#This Row],[1W Return vs Nifty]]-AVERAGE(Table2[1W Return vs Nifty]))/_xlfn.STDEV.P(Table2[1W Return vs Nifty])</f>
        <v>-1.2104181238652667</v>
      </c>
      <c r="O586">
        <v>1985.54</v>
      </c>
      <c r="P586">
        <v>2021.0643844675401</v>
      </c>
      <c r="Q586">
        <v>1933.66996638973</v>
      </c>
      <c r="R586">
        <v>30.412654473745501</v>
      </c>
      <c r="S586" s="1">
        <f>(Table2[[#This Row],[Close Price]]-Table2[[#This Row],[20D EMA]])/Table2[[#This Row],[20D EMA]]</f>
        <v>-3.2505011231201572E-2</v>
      </c>
      <c r="T586" s="1">
        <f>(Table2[[#This Row],[Close Price]]-Table2[[#This Row],[50D EMA]])/Table2[[#This Row],[50D EMA]]</f>
        <v>-4.9510735648286917E-2</v>
      </c>
      <c r="U586" s="1">
        <f>(Table2[[#This Row],[Close Price]]-Table2[[#This Row],[200D EMA]])/Table2[[#This Row],[200D EMA]]</f>
        <v>-6.552290002924099E-3</v>
      </c>
      <c r="V586">
        <v>0.904632069612189</v>
      </c>
      <c r="W586">
        <v>1903.3</v>
      </c>
      <c r="X586">
        <v>1930</v>
      </c>
      <c r="Y586">
        <v>1903.3</v>
      </c>
      <c r="Z586">
        <v>1930</v>
      </c>
      <c r="AA586">
        <v>1903.3</v>
      </c>
      <c r="AB586">
        <v>1943.1</v>
      </c>
      <c r="AC586" s="1">
        <f>(Table2[[#This Row],[Close Price]]/Table2[[#This Row],[Day Low]])-1</f>
        <v>9.2996374717595476E-3</v>
      </c>
      <c r="AD586" s="1">
        <f>(Table2[[#This Row],[Day High]]/Table2[[#This Row],[Close Price]])-1</f>
        <v>4.6850598646537289E-3</v>
      </c>
      <c r="AE586" s="1">
        <f>(Table2[[#This Row],[Close Price]]/Table2[[#This Row],[Current Week Low]])-1</f>
        <v>9.2996374717595476E-3</v>
      </c>
      <c r="AF586" s="1">
        <f>(Table2[[#This Row],[Current Week High]]/Table2[[#This Row],[Close Price]])-1</f>
        <v>4.6850598646537289E-3</v>
      </c>
      <c r="AG586" s="1">
        <f>(Table2[[#This Row],[Close Price]]/Table2[[#This Row],[Current Month Low]])-1</f>
        <v>9.2996374717595476E-3</v>
      </c>
      <c r="AH586" s="1">
        <f>(Table2[[#This Row],[Current Month High]]/Table2[[#This Row],[Close Price]])-1</f>
        <v>1.1504424778761013E-2</v>
      </c>
      <c r="AI586">
        <v>14.7787610619469</v>
      </c>
      <c r="AJ586">
        <v>24.175824175824101</v>
      </c>
      <c r="AK586" t="str">
        <f>IF(AND(Table2[[#This Row],[20D EMA]]&gt;Table2[[#This Row],[50D EMA]],Table2[[#This Row],[50D EMA]]&gt;Table2[[#This Row],[200D EMA]]),"Uptrend","Downtrend/NoTrend")</f>
        <v>Downtrend/NoTrend</v>
      </c>
      <c r="AL586">
        <v>0.01</v>
      </c>
      <c r="AM586" t="s">
        <v>3169</v>
      </c>
      <c r="AN586">
        <v>-3.11</v>
      </c>
      <c r="AO586" t="s">
        <v>3168</v>
      </c>
      <c r="AP586">
        <v>-2.2105812696329E-2</v>
      </c>
      <c r="AQ586">
        <f>(Table2[[#This Row],[Sharpe Ratio]]-AVERAGE(Table2[Sharpe Ratio]))/_xlfn.STDEV.P(Table2[Sharpe Ratio])</f>
        <v>-0.99538775739034357</v>
      </c>
      <c r="AR5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6">
        <f>_xlfn.RANK.AVG(Table2[[#This Row],[1Y Return vs Nifty Z-Score]],Table2[1Y Return vs Nifty Z-Score])</f>
        <v>471</v>
      </c>
      <c r="AT586">
        <f>_xlfn.RANK.AVG(Table2[[#This Row],[6M Return vs Nifty Z-Score]],Table2[6M Return vs Nifty Z-Score])</f>
        <v>520</v>
      </c>
      <c r="AU586">
        <f>_xlfn.RANK.AVG(Table2[[#This Row],[Sharpe Ratio Z-Score]],Table2[Sharpe Ratio Z-Score])</f>
        <v>612</v>
      </c>
      <c r="AV586">
        <f>(Table2[[#This Row],[Rank 1Y]]+Table2[[#This Row],[Rank 6M]]+Table2[[#This Row],[Rank Sharpe]])/3</f>
        <v>534.33333333333337</v>
      </c>
    </row>
    <row r="587" spans="1:48" x14ac:dyDescent="0.3">
      <c r="A587" t="s">
        <v>84</v>
      </c>
      <c r="B587" t="s">
        <v>85</v>
      </c>
      <c r="C587" t="s">
        <v>3133</v>
      </c>
      <c r="D587" t="s">
        <v>86</v>
      </c>
      <c r="E587">
        <v>285805.98277200002</v>
      </c>
      <c r="F587">
        <v>3222</v>
      </c>
      <c r="G587">
        <v>-26.155837857512001</v>
      </c>
      <c r="H587">
        <f>(Table2[[#This Row],[1Y Return vs Nifty]]-AVERAGE(Table2[1Y Return vs Nifty]))/_xlfn.STDEV.P(Table2[1Y Return vs Nifty])</f>
        <v>-0.83703604186641611</v>
      </c>
      <c r="I587">
        <v>-6.7582504312304099</v>
      </c>
      <c r="J587">
        <f>(Table2[[#This Row],[1M Return vs Nifty]]-AVERAGE(Table2[1M Return vs Nifty]))/_xlfn.STDEV.P(Table2[1M Return vs Nifty])</f>
        <v>-0.86733922482862358</v>
      </c>
      <c r="K587">
        <v>-8.5333744807947003</v>
      </c>
      <c r="L587">
        <f>(Table2[[#This Row],[6M Return vs Nifty]]-AVERAGE(Table2[6M Return vs Nifty]))/_xlfn.STDEV.P(Table2[6M Return vs Nifty])</f>
        <v>-0.51534879047805993</v>
      </c>
      <c r="M587">
        <v>1.53717427145227</v>
      </c>
      <c r="N587">
        <f>(Table2[[#This Row],[1W Return vs Nifty]]-AVERAGE(Table2[1W Return vs Nifty]))/_xlfn.STDEV.P(Table2[1W Return vs Nifty])</f>
        <v>-0.87264660911195313</v>
      </c>
      <c r="O587">
        <v>3376.84</v>
      </c>
      <c r="P587">
        <v>3472.99479700144</v>
      </c>
      <c r="Q587">
        <v>3455.93685784635</v>
      </c>
      <c r="R587">
        <v>27.004186167243098</v>
      </c>
      <c r="S587" s="1">
        <f>(Table2[[#This Row],[Close Price]]-Table2[[#This Row],[20D EMA]])/Table2[[#This Row],[20D EMA]]</f>
        <v>-4.5853519858802948E-2</v>
      </c>
      <c r="T587" s="1">
        <f>(Table2[[#This Row],[Close Price]]-Table2[[#This Row],[50D EMA]])/Table2[[#This Row],[50D EMA]]</f>
        <v>-7.2270421256647788E-2</v>
      </c>
      <c r="U587" s="1">
        <f>(Table2[[#This Row],[Close Price]]-Table2[[#This Row],[200D EMA]])/Table2[[#This Row],[200D EMA]]</f>
        <v>-6.7691299774537361E-2</v>
      </c>
      <c r="V587">
        <v>0.72149949494343701</v>
      </c>
      <c r="W587">
        <v>3190.1</v>
      </c>
      <c r="X587">
        <v>3318</v>
      </c>
      <c r="Y587">
        <v>3190.1</v>
      </c>
      <c r="Z587">
        <v>3318</v>
      </c>
      <c r="AA587">
        <v>3190.1</v>
      </c>
      <c r="AB587">
        <v>3318</v>
      </c>
      <c r="AC587" s="1">
        <f>(Table2[[#This Row],[Close Price]]/Table2[[#This Row],[Day Low]])-1</f>
        <v>9.9996865302027782E-3</v>
      </c>
      <c r="AD587" s="1">
        <f>(Table2[[#This Row],[Day High]]/Table2[[#This Row],[Close Price]])-1</f>
        <v>2.9795158286778367E-2</v>
      </c>
      <c r="AE587" s="1">
        <f>(Table2[[#This Row],[Close Price]]/Table2[[#This Row],[Current Week Low]])-1</f>
        <v>9.9996865302027782E-3</v>
      </c>
      <c r="AF587" s="1">
        <f>(Table2[[#This Row],[Current Week High]]/Table2[[#This Row],[Close Price]])-1</f>
        <v>2.9795158286778367E-2</v>
      </c>
      <c r="AG587" s="1">
        <f>(Table2[[#This Row],[Close Price]]/Table2[[#This Row],[Current Month Low]])-1</f>
        <v>9.9996865302027782E-3</v>
      </c>
      <c r="AH587" s="1">
        <f>(Table2[[#This Row],[Current Month High]]/Table2[[#This Row],[Close Price]])-1</f>
        <v>2.9795158286778367E-2</v>
      </c>
      <c r="AI587">
        <v>20.637802607076299</v>
      </c>
      <c r="AJ587">
        <v>5.4440135486721202</v>
      </c>
      <c r="AK587" t="str">
        <f>IF(AND(Table2[[#This Row],[20D EMA]]&gt;Table2[[#This Row],[50D EMA]],Table2[[#This Row],[50D EMA]]&gt;Table2[[#This Row],[200D EMA]]),"Uptrend","Downtrend/NoTrend")</f>
        <v>Downtrend/NoTrend</v>
      </c>
      <c r="AL587">
        <v>-0.03</v>
      </c>
      <c r="AM587" t="s">
        <v>3168</v>
      </c>
      <c r="AN587">
        <v>-5.33</v>
      </c>
      <c r="AO587" t="s">
        <v>3168</v>
      </c>
      <c r="AP587">
        <v>1.2454365387522001E-2</v>
      </c>
      <c r="AQ587">
        <f>(Table2[[#This Row],[Sharpe Ratio]]-AVERAGE(Table2[Sharpe Ratio]))/_xlfn.STDEV.P(Table2[Sharpe Ratio])</f>
        <v>-0.58580395877135538</v>
      </c>
      <c r="AR5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7">
        <f>_xlfn.RANK.AVG(Table2[[#This Row],[1Y Return vs Nifty Z-Score]],Table2[1Y Return vs Nifty Z-Score])</f>
        <v>612</v>
      </c>
      <c r="AT587">
        <f>_xlfn.RANK.AVG(Table2[[#This Row],[6M Return vs Nifty Z-Score]],Table2[6M Return vs Nifty Z-Score])</f>
        <v>506</v>
      </c>
      <c r="AU587">
        <f>_xlfn.RANK.AVG(Table2[[#This Row],[Sharpe Ratio Z-Score]],Table2[Sharpe Ratio Z-Score])</f>
        <v>487</v>
      </c>
      <c r="AV587">
        <f>(Table2[[#This Row],[Rank 1Y]]+Table2[[#This Row],[Rank 6M]]+Table2[[#This Row],[Rank Sharpe]])/3</f>
        <v>535</v>
      </c>
    </row>
    <row r="588" spans="1:48" x14ac:dyDescent="0.3">
      <c r="A588" t="s">
        <v>1077</v>
      </c>
      <c r="B588" t="s">
        <v>1078</v>
      </c>
      <c r="C588" t="s">
        <v>3134</v>
      </c>
      <c r="D588" t="s">
        <v>75</v>
      </c>
      <c r="E588">
        <v>12020.44800746</v>
      </c>
      <c r="F588">
        <v>582.1</v>
      </c>
      <c r="G588">
        <v>-44.002617058595199</v>
      </c>
      <c r="H588">
        <f>(Table2[[#This Row],[1Y Return vs Nifty]]-AVERAGE(Table2[1Y Return vs Nifty]))/_xlfn.STDEV.P(Table2[1Y Return vs Nifty])</f>
        <v>-1.1534296755515869</v>
      </c>
      <c r="I588">
        <v>0.50637056327094798</v>
      </c>
      <c r="J588">
        <f>(Table2[[#This Row],[1M Return vs Nifty]]-AVERAGE(Table2[1M Return vs Nifty]))/_xlfn.STDEV.P(Table2[1M Return vs Nifty])</f>
        <v>-6.6181466199525321E-2</v>
      </c>
      <c r="K588">
        <v>-12.485749631589201</v>
      </c>
      <c r="L588">
        <f>(Table2[[#This Row],[6M Return vs Nifty]]-AVERAGE(Table2[6M Return vs Nifty]))/_xlfn.STDEV.P(Table2[6M Return vs Nifty])</f>
        <v>-0.65165416825434042</v>
      </c>
      <c r="M588">
        <v>5.9563987065672999</v>
      </c>
      <c r="N588">
        <f>(Table2[[#This Row],[1W Return vs Nifty]]-AVERAGE(Table2[1W Return vs Nifty]))/_xlfn.STDEV.P(Table2[1W Return vs Nifty])</f>
        <v>-9.1166318316127634E-2</v>
      </c>
      <c r="O588">
        <v>588.59</v>
      </c>
      <c r="P588">
        <v>597.03506642412503</v>
      </c>
      <c r="Q588">
        <v>626.97171026706803</v>
      </c>
      <c r="R588">
        <v>46.443559070616097</v>
      </c>
      <c r="S588" s="1">
        <f>(Table2[[#This Row],[Close Price]]-Table2[[#This Row],[20D EMA]])/Table2[[#This Row],[20D EMA]]</f>
        <v>-1.1026351110280516E-2</v>
      </c>
      <c r="T588" s="1">
        <f>(Table2[[#This Row],[Close Price]]-Table2[[#This Row],[50D EMA]])/Table2[[#This Row],[50D EMA]]</f>
        <v>-2.501539233461935E-2</v>
      </c>
      <c r="U588" s="1">
        <f>(Table2[[#This Row],[Close Price]]-Table2[[#This Row],[200D EMA]])/Table2[[#This Row],[200D EMA]]</f>
        <v>-7.1568955237157714E-2</v>
      </c>
      <c r="V588">
        <v>0.314787551041602</v>
      </c>
      <c r="W588">
        <v>575.25</v>
      </c>
      <c r="X588">
        <v>595.95000000000005</v>
      </c>
      <c r="Y588">
        <v>575.25</v>
      </c>
      <c r="Z588">
        <v>595.95000000000005</v>
      </c>
      <c r="AA588">
        <v>575.25</v>
      </c>
      <c r="AB588">
        <v>602.75</v>
      </c>
      <c r="AC588" s="1">
        <f>(Table2[[#This Row],[Close Price]]/Table2[[#This Row],[Day Low]])-1</f>
        <v>1.1907866145154378E-2</v>
      </c>
      <c r="AD588" s="1">
        <f>(Table2[[#This Row],[Day High]]/Table2[[#This Row],[Close Price]])-1</f>
        <v>2.3793162686823521E-2</v>
      </c>
      <c r="AE588" s="1">
        <f>(Table2[[#This Row],[Close Price]]/Table2[[#This Row],[Current Week Low]])-1</f>
        <v>1.1907866145154378E-2</v>
      </c>
      <c r="AF588" s="1">
        <f>(Table2[[#This Row],[Current Week High]]/Table2[[#This Row],[Close Price]])-1</f>
        <v>2.3793162686823521E-2</v>
      </c>
      <c r="AG588" s="1">
        <f>(Table2[[#This Row],[Close Price]]/Table2[[#This Row],[Current Month Low]])-1</f>
        <v>1.1907866145154378E-2</v>
      </c>
      <c r="AH588" s="1">
        <f>(Table2[[#This Row],[Current Month High]]/Table2[[#This Row],[Close Price]])-1</f>
        <v>3.5475004294794665E-2</v>
      </c>
      <c r="AI588">
        <v>41.556433602473703</v>
      </c>
      <c r="AJ588">
        <v>15.4387704511651</v>
      </c>
      <c r="AK588" t="str">
        <f>IF(AND(Table2[[#This Row],[20D EMA]]&gt;Table2[[#This Row],[50D EMA]],Table2[[#This Row],[50D EMA]]&gt;Table2[[#This Row],[200D EMA]]),"Uptrend","Downtrend/NoTrend")</f>
        <v>Downtrend/NoTrend</v>
      </c>
      <c r="AL588">
        <v>-0.02</v>
      </c>
      <c r="AM588" t="s">
        <v>3168</v>
      </c>
      <c r="AN588">
        <v>-4.3899999999999997</v>
      </c>
      <c r="AO588" t="s">
        <v>3168</v>
      </c>
      <c r="AP588">
        <v>5.7255886385244002E-2</v>
      </c>
      <c r="AQ588">
        <f>(Table2[[#This Row],[Sharpe Ratio]]-AVERAGE(Table2[Sharpe Ratio]))/_xlfn.STDEV.P(Table2[Sharpe Ratio])</f>
        <v>-5.484670763584211E-2</v>
      </c>
      <c r="AR5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8">
        <f>_xlfn.RANK.AVG(Table2[[#This Row],[1Y Return vs Nifty Z-Score]],Table2[1Y Return vs Nifty Z-Score])</f>
        <v>691</v>
      </c>
      <c r="AT588">
        <f>_xlfn.RANK.AVG(Table2[[#This Row],[6M Return vs Nifty Z-Score]],Table2[6M Return vs Nifty Z-Score])</f>
        <v>551</v>
      </c>
      <c r="AU588">
        <f>_xlfn.RANK.AVG(Table2[[#This Row],[Sharpe Ratio Z-Score]],Table2[Sharpe Ratio Z-Score])</f>
        <v>363</v>
      </c>
      <c r="AV588">
        <f>(Table2[[#This Row],[Rank 1Y]]+Table2[[#This Row],[Rank 6M]]+Table2[[#This Row],[Rank Sharpe]])/3</f>
        <v>535</v>
      </c>
    </row>
    <row r="589" spans="1:48" x14ac:dyDescent="0.3">
      <c r="A589" t="s">
        <v>1424</v>
      </c>
      <c r="B589" t="s">
        <v>1425</v>
      </c>
      <c r="C589" t="s">
        <v>3136</v>
      </c>
      <c r="D589" t="s">
        <v>141</v>
      </c>
      <c r="E589">
        <v>7512.2072019549996</v>
      </c>
      <c r="F589">
        <v>484.45</v>
      </c>
      <c r="G589">
        <v>-26.908231168191801</v>
      </c>
      <c r="H589">
        <f>(Table2[[#This Row],[1Y Return vs Nifty]]-AVERAGE(Table2[1Y Return vs Nifty]))/_xlfn.STDEV.P(Table2[1Y Return vs Nifty])</f>
        <v>-0.85037472056267893</v>
      </c>
      <c r="I589">
        <v>-0.31076163812692598</v>
      </c>
      <c r="J589">
        <f>(Table2[[#This Row],[1M Return vs Nifty]]-AVERAGE(Table2[1M Return vs Nifty]))/_xlfn.STDEV.P(Table2[1M Return vs Nifty])</f>
        <v>-0.15629653255619999</v>
      </c>
      <c r="K589">
        <v>-26.8776644790651</v>
      </c>
      <c r="L589">
        <f>(Table2[[#This Row],[6M Return vs Nifty]]-AVERAGE(Table2[6M Return vs Nifty]))/_xlfn.STDEV.P(Table2[6M Return vs Nifty])</f>
        <v>-1.1479874654148907</v>
      </c>
      <c r="M589">
        <v>4.9164437019163296</v>
      </c>
      <c r="N589">
        <f>(Table2[[#This Row],[1W Return vs Nifty]]-AVERAGE(Table2[1W Return vs Nifty]))/_xlfn.STDEV.P(Table2[1W Return vs Nifty])</f>
        <v>-0.27506834714079853</v>
      </c>
      <c r="O589">
        <v>504.82</v>
      </c>
      <c r="P589">
        <v>527.68890026019903</v>
      </c>
      <c r="Q589">
        <v>556.26413845133095</v>
      </c>
      <c r="R589">
        <v>36.398211678010597</v>
      </c>
      <c r="S589" s="1">
        <f>(Table2[[#This Row],[Close Price]]-Table2[[#This Row],[20D EMA]])/Table2[[#This Row],[20D EMA]]</f>
        <v>-4.0351016203795421E-2</v>
      </c>
      <c r="T589" s="1">
        <f>(Table2[[#This Row],[Close Price]]-Table2[[#This Row],[50D EMA]])/Table2[[#This Row],[50D EMA]]</f>
        <v>-8.1940136013621476E-2</v>
      </c>
      <c r="U589" s="1">
        <f>(Table2[[#This Row],[Close Price]]-Table2[[#This Row],[200D EMA]])/Table2[[#This Row],[200D EMA]]</f>
        <v>-0.12910078771438574</v>
      </c>
      <c r="V589">
        <v>0.96769938577585901</v>
      </c>
      <c r="W589">
        <v>482.6</v>
      </c>
      <c r="X589">
        <v>509</v>
      </c>
      <c r="Y589">
        <v>482.6</v>
      </c>
      <c r="Z589">
        <v>509</v>
      </c>
      <c r="AA589">
        <v>482.6</v>
      </c>
      <c r="AB589">
        <v>509</v>
      </c>
      <c r="AC589" s="1">
        <f>(Table2[[#This Row],[Close Price]]/Table2[[#This Row],[Day Low]])-1</f>
        <v>3.8334024036468239E-3</v>
      </c>
      <c r="AD589" s="1">
        <f>(Table2[[#This Row],[Day High]]/Table2[[#This Row],[Close Price]])-1</f>
        <v>5.0676024357518834E-2</v>
      </c>
      <c r="AE589" s="1">
        <f>(Table2[[#This Row],[Close Price]]/Table2[[#This Row],[Current Week Low]])-1</f>
        <v>3.8334024036468239E-3</v>
      </c>
      <c r="AF589" s="1">
        <f>(Table2[[#This Row],[Current Week High]]/Table2[[#This Row],[Close Price]])-1</f>
        <v>5.0676024357518834E-2</v>
      </c>
      <c r="AG589" s="1">
        <f>(Table2[[#This Row],[Close Price]]/Table2[[#This Row],[Current Month Low]])-1</f>
        <v>3.8334024036468239E-3</v>
      </c>
      <c r="AH589" s="1">
        <f>(Table2[[#This Row],[Current Month High]]/Table2[[#This Row],[Close Price]])-1</f>
        <v>5.0676024357518834E-2</v>
      </c>
      <c r="AI589">
        <v>40.117659201155902</v>
      </c>
      <c r="AJ589">
        <v>2.1938614070245701</v>
      </c>
      <c r="AK589" t="str">
        <f>IF(AND(Table2[[#This Row],[20D EMA]]&gt;Table2[[#This Row],[50D EMA]],Table2[[#This Row],[50D EMA]]&gt;Table2[[#This Row],[200D EMA]]),"Uptrend","Downtrend/NoTrend")</f>
        <v>Downtrend/NoTrend</v>
      </c>
      <c r="AL589">
        <v>-0.12</v>
      </c>
      <c r="AM589" t="s">
        <v>3168</v>
      </c>
      <c r="AN589">
        <v>-6.05</v>
      </c>
      <c r="AO589" t="s">
        <v>3168</v>
      </c>
      <c r="AP589">
        <v>7.2660529224328002E-2</v>
      </c>
      <c r="AQ589">
        <f>(Table2[[#This Row],[Sharpe Ratio]]-AVERAGE(Table2[Sharpe Ratio]))/_xlfn.STDEV.P(Table2[Sharpe Ratio])</f>
        <v>0.1277186748425852</v>
      </c>
      <c r="AR5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9">
        <f>_xlfn.RANK.AVG(Table2[[#This Row],[1Y Return vs Nifty Z-Score]],Table2[1Y Return vs Nifty Z-Score])</f>
        <v>615</v>
      </c>
      <c r="AT589">
        <f>_xlfn.RANK.AVG(Table2[[#This Row],[6M Return vs Nifty Z-Score]],Table2[6M Return vs Nifty Z-Score])</f>
        <v>683</v>
      </c>
      <c r="AU589">
        <f>_xlfn.RANK.AVG(Table2[[#This Row],[Sharpe Ratio Z-Score]],Table2[Sharpe Ratio Z-Score])</f>
        <v>308</v>
      </c>
      <c r="AV589">
        <f>(Table2[[#This Row],[Rank 1Y]]+Table2[[#This Row],[Rank 6M]]+Table2[[#This Row],[Rank Sharpe]])/3</f>
        <v>535.33333333333337</v>
      </c>
    </row>
    <row r="590" spans="1:48" x14ac:dyDescent="0.3">
      <c r="A590" t="s">
        <v>729</v>
      </c>
      <c r="B590" t="s">
        <v>730</v>
      </c>
      <c r="C590" t="s">
        <v>3123</v>
      </c>
      <c r="D590" t="s">
        <v>391</v>
      </c>
      <c r="E590">
        <v>23599.739827400001</v>
      </c>
      <c r="F590">
        <v>1051</v>
      </c>
      <c r="G590">
        <v>-20.178988100572901</v>
      </c>
      <c r="H590">
        <f>(Table2[[#This Row],[1Y Return vs Nifty]]-AVERAGE(Table2[1Y Return vs Nifty]))/_xlfn.STDEV.P(Table2[1Y Return vs Nifty])</f>
        <v>-0.73107646275796168</v>
      </c>
      <c r="I590">
        <v>4.7118938355710203</v>
      </c>
      <c r="J590">
        <f>(Table2[[#This Row],[1M Return vs Nifty]]-AVERAGE(Table2[1M Return vs Nifty]))/_xlfn.STDEV.P(Table2[1M Return vs Nifty])</f>
        <v>0.39761252955726284</v>
      </c>
      <c r="K590">
        <v>3.6849756639872302</v>
      </c>
      <c r="L590">
        <f>(Table2[[#This Row],[6M Return vs Nifty]]-AVERAGE(Table2[6M Return vs Nifty]))/_xlfn.STDEV.P(Table2[6M Return vs Nifty])</f>
        <v>-9.397511800352519E-2</v>
      </c>
      <c r="M590">
        <v>2.7241391144705802</v>
      </c>
      <c r="N590">
        <f>(Table2[[#This Row],[1W Return vs Nifty]]-AVERAGE(Table2[1W Return vs Nifty]))/_xlfn.STDEV.P(Table2[1W Return vs Nifty])</f>
        <v>-0.66274787137965552</v>
      </c>
      <c r="O590">
        <v>1060.5</v>
      </c>
      <c r="P590">
        <v>1047.6491056432101</v>
      </c>
      <c r="Q590">
        <v>978.09315051078499</v>
      </c>
      <c r="R590">
        <v>43.912962746406301</v>
      </c>
      <c r="S590" s="1">
        <f>(Table2[[#This Row],[Close Price]]-Table2[[#This Row],[20D EMA]])/Table2[[#This Row],[20D EMA]]</f>
        <v>-8.9580386610089574E-3</v>
      </c>
      <c r="T590" s="1">
        <f>(Table2[[#This Row],[Close Price]]-Table2[[#This Row],[50D EMA]])/Table2[[#This Row],[50D EMA]]</f>
        <v>3.1984892066820618E-3</v>
      </c>
      <c r="U590" s="1">
        <f>(Table2[[#This Row],[Close Price]]-Table2[[#This Row],[200D EMA]])/Table2[[#This Row],[200D EMA]]</f>
        <v>7.4539781258197338E-2</v>
      </c>
      <c r="V590">
        <v>0.76472774455552806</v>
      </c>
      <c r="W590">
        <v>1030.0999999999999</v>
      </c>
      <c r="X590">
        <v>1071.9000000000001</v>
      </c>
      <c r="Y590">
        <v>1030.0999999999999</v>
      </c>
      <c r="Z590">
        <v>1071.9000000000001</v>
      </c>
      <c r="AA590">
        <v>1030.0999999999999</v>
      </c>
      <c r="AB590">
        <v>1079.9000000000001</v>
      </c>
      <c r="AC590" s="1">
        <f>(Table2[[#This Row],[Close Price]]/Table2[[#This Row],[Day Low]])-1</f>
        <v>2.0289292301718387E-2</v>
      </c>
      <c r="AD590" s="1">
        <f>(Table2[[#This Row],[Day High]]/Table2[[#This Row],[Close Price]])-1</f>
        <v>1.9885823025689975E-2</v>
      </c>
      <c r="AE590" s="1">
        <f>(Table2[[#This Row],[Close Price]]/Table2[[#This Row],[Current Week Low]])-1</f>
        <v>2.0289292301718387E-2</v>
      </c>
      <c r="AF590" s="1">
        <f>(Table2[[#This Row],[Current Week High]]/Table2[[#This Row],[Close Price]])-1</f>
        <v>1.9885823025689975E-2</v>
      </c>
      <c r="AG590" s="1">
        <f>(Table2[[#This Row],[Close Price]]/Table2[[#This Row],[Current Month Low]])-1</f>
        <v>2.0289292301718387E-2</v>
      </c>
      <c r="AH590" s="1">
        <f>(Table2[[#This Row],[Current Month High]]/Table2[[#This Row],[Close Price]])-1</f>
        <v>2.7497621313035348E-2</v>
      </c>
      <c r="AI590">
        <v>8.8296860133206305</v>
      </c>
      <c r="AJ590">
        <v>42.682595710019001</v>
      </c>
      <c r="AK590" t="str">
        <f>IF(AND(Table2[[#This Row],[20D EMA]]&gt;Table2[[#This Row],[50D EMA]],Table2[[#This Row],[50D EMA]]&gt;Table2[[#This Row],[200D EMA]]),"Uptrend","Downtrend/NoTrend")</f>
        <v>Uptrend</v>
      </c>
      <c r="AL590">
        <v>0.08</v>
      </c>
      <c r="AM590" t="s">
        <v>3169</v>
      </c>
      <c r="AN590">
        <v>1.44</v>
      </c>
      <c r="AO590" t="s">
        <v>3169</v>
      </c>
      <c r="AP590">
        <v>-6.1904158392579997E-2</v>
      </c>
      <c r="AQ590">
        <f>(Table2[[#This Row],[Sharpe Ratio]]-AVERAGE(Table2[Sharpe Ratio]))/_xlfn.STDEV.P(Table2[Sharpe Ratio])</f>
        <v>-1.4670507670389838</v>
      </c>
      <c r="AR5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-2.5572376896228635</v>
      </c>
      <c r="AS590">
        <f>_xlfn.RANK.AVG(Table2[[#This Row],[1Y Return vs Nifty Z-Score]],Table2[1Y Return vs Nifty Z-Score])</f>
        <v>580</v>
      </c>
      <c r="AT590">
        <f>_xlfn.RANK.AVG(Table2[[#This Row],[6M Return vs Nifty Z-Score]],Table2[6M Return vs Nifty Z-Score])</f>
        <v>350</v>
      </c>
      <c r="AU590">
        <f>_xlfn.RANK.AVG(Table2[[#This Row],[Sharpe Ratio Z-Score]],Table2[Sharpe Ratio Z-Score])</f>
        <v>684</v>
      </c>
      <c r="AV590">
        <f>(Table2[[#This Row],[Rank 1Y]]+Table2[[#This Row],[Rank 6M]]+Table2[[#This Row],[Rank Sharpe]])/3</f>
        <v>538</v>
      </c>
    </row>
    <row r="591" spans="1:48" x14ac:dyDescent="0.3">
      <c r="A591" t="s">
        <v>974</v>
      </c>
      <c r="B591" t="s">
        <v>975</v>
      </c>
      <c r="C591" t="s">
        <v>3140</v>
      </c>
      <c r="D591" t="s">
        <v>976</v>
      </c>
      <c r="E591">
        <v>14709.3557408</v>
      </c>
      <c r="F591">
        <v>1498</v>
      </c>
      <c r="G591">
        <v>-34.162031305487098</v>
      </c>
      <c r="H591">
        <f>(Table2[[#This Row],[1Y Return vs Nifty]]-AVERAGE(Table2[1Y Return vs Nifty]))/_xlfn.STDEV.P(Table2[1Y Return vs Nifty])</f>
        <v>-0.97897250045371698</v>
      </c>
      <c r="I591">
        <v>1.2711415171585601</v>
      </c>
      <c r="J591">
        <f>(Table2[[#This Row],[1M Return vs Nifty]]-AVERAGE(Table2[1M Return vs Nifty]))/_xlfn.STDEV.P(Table2[1M Return vs Nifty])</f>
        <v>1.8159091104839944E-2</v>
      </c>
      <c r="K591">
        <v>6.6769931257270096</v>
      </c>
      <c r="L591">
        <f>(Table2[[#This Row],[6M Return vs Nifty]]-AVERAGE(Table2[6M Return vs Nifty]))/_xlfn.STDEV.P(Table2[6M Return vs Nifty])</f>
        <v>9.2104488710381561E-3</v>
      </c>
      <c r="M591">
        <v>6.36807907143191</v>
      </c>
      <c r="N591">
        <f>(Table2[[#This Row],[1W Return vs Nifty]]-AVERAGE(Table2[1W Return vs Nifty]))/_xlfn.STDEV.P(Table2[1W Return vs Nifty])</f>
        <v>-1.8366193322939126E-2</v>
      </c>
      <c r="O591">
        <v>1564.14</v>
      </c>
      <c r="P591">
        <v>1567.5418947103401</v>
      </c>
      <c r="Q591">
        <v>1515.2038273881401</v>
      </c>
      <c r="R591">
        <v>34.064781261597403</v>
      </c>
      <c r="S591" s="1">
        <f>(Table2[[#This Row],[Close Price]]-Table2[[#This Row],[20D EMA]])/Table2[[#This Row],[20D EMA]]</f>
        <v>-4.2285217435779468E-2</v>
      </c>
      <c r="T591" s="1">
        <f>(Table2[[#This Row],[Close Price]]-Table2[[#This Row],[50D EMA]])/Table2[[#This Row],[50D EMA]]</f>
        <v>-4.4363659398838892E-2</v>
      </c>
      <c r="U591" s="1">
        <f>(Table2[[#This Row],[Close Price]]-Table2[[#This Row],[200D EMA]])/Table2[[#This Row],[200D EMA]]</f>
        <v>-1.1354134062474951E-2</v>
      </c>
      <c r="V591">
        <v>1.03346845938209</v>
      </c>
      <c r="W591">
        <v>1441</v>
      </c>
      <c r="X591">
        <v>1578</v>
      </c>
      <c r="Y591">
        <v>1441</v>
      </c>
      <c r="Z591">
        <v>1578</v>
      </c>
      <c r="AA591">
        <v>1441</v>
      </c>
      <c r="AB591">
        <v>1588</v>
      </c>
      <c r="AC591" s="1">
        <f>(Table2[[#This Row],[Close Price]]/Table2[[#This Row],[Day Low]])-1</f>
        <v>3.9555863983344874E-2</v>
      </c>
      <c r="AD591" s="1">
        <f>(Table2[[#This Row],[Day High]]/Table2[[#This Row],[Close Price]])-1</f>
        <v>5.3404539385847771E-2</v>
      </c>
      <c r="AE591" s="1">
        <f>(Table2[[#This Row],[Close Price]]/Table2[[#This Row],[Current Week Low]])-1</f>
        <v>3.9555863983344874E-2</v>
      </c>
      <c r="AF591" s="1">
        <f>(Table2[[#This Row],[Current Week High]]/Table2[[#This Row],[Close Price]])-1</f>
        <v>5.3404539385847771E-2</v>
      </c>
      <c r="AG591" s="1">
        <f>(Table2[[#This Row],[Close Price]]/Table2[[#This Row],[Current Month Low]])-1</f>
        <v>3.9555863983344874E-2</v>
      </c>
      <c r="AH591" s="1">
        <f>(Table2[[#This Row],[Current Month High]]/Table2[[#This Row],[Close Price]])-1</f>
        <v>6.0080106809078826E-2</v>
      </c>
      <c r="AI591">
        <v>22.189586114819701</v>
      </c>
      <c r="AJ591">
        <v>24.397940541438199</v>
      </c>
      <c r="AK591" t="str">
        <f>IF(AND(Table2[[#This Row],[20D EMA]]&gt;Table2[[#This Row],[50D EMA]],Table2[[#This Row],[50D EMA]]&gt;Table2[[#This Row],[200D EMA]]),"Uptrend","Downtrend/NoTrend")</f>
        <v>Downtrend/NoTrend</v>
      </c>
      <c r="AL591">
        <v>0.04</v>
      </c>
      <c r="AM591" t="s">
        <v>3169</v>
      </c>
      <c r="AN591">
        <v>-6.94</v>
      </c>
      <c r="AO591" t="s">
        <v>3168</v>
      </c>
      <c r="AP591">
        <v>-4.1716601603664E-2</v>
      </c>
      <c r="AQ591">
        <f>(Table2[[#This Row],[Sharpe Ratio]]-AVERAGE(Table2[Sharpe Ratio]))/_xlfn.STDEV.P(Table2[Sharpe Ratio])</f>
        <v>-1.2278015312746464</v>
      </c>
      <c r="AR5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1">
        <f>_xlfn.RANK.AVG(Table2[[#This Row],[1Y Return vs Nifty Z-Score]],Table2[1Y Return vs Nifty Z-Score])</f>
        <v>659</v>
      </c>
      <c r="AT591">
        <f>_xlfn.RANK.AVG(Table2[[#This Row],[6M Return vs Nifty Z-Score]],Table2[6M Return vs Nifty Z-Score])</f>
        <v>306</v>
      </c>
      <c r="AU591">
        <f>_xlfn.RANK.AVG(Table2[[#This Row],[Sharpe Ratio Z-Score]],Table2[Sharpe Ratio Z-Score])</f>
        <v>649</v>
      </c>
      <c r="AV591">
        <f>(Table2[[#This Row],[Rank 1Y]]+Table2[[#This Row],[Rank 6M]]+Table2[[#This Row],[Rank Sharpe]])/3</f>
        <v>538</v>
      </c>
    </row>
    <row r="592" spans="1:48" x14ac:dyDescent="0.3">
      <c r="A592" t="s">
        <v>98</v>
      </c>
      <c r="B592" t="s">
        <v>99</v>
      </c>
      <c r="C592" t="s">
        <v>3123</v>
      </c>
      <c r="D592" t="s">
        <v>43</v>
      </c>
      <c r="E592">
        <v>273056.89902125002</v>
      </c>
      <c r="F592">
        <v>1712.5</v>
      </c>
      <c r="G592">
        <v>-15.310029773007599</v>
      </c>
      <c r="H592">
        <f>(Table2[[#This Row],[1Y Return vs Nifty]]-AVERAGE(Table2[1Y Return vs Nifty]))/_xlfn.STDEV.P(Table2[1Y Return vs Nifty])</f>
        <v>-0.64475795115635237</v>
      </c>
      <c r="I592">
        <v>-3.95032978275019</v>
      </c>
      <c r="J592">
        <f>(Table2[[#This Row],[1M Return vs Nifty]]-AVERAGE(Table2[1M Return vs Nifty]))/_xlfn.STDEV.P(Table2[1M Return vs Nifty])</f>
        <v>-0.55767580056361299</v>
      </c>
      <c r="K592">
        <v>-0.483244616295677</v>
      </c>
      <c r="L592">
        <f>(Table2[[#This Row],[6M Return vs Nifty]]-AVERAGE(Table2[6M Return vs Nifty]))/_xlfn.STDEV.P(Table2[6M Return vs Nifty])</f>
        <v>-0.23772433670927134</v>
      </c>
      <c r="M592">
        <v>4.1617705023281202</v>
      </c>
      <c r="N592">
        <f>(Table2[[#This Row],[1W Return vs Nifty]]-AVERAGE(Table2[1W Return vs Nifty]))/_xlfn.STDEV.P(Table2[1W Return vs Nifty])</f>
        <v>-0.40852213300959855</v>
      </c>
      <c r="O592">
        <v>1781.98</v>
      </c>
      <c r="P592">
        <v>1787.4877122508999</v>
      </c>
      <c r="Q592">
        <v>1685.5482026536199</v>
      </c>
      <c r="R592">
        <v>31.2093354593672</v>
      </c>
      <c r="S592" s="1">
        <f>(Table2[[#This Row],[Close Price]]-Table2[[#This Row],[20D EMA]])/Table2[[#This Row],[20D EMA]]</f>
        <v>-3.8990336591880954E-2</v>
      </c>
      <c r="T592" s="1">
        <f>(Table2[[#This Row],[Close Price]]-Table2[[#This Row],[50D EMA]])/Table2[[#This Row],[50D EMA]]</f>
        <v>-4.1951456078247039E-2</v>
      </c>
      <c r="U592" s="1">
        <f>(Table2[[#This Row],[Close Price]]-Table2[[#This Row],[200D EMA]])/Table2[[#This Row],[200D EMA]]</f>
        <v>1.5989929747454799E-2</v>
      </c>
      <c r="V592">
        <v>0.70581005957461096</v>
      </c>
      <c r="W592">
        <v>1694.05</v>
      </c>
      <c r="X592">
        <v>1758</v>
      </c>
      <c r="Y592">
        <v>1694.05</v>
      </c>
      <c r="Z592">
        <v>1758</v>
      </c>
      <c r="AA592">
        <v>1694.05</v>
      </c>
      <c r="AB592">
        <v>1772.15</v>
      </c>
      <c r="AC592" s="1">
        <f>(Table2[[#This Row],[Close Price]]/Table2[[#This Row],[Day Low]])-1</f>
        <v>1.0891059886071863E-2</v>
      </c>
      <c r="AD592" s="1">
        <f>(Table2[[#This Row],[Day High]]/Table2[[#This Row],[Close Price]])-1</f>
        <v>2.6569343065693474E-2</v>
      </c>
      <c r="AE592" s="1">
        <f>(Table2[[#This Row],[Close Price]]/Table2[[#This Row],[Current Week Low]])-1</f>
        <v>1.0891059886071863E-2</v>
      </c>
      <c r="AF592" s="1">
        <f>(Table2[[#This Row],[Current Week High]]/Table2[[#This Row],[Close Price]])-1</f>
        <v>2.6569343065693474E-2</v>
      </c>
      <c r="AG592" s="1">
        <f>(Table2[[#This Row],[Close Price]]/Table2[[#This Row],[Current Month Low]])-1</f>
        <v>1.0891059886071863E-2</v>
      </c>
      <c r="AH592" s="1">
        <f>(Table2[[#This Row],[Current Month High]]/Table2[[#This Row],[Close Price]])-1</f>
        <v>3.483211678832121E-2</v>
      </c>
      <c r="AI592">
        <v>18.534306569342998</v>
      </c>
      <c r="AJ592">
        <v>20.6793277192488</v>
      </c>
      <c r="AK592" t="str">
        <f>IF(AND(Table2[[#This Row],[20D EMA]]&gt;Table2[[#This Row],[50D EMA]],Table2[[#This Row],[50D EMA]]&gt;Table2[[#This Row],[200D EMA]]),"Uptrend","Downtrend/NoTrend")</f>
        <v>Downtrend/NoTrend</v>
      </c>
      <c r="AL592">
        <v>7.0000000000000007E-2</v>
      </c>
      <c r="AM592" t="s">
        <v>3169</v>
      </c>
      <c r="AN592">
        <v>-5.69</v>
      </c>
      <c r="AO592" t="s">
        <v>3168</v>
      </c>
      <c r="AP592">
        <v>-4.9229312497073997E-2</v>
      </c>
      <c r="AQ592">
        <f>(Table2[[#This Row],[Sharpe Ratio]]-AVERAGE(Table2[Sharpe Ratio]))/_xlfn.STDEV.P(Table2[Sharpe Ratio])</f>
        <v>-1.3168370871153425</v>
      </c>
      <c r="AR5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2">
        <f>_xlfn.RANK.AVG(Table2[[#This Row],[1Y Return vs Nifty Z-Score]],Table2[1Y Return vs Nifty Z-Score])</f>
        <v>547</v>
      </c>
      <c r="AT592">
        <f>_xlfn.RANK.AVG(Table2[[#This Row],[6M Return vs Nifty Z-Score]],Table2[6M Return vs Nifty Z-Score])</f>
        <v>400</v>
      </c>
      <c r="AU592">
        <f>_xlfn.RANK.AVG(Table2[[#This Row],[Sharpe Ratio Z-Score]],Table2[Sharpe Ratio Z-Score])</f>
        <v>669</v>
      </c>
      <c r="AV592">
        <f>(Table2[[#This Row],[Rank 1Y]]+Table2[[#This Row],[Rank 6M]]+Table2[[#This Row],[Rank Sharpe]])/3</f>
        <v>538.66666666666663</v>
      </c>
    </row>
    <row r="593" spans="1:48" x14ac:dyDescent="0.3">
      <c r="A593" t="s">
        <v>418</v>
      </c>
      <c r="B593" t="s">
        <v>419</v>
      </c>
      <c r="C593" t="s">
        <v>3134</v>
      </c>
      <c r="D593" t="s">
        <v>420</v>
      </c>
      <c r="E593">
        <v>53531.663555400002</v>
      </c>
      <c r="F593">
        <v>4214.2</v>
      </c>
      <c r="G593">
        <v>-29.0105278539449</v>
      </c>
      <c r="H593">
        <f>(Table2[[#This Row],[1Y Return vs Nifty]]-AVERAGE(Table2[1Y Return vs Nifty]))/_xlfn.STDEV.P(Table2[1Y Return vs Nifty])</f>
        <v>-0.88764493498037877</v>
      </c>
      <c r="I593">
        <v>-13.0947154822718</v>
      </c>
      <c r="J593">
        <f>(Table2[[#This Row],[1M Return vs Nifty]]-AVERAGE(Table2[1M Return vs Nifty]))/_xlfn.STDEV.P(Table2[1M Return vs Nifty])</f>
        <v>-1.5661379841536289</v>
      </c>
      <c r="K593">
        <v>-26.842514166011401</v>
      </c>
      <c r="L593">
        <f>(Table2[[#This Row],[6M Return vs Nifty]]-AVERAGE(Table2[6M Return vs Nifty]))/_xlfn.STDEV.P(Table2[6M Return vs Nifty])</f>
        <v>-1.1467752382054428</v>
      </c>
      <c r="M593">
        <v>3.7485137756181701</v>
      </c>
      <c r="N593">
        <f>(Table2[[#This Row],[1W Return vs Nifty]]-AVERAGE(Table2[1W Return vs Nifty]))/_xlfn.STDEV.P(Table2[1W Return vs Nifty])</f>
        <v>-0.48160101635312275</v>
      </c>
      <c r="O593">
        <v>4681.38</v>
      </c>
      <c r="P593">
        <v>5004.4875825222498</v>
      </c>
      <c r="Q593">
        <v>4934.1288533020597</v>
      </c>
      <c r="R593">
        <v>23.598528227088298</v>
      </c>
      <c r="S593" s="1">
        <f>(Table2[[#This Row],[Close Price]]-Table2[[#This Row],[20D EMA]])/Table2[[#This Row],[20D EMA]]</f>
        <v>-9.9795359488014282E-2</v>
      </c>
      <c r="T593" s="1">
        <f>(Table2[[#This Row],[Close Price]]-Table2[[#This Row],[50D EMA]])/Table2[[#This Row],[50D EMA]]</f>
        <v>-0.15791578448156462</v>
      </c>
      <c r="U593" s="1">
        <f>(Table2[[#This Row],[Close Price]]-Table2[[#This Row],[200D EMA]])/Table2[[#This Row],[200D EMA]]</f>
        <v>-0.14590799606302599</v>
      </c>
      <c r="V593">
        <v>1.8219925225787299</v>
      </c>
      <c r="W593">
        <v>4162.6000000000004</v>
      </c>
      <c r="X593">
        <v>4338.95</v>
      </c>
      <c r="Y593">
        <v>4162.6000000000004</v>
      </c>
      <c r="Z593">
        <v>4338.95</v>
      </c>
      <c r="AA593">
        <v>4162.6000000000004</v>
      </c>
      <c r="AB593">
        <v>4365</v>
      </c>
      <c r="AC593" s="1">
        <f>(Table2[[#This Row],[Close Price]]/Table2[[#This Row],[Day Low]])-1</f>
        <v>1.239609859222579E-2</v>
      </c>
      <c r="AD593" s="1">
        <f>(Table2[[#This Row],[Day High]]/Table2[[#This Row],[Close Price]])-1</f>
        <v>2.9602296995871136E-2</v>
      </c>
      <c r="AE593" s="1">
        <f>(Table2[[#This Row],[Close Price]]/Table2[[#This Row],[Current Week Low]])-1</f>
        <v>1.239609859222579E-2</v>
      </c>
      <c r="AF593" s="1">
        <f>(Table2[[#This Row],[Current Week High]]/Table2[[#This Row],[Close Price]])-1</f>
        <v>2.9602296995871136E-2</v>
      </c>
      <c r="AG593" s="1">
        <f>(Table2[[#This Row],[Close Price]]/Table2[[#This Row],[Current Month Low]])-1</f>
        <v>1.239609859222579E-2</v>
      </c>
      <c r="AH593" s="1">
        <f>(Table2[[#This Row],[Current Month High]]/Table2[[#This Row],[Close Price]])-1</f>
        <v>3.5783778653125209E-2</v>
      </c>
      <c r="AI593">
        <v>53.291253381424703</v>
      </c>
      <c r="AJ593">
        <v>17.028603165787199</v>
      </c>
      <c r="AK593" t="str">
        <f>IF(AND(Table2[[#This Row],[20D EMA]]&gt;Table2[[#This Row],[50D EMA]],Table2[[#This Row],[50D EMA]]&gt;Table2[[#This Row],[200D EMA]]),"Uptrend","Downtrend/NoTrend")</f>
        <v>Downtrend/NoTrend</v>
      </c>
      <c r="AL593">
        <v>-0.17</v>
      </c>
      <c r="AM593" t="s">
        <v>3168</v>
      </c>
      <c r="AN593">
        <v>-19.64</v>
      </c>
      <c r="AO593" t="s">
        <v>3168</v>
      </c>
      <c r="AP593">
        <v>7.2644807855926002E-2</v>
      </c>
      <c r="AQ593">
        <f>(Table2[[#This Row],[Sharpe Ratio]]-AVERAGE(Table2[Sharpe Ratio]))/_xlfn.STDEV.P(Table2[Sharpe Ratio])</f>
        <v>0.12753235584347714</v>
      </c>
      <c r="AR5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3">
        <f>_xlfn.RANK.AVG(Table2[[#This Row],[1Y Return vs Nifty Z-Score]],Table2[1Y Return vs Nifty Z-Score])</f>
        <v>627</v>
      </c>
      <c r="AT593">
        <f>_xlfn.RANK.AVG(Table2[[#This Row],[6M Return vs Nifty Z-Score]],Table2[6M Return vs Nifty Z-Score])</f>
        <v>682</v>
      </c>
      <c r="AU593">
        <f>_xlfn.RANK.AVG(Table2[[#This Row],[Sharpe Ratio Z-Score]],Table2[Sharpe Ratio Z-Score])</f>
        <v>309</v>
      </c>
      <c r="AV593">
        <f>(Table2[[#This Row],[Rank 1Y]]+Table2[[#This Row],[Rank 6M]]+Table2[[#This Row],[Rank Sharpe]])/3</f>
        <v>539.33333333333337</v>
      </c>
    </row>
    <row r="594" spans="1:48" x14ac:dyDescent="0.3">
      <c r="A594" t="s">
        <v>1420</v>
      </c>
      <c r="B594" t="s">
        <v>1421</v>
      </c>
      <c r="C594" t="s">
        <v>3135</v>
      </c>
      <c r="D594" t="s">
        <v>268</v>
      </c>
      <c r="E594">
        <v>7523.1203660399997</v>
      </c>
      <c r="F594">
        <v>373.2</v>
      </c>
      <c r="G594">
        <v>-31.406890516238199</v>
      </c>
      <c r="H594">
        <f>(Table2[[#This Row],[1Y Return vs Nifty]]-AVERAGE(Table2[1Y Return vs Nifty]))/_xlfn.STDEV.P(Table2[1Y Return vs Nifty])</f>
        <v>-0.93012844877341261</v>
      </c>
      <c r="I594">
        <v>2.1431241558998502</v>
      </c>
      <c r="J594">
        <f>(Table2[[#This Row],[1M Return vs Nifty]]-AVERAGE(Table2[1M Return vs Nifty]))/_xlfn.STDEV.P(Table2[1M Return vs Nifty])</f>
        <v>0.11432317963006798</v>
      </c>
      <c r="K594">
        <v>-14.6124415514627</v>
      </c>
      <c r="L594">
        <f>(Table2[[#This Row],[6M Return vs Nifty]]-AVERAGE(Table2[6M Return vs Nifty]))/_xlfn.STDEV.P(Table2[6M Return vs Nifty])</f>
        <v>-0.72499729346193842</v>
      </c>
      <c r="M594">
        <v>6.2006513304219402</v>
      </c>
      <c r="N594">
        <f>(Table2[[#This Row],[1W Return vs Nifty]]-AVERAGE(Table2[1W Return vs Nifty]))/_xlfn.STDEV.P(Table2[1W Return vs Nifty])</f>
        <v>-4.7973533174723242E-2</v>
      </c>
      <c r="O594">
        <v>378.8</v>
      </c>
      <c r="P594">
        <v>393.13399187044899</v>
      </c>
      <c r="Q594">
        <v>403.32370960732902</v>
      </c>
      <c r="R594">
        <v>45.242103396974997</v>
      </c>
      <c r="S594" s="1">
        <f>(Table2[[#This Row],[Close Price]]-Table2[[#This Row],[20D EMA]])/Table2[[#This Row],[20D EMA]]</f>
        <v>-1.478352692713839E-2</v>
      </c>
      <c r="T594" s="1">
        <f>(Table2[[#This Row],[Close Price]]-Table2[[#This Row],[50D EMA]])/Table2[[#This Row],[50D EMA]]</f>
        <v>-5.0705337830512336E-2</v>
      </c>
      <c r="U594" s="1">
        <f>(Table2[[#This Row],[Close Price]]-Table2[[#This Row],[200D EMA]])/Table2[[#This Row],[200D EMA]]</f>
        <v>-7.4688665431192E-2</v>
      </c>
      <c r="V594">
        <v>0.68549272526115201</v>
      </c>
      <c r="W594">
        <v>371.6</v>
      </c>
      <c r="X594">
        <v>382.4</v>
      </c>
      <c r="Y594">
        <v>371.6</v>
      </c>
      <c r="Z594">
        <v>382.4</v>
      </c>
      <c r="AA594">
        <v>371.6</v>
      </c>
      <c r="AB594">
        <v>383.5</v>
      </c>
      <c r="AC594" s="1">
        <f>(Table2[[#This Row],[Close Price]]/Table2[[#This Row],[Day Low]])-1</f>
        <v>4.3057050592032464E-3</v>
      </c>
      <c r="AD594" s="1">
        <f>(Table2[[#This Row],[Day High]]/Table2[[#This Row],[Close Price]])-1</f>
        <v>2.4651661307609762E-2</v>
      </c>
      <c r="AE594" s="1">
        <f>(Table2[[#This Row],[Close Price]]/Table2[[#This Row],[Current Week Low]])-1</f>
        <v>4.3057050592032464E-3</v>
      </c>
      <c r="AF594" s="1">
        <f>(Table2[[#This Row],[Current Week High]]/Table2[[#This Row],[Close Price]])-1</f>
        <v>2.4651661307609762E-2</v>
      </c>
      <c r="AG594" s="1">
        <f>(Table2[[#This Row],[Close Price]]/Table2[[#This Row],[Current Month Low]])-1</f>
        <v>4.3057050592032464E-3</v>
      </c>
      <c r="AH594" s="1">
        <f>(Table2[[#This Row],[Current Month High]]/Table2[[#This Row],[Close Price]])-1</f>
        <v>2.7599142550911004E-2</v>
      </c>
      <c r="AI594">
        <v>35.316184351554099</v>
      </c>
      <c r="AJ594">
        <v>7.3184759166067401</v>
      </c>
      <c r="AK594" t="str">
        <f>IF(AND(Table2[[#This Row],[20D EMA]]&gt;Table2[[#This Row],[50D EMA]],Table2[[#This Row],[50D EMA]]&gt;Table2[[#This Row],[200D EMA]]),"Uptrend","Downtrend/NoTrend")</f>
        <v>Downtrend/NoTrend</v>
      </c>
      <c r="AL594">
        <v>-7.0000000000000007E-2</v>
      </c>
      <c r="AM594" t="s">
        <v>3168</v>
      </c>
      <c r="AN594">
        <v>-2.4300000000000002</v>
      </c>
      <c r="AO594" t="s">
        <v>3168</v>
      </c>
      <c r="AP594">
        <v>4.1552060542999002E-2</v>
      </c>
      <c r="AQ594">
        <f>(Table2[[#This Row],[Sharpe Ratio]]-AVERAGE(Table2[Sharpe Ratio]))/_xlfn.STDEV.P(Table2[Sharpe Ratio])</f>
        <v>-0.24095780421966576</v>
      </c>
      <c r="AR5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4">
        <f>_xlfn.RANK.AVG(Table2[[#This Row],[1Y Return vs Nifty Z-Score]],Table2[1Y Return vs Nifty Z-Score])</f>
        <v>643</v>
      </c>
      <c r="AT594">
        <f>_xlfn.RANK.AVG(Table2[[#This Row],[6M Return vs Nifty Z-Score]],Table2[6M Return vs Nifty Z-Score])</f>
        <v>574</v>
      </c>
      <c r="AU594">
        <f>_xlfn.RANK.AVG(Table2[[#This Row],[Sharpe Ratio Z-Score]],Table2[Sharpe Ratio Z-Score])</f>
        <v>403</v>
      </c>
      <c r="AV594">
        <f>(Table2[[#This Row],[Rank 1Y]]+Table2[[#This Row],[Rank 6M]]+Table2[[#This Row],[Rank Sharpe]])/3</f>
        <v>540</v>
      </c>
    </row>
    <row r="595" spans="1:48" x14ac:dyDescent="0.3">
      <c r="A595" t="s">
        <v>506</v>
      </c>
      <c r="B595" t="s">
        <v>507</v>
      </c>
      <c r="C595" t="s">
        <v>3137</v>
      </c>
      <c r="D595" t="s">
        <v>412</v>
      </c>
      <c r="E595">
        <v>41482.331279865</v>
      </c>
      <c r="F595">
        <v>552.65</v>
      </c>
      <c r="G595">
        <v>-25.146487173348898</v>
      </c>
      <c r="H595">
        <f>(Table2[[#This Row],[1Y Return vs Nifty]]-AVERAGE(Table2[1Y Return vs Nifty]))/_xlfn.STDEV.P(Table2[1Y Return vs Nifty])</f>
        <v>-0.81914193744416852</v>
      </c>
      <c r="I595">
        <v>-4.0983774405199798</v>
      </c>
      <c r="J595">
        <f>(Table2[[#This Row],[1M Return vs Nifty]]-AVERAGE(Table2[1M Return vs Nifty]))/_xlfn.STDEV.P(Table2[1M Return vs Nifty])</f>
        <v>-0.57400280919336932</v>
      </c>
      <c r="K595">
        <v>7.5650205610427799</v>
      </c>
      <c r="L595">
        <f>(Table2[[#This Row],[6M Return vs Nifty]]-AVERAGE(Table2[6M Return vs Nifty]))/_xlfn.STDEV.P(Table2[6M Return vs Nifty])</f>
        <v>3.9835809680243126E-2</v>
      </c>
      <c r="M595">
        <v>8.7868299910085792</v>
      </c>
      <c r="N595">
        <f>(Table2[[#This Row],[1W Return vs Nifty]]-AVERAGE(Table2[1W Return vs Nifty]))/_xlfn.STDEV.P(Table2[1W Return vs Nifty])</f>
        <v>0.40935731331182734</v>
      </c>
      <c r="O595">
        <v>555.88</v>
      </c>
      <c r="P595">
        <v>567.56980690472801</v>
      </c>
      <c r="Q595">
        <v>561.56451726990394</v>
      </c>
      <c r="R595">
        <v>51.933252956575899</v>
      </c>
      <c r="S595" s="1">
        <f>(Table2[[#This Row],[Close Price]]-Table2[[#This Row],[20D EMA]])/Table2[[#This Row],[20D EMA]]</f>
        <v>-5.8106066057422795E-3</v>
      </c>
      <c r="T595" s="1">
        <f>(Table2[[#This Row],[Close Price]]-Table2[[#This Row],[50D EMA]])/Table2[[#This Row],[50D EMA]]</f>
        <v>-2.6287175116121823E-2</v>
      </c>
      <c r="U595" s="1">
        <f>(Table2[[#This Row],[Close Price]]-Table2[[#This Row],[200D EMA]])/Table2[[#This Row],[200D EMA]]</f>
        <v>-1.5874431157514527E-2</v>
      </c>
      <c r="V595">
        <v>0.62951421862074997</v>
      </c>
      <c r="W595">
        <v>539.79999999999995</v>
      </c>
      <c r="X595">
        <v>559.9</v>
      </c>
      <c r="Y595">
        <v>539.79999999999995</v>
      </c>
      <c r="Z595">
        <v>559.9</v>
      </c>
      <c r="AA595">
        <v>539.79999999999995</v>
      </c>
      <c r="AB595">
        <v>562</v>
      </c>
      <c r="AC595" s="1">
        <f>(Table2[[#This Row],[Close Price]]/Table2[[#This Row],[Day Low]])-1</f>
        <v>2.3805113004816691E-2</v>
      </c>
      <c r="AD595" s="1">
        <f>(Table2[[#This Row],[Day High]]/Table2[[#This Row],[Close Price]])-1</f>
        <v>1.3118610332036651E-2</v>
      </c>
      <c r="AE595" s="1">
        <f>(Table2[[#This Row],[Close Price]]/Table2[[#This Row],[Current Week Low]])-1</f>
        <v>2.3805113004816691E-2</v>
      </c>
      <c r="AF595" s="1">
        <f>(Table2[[#This Row],[Current Week High]]/Table2[[#This Row],[Close Price]])-1</f>
        <v>1.3118610332036651E-2</v>
      </c>
      <c r="AG595" s="1">
        <f>(Table2[[#This Row],[Close Price]]/Table2[[#This Row],[Current Month Low]])-1</f>
        <v>2.3805113004816691E-2</v>
      </c>
      <c r="AH595" s="1">
        <f>(Table2[[#This Row],[Current Month High]]/Table2[[#This Row],[Close Price]])-1</f>
        <v>1.6918483669591922E-2</v>
      </c>
      <c r="AI595">
        <v>13.0914683796254</v>
      </c>
      <c r="AJ595">
        <v>23.414470745868599</v>
      </c>
      <c r="AK595" t="str">
        <f>IF(AND(Table2[[#This Row],[20D EMA]]&gt;Table2[[#This Row],[50D EMA]],Table2[[#This Row],[50D EMA]]&gt;Table2[[#This Row],[200D EMA]]),"Uptrend","Downtrend/NoTrend")</f>
        <v>Downtrend/NoTrend</v>
      </c>
      <c r="AL595">
        <v>0.05</v>
      </c>
      <c r="AM595" t="s">
        <v>3169</v>
      </c>
      <c r="AN595">
        <v>-0.19</v>
      </c>
      <c r="AO595" t="s">
        <v>3168</v>
      </c>
      <c r="AP595">
        <v>-0.10469577099244901</v>
      </c>
      <c r="AQ595">
        <f>(Table2[[#This Row],[Sharpe Ratio]]-AVERAGE(Table2[Sharpe Ratio]))/_xlfn.STDEV.P(Table2[Sharpe Ratio])</f>
        <v>-1.9741879465744177</v>
      </c>
      <c r="AR5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5">
        <f>_xlfn.RANK.AVG(Table2[[#This Row],[1Y Return vs Nifty Z-Score]],Table2[1Y Return vs Nifty Z-Score])</f>
        <v>606</v>
      </c>
      <c r="AT595">
        <f>_xlfn.RANK.AVG(Table2[[#This Row],[6M Return vs Nifty Z-Score]],Table2[6M Return vs Nifty Z-Score])</f>
        <v>293</v>
      </c>
      <c r="AU595">
        <f>_xlfn.RANK.AVG(Table2[[#This Row],[Sharpe Ratio Z-Score]],Table2[Sharpe Ratio Z-Score])</f>
        <v>722</v>
      </c>
      <c r="AV595">
        <f>(Table2[[#This Row],[Rank 1Y]]+Table2[[#This Row],[Rank 6M]]+Table2[[#This Row],[Rank Sharpe]])/3</f>
        <v>540.33333333333337</v>
      </c>
    </row>
    <row r="596" spans="1:48" x14ac:dyDescent="0.3">
      <c r="A596" t="s">
        <v>1059</v>
      </c>
      <c r="B596" t="s">
        <v>1060</v>
      </c>
      <c r="C596" t="s">
        <v>3125</v>
      </c>
      <c r="D596" t="s">
        <v>199</v>
      </c>
      <c r="E596">
        <v>12682.753314269999</v>
      </c>
      <c r="F596">
        <v>390.45</v>
      </c>
      <c r="G596">
        <v>-8.9507536939537893</v>
      </c>
      <c r="H596">
        <f>(Table2[[#This Row],[1Y Return vs Nifty]]-AVERAGE(Table2[1Y Return vs Nifty]))/_xlfn.STDEV.P(Table2[1Y Return vs Nifty])</f>
        <v>-0.5320185910965326</v>
      </c>
      <c r="I596">
        <v>-8.0792770541407695</v>
      </c>
      <c r="J596">
        <f>(Table2[[#This Row],[1M Return vs Nifty]]-AVERAGE(Table2[1M Return vs Nifty]))/_xlfn.STDEV.P(Table2[1M Return vs Nifty])</f>
        <v>-1.01302483308008</v>
      </c>
      <c r="K596">
        <v>-15.3845073218903</v>
      </c>
      <c r="L596">
        <f>(Table2[[#This Row],[6M Return vs Nifty]]-AVERAGE(Table2[6M Return vs Nifty]))/_xlfn.STDEV.P(Table2[6M Return vs Nifty])</f>
        <v>-0.7516234897341002</v>
      </c>
      <c r="M596">
        <v>0.310886578726427</v>
      </c>
      <c r="N596">
        <f>(Table2[[#This Row],[1W Return vs Nifty]]-AVERAGE(Table2[1W Return vs Nifty]))/_xlfn.STDEV.P(Table2[1W Return vs Nifty])</f>
        <v>-1.0894990629262362</v>
      </c>
      <c r="O596">
        <v>414.59</v>
      </c>
      <c r="P596">
        <v>438.76981135059498</v>
      </c>
      <c r="Q596">
        <v>437.57693005696399</v>
      </c>
      <c r="R596">
        <v>32.204027382572697</v>
      </c>
      <c r="S596" s="1">
        <f>(Table2[[#This Row],[Close Price]]-Table2[[#This Row],[20D EMA]])/Table2[[#This Row],[20D EMA]]</f>
        <v>-5.822619937769842E-2</v>
      </c>
      <c r="T596" s="1">
        <f>(Table2[[#This Row],[Close Price]]-Table2[[#This Row],[50D EMA]])/Table2[[#This Row],[50D EMA]]</f>
        <v>-0.11012565153892388</v>
      </c>
      <c r="U596" s="1">
        <f>(Table2[[#This Row],[Close Price]]-Table2[[#This Row],[200D EMA]])/Table2[[#This Row],[200D EMA]]</f>
        <v>-0.10769975933335652</v>
      </c>
      <c r="V596">
        <v>0.216350504915722</v>
      </c>
      <c r="W596">
        <v>389.05</v>
      </c>
      <c r="X596">
        <v>403</v>
      </c>
      <c r="Y596">
        <v>389.05</v>
      </c>
      <c r="Z596">
        <v>403</v>
      </c>
      <c r="AA596">
        <v>389.05</v>
      </c>
      <c r="AB596">
        <v>403</v>
      </c>
      <c r="AC596" s="1">
        <f>(Table2[[#This Row],[Close Price]]/Table2[[#This Row],[Day Low]])-1</f>
        <v>3.5985091890502474E-3</v>
      </c>
      <c r="AD596" s="1">
        <f>(Table2[[#This Row],[Day High]]/Table2[[#This Row],[Close Price]])-1</f>
        <v>3.2142399795108245E-2</v>
      </c>
      <c r="AE596" s="1">
        <f>(Table2[[#This Row],[Close Price]]/Table2[[#This Row],[Current Week Low]])-1</f>
        <v>3.5985091890502474E-3</v>
      </c>
      <c r="AF596" s="1">
        <f>(Table2[[#This Row],[Current Week High]]/Table2[[#This Row],[Close Price]])-1</f>
        <v>3.2142399795108245E-2</v>
      </c>
      <c r="AG596" s="1">
        <f>(Table2[[#This Row],[Close Price]]/Table2[[#This Row],[Current Month Low]])-1</f>
        <v>3.5985091890502474E-3</v>
      </c>
      <c r="AH596" s="1">
        <f>(Table2[[#This Row],[Current Month High]]/Table2[[#This Row],[Close Price]])-1</f>
        <v>3.2142399795108245E-2</v>
      </c>
      <c r="AI596">
        <v>40.0947624535792</v>
      </c>
      <c r="AJ596">
        <v>52.3410066328521</v>
      </c>
      <c r="AK596" t="str">
        <f>IF(AND(Table2[[#This Row],[20D EMA]]&gt;Table2[[#This Row],[50D EMA]],Table2[[#This Row],[50D EMA]]&gt;Table2[[#This Row],[200D EMA]]),"Uptrend","Downtrend/NoTrend")</f>
        <v>Downtrend/NoTrend</v>
      </c>
      <c r="AL596">
        <v>-0.16</v>
      </c>
      <c r="AM596" t="s">
        <v>3168</v>
      </c>
      <c r="AN596">
        <v>-7.97</v>
      </c>
      <c r="AO596" t="s">
        <v>3168</v>
      </c>
      <c r="AQ596">
        <f>(Table2[[#This Row],[Sharpe Ratio]]-AVERAGE(Table2[Sharpe Ratio]))/_xlfn.STDEV.P(Table2[Sharpe Ratio])</f>
        <v>-0.73340465320162251</v>
      </c>
      <c r="AR5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6">
        <f>_xlfn.RANK.AVG(Table2[[#This Row],[1Y Return vs Nifty Z-Score]],Table2[1Y Return vs Nifty Z-Score])</f>
        <v>503</v>
      </c>
      <c r="AT596">
        <f>_xlfn.RANK.AVG(Table2[[#This Row],[6M Return vs Nifty Z-Score]],Table2[6M Return vs Nifty Z-Score])</f>
        <v>583</v>
      </c>
      <c r="AU596">
        <f>_xlfn.RANK.AVG(Table2[[#This Row],[Sharpe Ratio Z-Score]],Table2[Sharpe Ratio Z-Score])</f>
        <v>539</v>
      </c>
      <c r="AV596">
        <f>(Table2[[#This Row],[Rank 1Y]]+Table2[[#This Row],[Rank 6M]]+Table2[[#This Row],[Rank Sharpe]])/3</f>
        <v>541.66666666666663</v>
      </c>
    </row>
    <row r="597" spans="1:48" x14ac:dyDescent="0.3">
      <c r="A597" t="s">
        <v>1785</v>
      </c>
      <c r="B597" t="s">
        <v>1786</v>
      </c>
      <c r="C597" t="s">
        <v>3137</v>
      </c>
      <c r="D597" t="s">
        <v>477</v>
      </c>
      <c r="E597">
        <v>4415.7693388199996</v>
      </c>
      <c r="F597">
        <v>797.7</v>
      </c>
      <c r="G597">
        <v>-13.124598070471</v>
      </c>
      <c r="H597">
        <f>(Table2[[#This Row],[1Y Return vs Nifty]]-AVERAGE(Table2[1Y Return vs Nifty]))/_xlfn.STDEV.P(Table2[1Y Return vs Nifty])</f>
        <v>-0.60601389152825125</v>
      </c>
      <c r="I597">
        <v>-3.7463255242722</v>
      </c>
      <c r="J597">
        <f>(Table2[[#This Row],[1M Return vs Nifty]]-AVERAGE(Table2[1M Return vs Nifty]))/_xlfn.STDEV.P(Table2[1M Return vs Nifty])</f>
        <v>-0.5351777797313183</v>
      </c>
      <c r="K597">
        <v>2.55081831683307</v>
      </c>
      <c r="L597">
        <f>(Table2[[#This Row],[6M Return vs Nifty]]-AVERAGE(Table2[6M Return vs Nifty]))/_xlfn.STDEV.P(Table2[6M Return vs Nifty])</f>
        <v>-0.13308874962083661</v>
      </c>
      <c r="M597">
        <v>7.9182966529164904</v>
      </c>
      <c r="N597">
        <f>(Table2[[#This Row],[1W Return vs Nifty]]-AVERAGE(Table2[1W Return vs Nifty]))/_xlfn.STDEV.P(Table2[1W Return vs Nifty])</f>
        <v>0.25576889625275867</v>
      </c>
      <c r="O597">
        <v>821.82</v>
      </c>
      <c r="P597">
        <v>848.08456965395999</v>
      </c>
      <c r="Q597">
        <v>818.32443544105502</v>
      </c>
      <c r="R597">
        <v>43.132310075807403</v>
      </c>
      <c r="S597" s="1">
        <f>(Table2[[#This Row],[Close Price]]-Table2[[#This Row],[20D EMA]])/Table2[[#This Row],[20D EMA]]</f>
        <v>-2.9349492589618168E-2</v>
      </c>
      <c r="T597" s="1">
        <f>(Table2[[#This Row],[Close Price]]-Table2[[#This Row],[50D EMA]])/Table2[[#This Row],[50D EMA]]</f>
        <v>-5.9409841255003759E-2</v>
      </c>
      <c r="U597" s="1">
        <f>(Table2[[#This Row],[Close Price]]-Table2[[#This Row],[200D EMA]])/Table2[[#This Row],[200D EMA]]</f>
        <v>-2.5203250138728841E-2</v>
      </c>
      <c r="V597">
        <v>0.34853751167133601</v>
      </c>
      <c r="W597">
        <v>791</v>
      </c>
      <c r="X597">
        <v>818.95</v>
      </c>
      <c r="Y597">
        <v>791</v>
      </c>
      <c r="Z597">
        <v>818.95</v>
      </c>
      <c r="AA597">
        <v>791</v>
      </c>
      <c r="AB597">
        <v>824.5</v>
      </c>
      <c r="AC597" s="1">
        <f>(Table2[[#This Row],[Close Price]]/Table2[[#This Row],[Day Low]])-1</f>
        <v>8.4702907711757813E-3</v>
      </c>
      <c r="AD597" s="1">
        <f>(Table2[[#This Row],[Day High]]/Table2[[#This Row],[Close Price]])-1</f>
        <v>2.6639087376206572E-2</v>
      </c>
      <c r="AE597" s="1">
        <f>(Table2[[#This Row],[Close Price]]/Table2[[#This Row],[Current Week Low]])-1</f>
        <v>8.4702907711757813E-3</v>
      </c>
      <c r="AF597" s="1">
        <f>(Table2[[#This Row],[Current Week High]]/Table2[[#This Row],[Close Price]])-1</f>
        <v>2.6639087376206572E-2</v>
      </c>
      <c r="AG597" s="1">
        <f>(Table2[[#This Row],[Close Price]]/Table2[[#This Row],[Current Month Low]])-1</f>
        <v>8.4702907711757813E-3</v>
      </c>
      <c r="AH597" s="1">
        <f>(Table2[[#This Row],[Current Month High]]/Table2[[#This Row],[Close Price]])-1</f>
        <v>3.3596590196815823E-2</v>
      </c>
      <c r="AI597">
        <v>21.938071956876001</v>
      </c>
      <c r="AJ597">
        <v>21.424765963924099</v>
      </c>
      <c r="AK597" t="str">
        <f>IF(AND(Table2[[#This Row],[20D EMA]]&gt;Table2[[#This Row],[50D EMA]],Table2[[#This Row],[50D EMA]]&gt;Table2[[#This Row],[200D EMA]]),"Uptrend","Downtrend/NoTrend")</f>
        <v>Downtrend/NoTrend</v>
      </c>
      <c r="AL597">
        <v>-0.08</v>
      </c>
      <c r="AM597" t="s">
        <v>3168</v>
      </c>
      <c r="AN597">
        <v>-9.17</v>
      </c>
      <c r="AO597" t="s">
        <v>3168</v>
      </c>
      <c r="AP597">
        <v>-0.13011783960860701</v>
      </c>
      <c r="AQ597">
        <f>(Table2[[#This Row],[Sharpe Ratio]]-AVERAGE(Table2[Sharpe Ratio]))/_xlfn.STDEV.P(Table2[Sharpe Ratio])</f>
        <v>-2.2754730674813612</v>
      </c>
      <c r="AR5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7">
        <f>_xlfn.RANK.AVG(Table2[[#This Row],[1Y Return vs Nifty Z-Score]],Table2[1Y Return vs Nifty Z-Score])</f>
        <v>530</v>
      </c>
      <c r="AT597">
        <f>_xlfn.RANK.AVG(Table2[[#This Row],[6M Return vs Nifty Z-Score]],Table2[6M Return vs Nifty Z-Score])</f>
        <v>366</v>
      </c>
      <c r="AU597">
        <f>_xlfn.RANK.AVG(Table2[[#This Row],[Sharpe Ratio Z-Score]],Table2[Sharpe Ratio Z-Score])</f>
        <v>730</v>
      </c>
      <c r="AV597">
        <f>(Table2[[#This Row],[Rank 1Y]]+Table2[[#This Row],[Rank 6M]]+Table2[[#This Row],[Rank Sharpe]])/3</f>
        <v>542</v>
      </c>
    </row>
    <row r="598" spans="1:48" x14ac:dyDescent="0.3">
      <c r="A598" t="s">
        <v>1334</v>
      </c>
      <c r="B598" t="s">
        <v>1335</v>
      </c>
      <c r="C598" t="s">
        <v>3134</v>
      </c>
      <c r="D598" t="s">
        <v>474</v>
      </c>
      <c r="E598">
        <v>8307.2836277400002</v>
      </c>
      <c r="F598">
        <v>619.95000000000005</v>
      </c>
      <c r="G598">
        <v>-41.606808028829299</v>
      </c>
      <c r="H598">
        <f>(Table2[[#This Row],[1Y Return vs Nifty]]-AVERAGE(Table2[1Y Return vs Nifty]))/_xlfn.STDEV.P(Table2[1Y Return vs Nifty])</f>
        <v>-1.1109559767400183</v>
      </c>
      <c r="I598">
        <v>4.9590869777820901</v>
      </c>
      <c r="J598">
        <f>(Table2[[#This Row],[1M Return vs Nifty]]-AVERAGE(Table2[1M Return vs Nifty]))/_xlfn.STDEV.P(Table2[1M Return vs Nifty])</f>
        <v>0.42487351177673488</v>
      </c>
      <c r="K598">
        <v>-35.957711673114702</v>
      </c>
      <c r="L598">
        <f>(Table2[[#This Row],[6M Return vs Nifty]]-AVERAGE(Table2[6M Return vs Nifty]))/_xlfn.STDEV.P(Table2[6M Return vs Nifty])</f>
        <v>-1.461130630168012</v>
      </c>
      <c r="M598">
        <v>12.316263339066101</v>
      </c>
      <c r="N598">
        <f>(Table2[[#This Row],[1W Return vs Nifty]]-AVERAGE(Table2[1W Return vs Nifty]))/_xlfn.STDEV.P(Table2[1W Return vs Nifty])</f>
        <v>1.0334900405994565</v>
      </c>
      <c r="O598">
        <v>612.94000000000005</v>
      </c>
      <c r="P598">
        <v>627.25399478127599</v>
      </c>
      <c r="Q598">
        <v>690.50455282707298</v>
      </c>
      <c r="R598">
        <v>55.653061321767701</v>
      </c>
      <c r="S598" s="1">
        <f>(Table2[[#This Row],[Close Price]]-Table2[[#This Row],[20D EMA]])/Table2[[#This Row],[20D EMA]]</f>
        <v>1.1436682220119409E-2</v>
      </c>
      <c r="T598" s="1">
        <f>(Table2[[#This Row],[Close Price]]-Table2[[#This Row],[50D EMA]])/Table2[[#This Row],[50D EMA]]</f>
        <v>-1.164439739251538E-2</v>
      </c>
      <c r="U598" s="1">
        <f>(Table2[[#This Row],[Close Price]]-Table2[[#This Row],[200D EMA]])/Table2[[#This Row],[200D EMA]]</f>
        <v>-0.10217825869244097</v>
      </c>
      <c r="V598">
        <v>0.99921758175588704</v>
      </c>
      <c r="W598">
        <v>613.20000000000005</v>
      </c>
      <c r="X598">
        <v>640</v>
      </c>
      <c r="Y598">
        <v>613.20000000000005</v>
      </c>
      <c r="Z598">
        <v>640</v>
      </c>
      <c r="AA598">
        <v>613.20000000000005</v>
      </c>
      <c r="AB598">
        <v>640</v>
      </c>
      <c r="AC598" s="1">
        <f>(Table2[[#This Row],[Close Price]]/Table2[[#This Row],[Day Low]])-1</f>
        <v>1.1007827788649616E-2</v>
      </c>
      <c r="AD598" s="1">
        <f>(Table2[[#This Row],[Day High]]/Table2[[#This Row],[Close Price]])-1</f>
        <v>3.234131784821348E-2</v>
      </c>
      <c r="AE598" s="1">
        <f>(Table2[[#This Row],[Close Price]]/Table2[[#This Row],[Current Week Low]])-1</f>
        <v>1.1007827788649616E-2</v>
      </c>
      <c r="AF598" s="1">
        <f>(Table2[[#This Row],[Current Week High]]/Table2[[#This Row],[Close Price]])-1</f>
        <v>3.234131784821348E-2</v>
      </c>
      <c r="AG598" s="1">
        <f>(Table2[[#This Row],[Close Price]]/Table2[[#This Row],[Current Month Low]])-1</f>
        <v>1.1007827788649616E-2</v>
      </c>
      <c r="AH598" s="1">
        <f>(Table2[[#This Row],[Current Month High]]/Table2[[#This Row],[Close Price]])-1</f>
        <v>3.234131784821348E-2</v>
      </c>
      <c r="AI598">
        <v>76.9497540124203</v>
      </c>
      <c r="AJ598">
        <v>9.4351279788173095</v>
      </c>
      <c r="AK598" t="str">
        <f>IF(AND(Table2[[#This Row],[20D EMA]]&gt;Table2[[#This Row],[50D EMA]],Table2[[#This Row],[50D EMA]]&gt;Table2[[#This Row],[200D EMA]]),"Uptrend","Downtrend/NoTrend")</f>
        <v>Downtrend/NoTrend</v>
      </c>
      <c r="AL598">
        <v>0.01</v>
      </c>
      <c r="AM598" t="s">
        <v>3169</v>
      </c>
      <c r="AN598">
        <v>2.31</v>
      </c>
      <c r="AO598" t="s">
        <v>3169</v>
      </c>
      <c r="AP598">
        <v>0.10351234091801099</v>
      </c>
      <c r="AQ598">
        <f>(Table2[[#This Row],[Sharpe Ratio]]-AVERAGE(Table2[Sharpe Ratio]))/_xlfn.STDEV.P(Table2[Sharpe Ratio])</f>
        <v>0.49335342930240189</v>
      </c>
      <c r="AR5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8">
        <f>_xlfn.RANK.AVG(Table2[[#This Row],[1Y Return vs Nifty Z-Score]],Table2[1Y Return vs Nifty Z-Score])</f>
        <v>687</v>
      </c>
      <c r="AT598">
        <f>_xlfn.RANK.AVG(Table2[[#This Row],[6M Return vs Nifty Z-Score]],Table2[6M Return vs Nifty Z-Score])</f>
        <v>721</v>
      </c>
      <c r="AU598">
        <f>_xlfn.RANK.AVG(Table2[[#This Row],[Sharpe Ratio Z-Score]],Table2[Sharpe Ratio Z-Score])</f>
        <v>221</v>
      </c>
      <c r="AV598">
        <f>(Table2[[#This Row],[Rank 1Y]]+Table2[[#This Row],[Rank 6M]]+Table2[[#This Row],[Rank Sharpe]])/3</f>
        <v>543</v>
      </c>
    </row>
    <row r="599" spans="1:48" x14ac:dyDescent="0.3">
      <c r="A599" t="s">
        <v>1595</v>
      </c>
      <c r="B599" t="s">
        <v>1596</v>
      </c>
      <c r="C599" t="s">
        <v>3135</v>
      </c>
      <c r="D599" t="s">
        <v>1597</v>
      </c>
      <c r="E599">
        <v>5921.9297205599996</v>
      </c>
      <c r="F599">
        <v>434.4</v>
      </c>
      <c r="G599">
        <v>-12.499843857504199</v>
      </c>
      <c r="H599">
        <f>(Table2[[#This Row],[1Y Return vs Nifty]]-AVERAGE(Table2[1Y Return vs Nifty]))/_xlfn.STDEV.P(Table2[1Y Return vs Nifty])</f>
        <v>-0.59493804118161331</v>
      </c>
      <c r="I599">
        <v>-6.4394219589406596</v>
      </c>
      <c r="J599">
        <f>(Table2[[#This Row],[1M Return vs Nifty]]-AVERAGE(Table2[1M Return vs Nifty]))/_xlfn.STDEV.P(Table2[1M Return vs Nifty])</f>
        <v>-0.83217814699123416</v>
      </c>
      <c r="K599">
        <v>-13.4716387708017</v>
      </c>
      <c r="L599">
        <f>(Table2[[#This Row],[6M Return vs Nifty]]-AVERAGE(Table2[6M Return vs Nifty]))/_xlfn.STDEV.P(Table2[6M Return vs Nifty])</f>
        <v>-0.68565448108873273</v>
      </c>
      <c r="M599">
        <v>2.7327089575707699</v>
      </c>
      <c r="N599">
        <f>(Table2[[#This Row],[1W Return vs Nifty]]-AVERAGE(Table2[1W Return vs Nifty]))/_xlfn.STDEV.P(Table2[1W Return vs Nifty])</f>
        <v>-0.66123241010894129</v>
      </c>
      <c r="O599">
        <v>461.34</v>
      </c>
      <c r="P599">
        <v>477.40663021735901</v>
      </c>
      <c r="Q599">
        <v>464.84559853798203</v>
      </c>
      <c r="R599">
        <v>31.019271965778099</v>
      </c>
      <c r="S599" s="1">
        <f>(Table2[[#This Row],[Close Price]]-Table2[[#This Row],[20D EMA]])/Table2[[#This Row],[20D EMA]]</f>
        <v>-5.8395109897255819E-2</v>
      </c>
      <c r="T599" s="1">
        <f>(Table2[[#This Row],[Close Price]]-Table2[[#This Row],[50D EMA]])/Table2[[#This Row],[50D EMA]]</f>
        <v>-9.0083856183100122E-2</v>
      </c>
      <c r="U599" s="1">
        <f>(Table2[[#This Row],[Close Price]]-Table2[[#This Row],[200D EMA]])/Table2[[#This Row],[200D EMA]]</f>
        <v>-6.5496153203856516E-2</v>
      </c>
      <c r="V599">
        <v>1.0414734886591599</v>
      </c>
      <c r="W599">
        <v>431.55</v>
      </c>
      <c r="X599">
        <v>440.4</v>
      </c>
      <c r="Y599">
        <v>431.55</v>
      </c>
      <c r="Z599">
        <v>440.4</v>
      </c>
      <c r="AA599">
        <v>431.55</v>
      </c>
      <c r="AB599">
        <v>443.95</v>
      </c>
      <c r="AC599" s="1">
        <f>(Table2[[#This Row],[Close Price]]/Table2[[#This Row],[Day Low]])-1</f>
        <v>6.6041014946123244E-3</v>
      </c>
      <c r="AD599" s="1">
        <f>(Table2[[#This Row],[Day High]]/Table2[[#This Row],[Close Price]])-1</f>
        <v>1.3812154696132506E-2</v>
      </c>
      <c r="AE599" s="1">
        <f>(Table2[[#This Row],[Close Price]]/Table2[[#This Row],[Current Week Low]])-1</f>
        <v>6.6041014946123244E-3</v>
      </c>
      <c r="AF599" s="1">
        <f>(Table2[[#This Row],[Current Week High]]/Table2[[#This Row],[Close Price]])-1</f>
        <v>1.3812154696132506E-2</v>
      </c>
      <c r="AG599" s="1">
        <f>(Table2[[#This Row],[Close Price]]/Table2[[#This Row],[Current Month Low]])-1</f>
        <v>6.6041014946123244E-3</v>
      </c>
      <c r="AH599" s="1">
        <f>(Table2[[#This Row],[Current Month High]]/Table2[[#This Row],[Close Price]])-1</f>
        <v>2.198434622467782E-2</v>
      </c>
      <c r="AI599">
        <v>32.803867403314896</v>
      </c>
      <c r="AJ599">
        <v>17.7235772357723</v>
      </c>
      <c r="AK599" t="str">
        <f>IF(AND(Table2[[#This Row],[20D EMA]]&gt;Table2[[#This Row],[50D EMA]],Table2[[#This Row],[50D EMA]]&gt;Table2[[#This Row],[200D EMA]]),"Uptrend","Downtrend/NoTrend")</f>
        <v>Downtrend/NoTrend</v>
      </c>
      <c r="AL599">
        <v>-0.05</v>
      </c>
      <c r="AM599" t="s">
        <v>3168</v>
      </c>
      <c r="AN599">
        <v>-13.64</v>
      </c>
      <c r="AO599" t="s">
        <v>3168</v>
      </c>
      <c r="AQ599">
        <f>(Table2[[#This Row],[Sharpe Ratio]]-AVERAGE(Table2[Sharpe Ratio]))/_xlfn.STDEV.P(Table2[Sharpe Ratio])</f>
        <v>-0.73340465320162251</v>
      </c>
      <c r="AR5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9">
        <f>_xlfn.RANK.AVG(Table2[[#This Row],[1Y Return vs Nifty Z-Score]],Table2[1Y Return vs Nifty Z-Score])</f>
        <v>525</v>
      </c>
      <c r="AT599">
        <f>_xlfn.RANK.AVG(Table2[[#This Row],[6M Return vs Nifty Z-Score]],Table2[6M Return vs Nifty Z-Score])</f>
        <v>565</v>
      </c>
      <c r="AU599">
        <f>_xlfn.RANK.AVG(Table2[[#This Row],[Sharpe Ratio Z-Score]],Table2[Sharpe Ratio Z-Score])</f>
        <v>539</v>
      </c>
      <c r="AV599">
        <f>(Table2[[#This Row],[Rank 1Y]]+Table2[[#This Row],[Rank 6M]]+Table2[[#This Row],[Rank Sharpe]])/3</f>
        <v>543</v>
      </c>
    </row>
    <row r="600" spans="1:48" x14ac:dyDescent="0.3">
      <c r="A600" t="s">
        <v>1434</v>
      </c>
      <c r="B600" t="s">
        <v>1435</v>
      </c>
      <c r="C600" t="s">
        <v>3137</v>
      </c>
      <c r="D600" t="s">
        <v>477</v>
      </c>
      <c r="E600">
        <v>7429.8919405950001</v>
      </c>
      <c r="F600">
        <v>268.64999999999998</v>
      </c>
      <c r="G600">
        <v>-27.2633064216337</v>
      </c>
      <c r="H600">
        <f>(Table2[[#This Row],[1Y Return vs Nifty]]-AVERAGE(Table2[1Y Return vs Nifty]))/_xlfn.STDEV.P(Table2[1Y Return vs Nifty])</f>
        <v>-0.85666961267751773</v>
      </c>
      <c r="I600">
        <v>0.59029986418245295</v>
      </c>
      <c r="J600">
        <f>(Table2[[#This Row],[1M Return vs Nifty]]-AVERAGE(Table2[1M Return vs Nifty]))/_xlfn.STDEV.P(Table2[1M Return vs Nifty])</f>
        <v>-5.6925565492184457E-2</v>
      </c>
      <c r="K600">
        <v>5.2469149908205903</v>
      </c>
      <c r="L600">
        <f>(Table2[[#This Row],[6M Return vs Nifty]]-AVERAGE(Table2[6M Return vs Nifty]))/_xlfn.STDEV.P(Table2[6M Return vs Nifty])</f>
        <v>-4.010858917342329E-2</v>
      </c>
      <c r="M600">
        <v>13.991283215136001</v>
      </c>
      <c r="N600">
        <f>(Table2[[#This Row],[1W Return vs Nifty]]-AVERAGE(Table2[1W Return vs Nifty]))/_xlfn.STDEV.P(Table2[1W Return vs Nifty])</f>
        <v>1.3296947342191461</v>
      </c>
      <c r="O600">
        <v>269.74</v>
      </c>
      <c r="P600">
        <v>275.50862113704301</v>
      </c>
      <c r="Q600">
        <v>270.02139667874798</v>
      </c>
      <c r="R600">
        <v>51.350036575186202</v>
      </c>
      <c r="S600" s="1">
        <f>(Table2[[#This Row],[Close Price]]-Table2[[#This Row],[20D EMA]])/Table2[[#This Row],[20D EMA]]</f>
        <v>-4.0409283013273217E-3</v>
      </c>
      <c r="T600" s="1">
        <f>(Table2[[#This Row],[Close Price]]-Table2[[#This Row],[50D EMA]])/Table2[[#This Row],[50D EMA]]</f>
        <v>-2.4894397528240787E-2</v>
      </c>
      <c r="U600" s="1">
        <f>(Table2[[#This Row],[Close Price]]-Table2[[#This Row],[200D EMA]])/Table2[[#This Row],[200D EMA]]</f>
        <v>-5.0788444753494411E-3</v>
      </c>
      <c r="V600">
        <v>0.53089999402640697</v>
      </c>
      <c r="W600">
        <v>267.3</v>
      </c>
      <c r="X600">
        <v>276.95</v>
      </c>
      <c r="Y600">
        <v>267.3</v>
      </c>
      <c r="Z600">
        <v>276.95</v>
      </c>
      <c r="AA600">
        <v>267.3</v>
      </c>
      <c r="AB600">
        <v>279.60000000000002</v>
      </c>
      <c r="AC600" s="1">
        <f>(Table2[[#This Row],[Close Price]]/Table2[[#This Row],[Day Low]])-1</f>
        <v>5.050505050504972E-3</v>
      </c>
      <c r="AD600" s="1">
        <f>(Table2[[#This Row],[Day High]]/Table2[[#This Row],[Close Price]])-1</f>
        <v>3.0895216824865068E-2</v>
      </c>
      <c r="AE600" s="1">
        <f>(Table2[[#This Row],[Close Price]]/Table2[[#This Row],[Current Week Low]])-1</f>
        <v>5.050505050504972E-3</v>
      </c>
      <c r="AF600" s="1">
        <f>(Table2[[#This Row],[Current Week High]]/Table2[[#This Row],[Close Price]])-1</f>
        <v>3.0895216824865068E-2</v>
      </c>
      <c r="AG600" s="1">
        <f>(Table2[[#This Row],[Close Price]]/Table2[[#This Row],[Current Month Low]])-1</f>
        <v>5.050505050504972E-3</v>
      </c>
      <c r="AH600" s="1">
        <f>(Table2[[#This Row],[Current Month High]]/Table2[[#This Row],[Close Price]])-1</f>
        <v>4.0759352317141451E-2</v>
      </c>
      <c r="AI600">
        <v>21.161362367392499</v>
      </c>
      <c r="AJ600">
        <v>22.113636363636299</v>
      </c>
      <c r="AK600" t="str">
        <f>IF(AND(Table2[[#This Row],[20D EMA]]&gt;Table2[[#This Row],[50D EMA]],Table2[[#This Row],[50D EMA]]&gt;Table2[[#This Row],[200D EMA]]),"Uptrend","Downtrend/NoTrend")</f>
        <v>Downtrend/NoTrend</v>
      </c>
      <c r="AL600">
        <v>0.04</v>
      </c>
      <c r="AM600" t="s">
        <v>3169</v>
      </c>
      <c r="AN600">
        <v>-4.84</v>
      </c>
      <c r="AO600" t="s">
        <v>3168</v>
      </c>
      <c r="AP600">
        <v>-7.0886153613159003E-2</v>
      </c>
      <c r="AQ600">
        <f>(Table2[[#This Row],[Sharpe Ratio]]-AVERAGE(Table2[Sharpe Ratio]))/_xlfn.STDEV.P(Table2[Sharpe Ratio])</f>
        <v>-1.5734992845407321</v>
      </c>
      <c r="AR6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0">
        <f>_xlfn.RANK.AVG(Table2[[#This Row],[1Y Return vs Nifty Z-Score]],Table2[1Y Return vs Nifty Z-Score])</f>
        <v>618</v>
      </c>
      <c r="AT600">
        <f>_xlfn.RANK.AVG(Table2[[#This Row],[6M Return vs Nifty Z-Score]],Table2[6M Return vs Nifty Z-Score])</f>
        <v>328</v>
      </c>
      <c r="AU600">
        <f>_xlfn.RANK.AVG(Table2[[#This Row],[Sharpe Ratio Z-Score]],Table2[Sharpe Ratio Z-Score])</f>
        <v>693</v>
      </c>
      <c r="AV600">
        <f>(Table2[[#This Row],[Rank 1Y]]+Table2[[#This Row],[Rank 6M]]+Table2[[#This Row],[Rank Sharpe]])/3</f>
        <v>546.33333333333337</v>
      </c>
    </row>
    <row r="601" spans="1:48" x14ac:dyDescent="0.3">
      <c r="A601" t="s">
        <v>1125</v>
      </c>
      <c r="B601" t="s">
        <v>1126</v>
      </c>
      <c r="C601" t="s">
        <v>599</v>
      </c>
      <c r="D601" t="s">
        <v>599</v>
      </c>
      <c r="E601">
        <v>10973.18128621</v>
      </c>
      <c r="F601">
        <v>22.1</v>
      </c>
      <c r="G601">
        <v>-4.9937202049003897</v>
      </c>
      <c r="H601">
        <f>(Table2[[#This Row],[1Y Return vs Nifty]]-AVERAGE(Table2[1Y Return vs Nifty]))/_xlfn.STDEV.P(Table2[1Y Return vs Nifty])</f>
        <v>-0.46186698614254035</v>
      </c>
      <c r="I601">
        <v>-8.6262212003614493</v>
      </c>
      <c r="J601">
        <f>(Table2[[#This Row],[1M Return vs Nifty]]-AVERAGE(Table2[1M Return vs Nifty]))/_xlfn.STDEV.P(Table2[1M Return vs Nifty])</f>
        <v>-1.0733429896106319</v>
      </c>
      <c r="K601">
        <v>-23.677882932693599</v>
      </c>
      <c r="L601">
        <f>(Table2[[#This Row],[6M Return vs Nifty]]-AVERAGE(Table2[6M Return vs Nifty]))/_xlfn.STDEV.P(Table2[6M Return vs Nifty])</f>
        <v>-1.0376367482285263</v>
      </c>
      <c r="M601">
        <v>10.130976408564001</v>
      </c>
      <c r="N601">
        <f>(Table2[[#This Row],[1W Return vs Nifty]]-AVERAGE(Table2[1W Return vs Nifty]))/_xlfn.STDEV.P(Table2[1W Return vs Nifty])</f>
        <v>0.64705149442576659</v>
      </c>
      <c r="O601">
        <v>22.95</v>
      </c>
      <c r="P601">
        <v>24.367351425882099</v>
      </c>
      <c r="Q601">
        <v>25.270714091388101</v>
      </c>
      <c r="R601">
        <v>43.142741658221702</v>
      </c>
      <c r="S601" s="1">
        <f>(Table2[[#This Row],[Close Price]]-Table2[[#This Row],[20D EMA]])/Table2[[#This Row],[20D EMA]]</f>
        <v>-3.7037037037036945E-2</v>
      </c>
      <c r="T601" s="1">
        <f>(Table2[[#This Row],[Close Price]]-Table2[[#This Row],[50D EMA]])/Table2[[#This Row],[50D EMA]]</f>
        <v>-9.3048743224255409E-2</v>
      </c>
      <c r="U601" s="1">
        <f>(Table2[[#This Row],[Close Price]]-Table2[[#This Row],[200D EMA]])/Table2[[#This Row],[200D EMA]]</f>
        <v>-0.12546990480449594</v>
      </c>
      <c r="V601">
        <v>0.38661483080787401</v>
      </c>
      <c r="W601">
        <v>22</v>
      </c>
      <c r="X601">
        <v>22.69</v>
      </c>
      <c r="Y601">
        <v>22</v>
      </c>
      <c r="Z601">
        <v>22.69</v>
      </c>
      <c r="AA601">
        <v>22</v>
      </c>
      <c r="AB601">
        <v>23.1</v>
      </c>
      <c r="AC601" s="1">
        <f>(Table2[[#This Row],[Close Price]]/Table2[[#This Row],[Day Low]])-1</f>
        <v>4.5454545454546302E-3</v>
      </c>
      <c r="AD601" s="1">
        <f>(Table2[[#This Row],[Day High]]/Table2[[#This Row],[Close Price]])-1</f>
        <v>2.6696832579185426E-2</v>
      </c>
      <c r="AE601" s="1">
        <f>(Table2[[#This Row],[Close Price]]/Table2[[#This Row],[Current Week Low]])-1</f>
        <v>4.5454545454546302E-3</v>
      </c>
      <c r="AF601" s="1">
        <f>(Table2[[#This Row],[Current Week High]]/Table2[[#This Row],[Close Price]])-1</f>
        <v>2.6696832579185426E-2</v>
      </c>
      <c r="AG601" s="1">
        <f>(Table2[[#This Row],[Close Price]]/Table2[[#This Row],[Current Month Low]])-1</f>
        <v>4.5454545454546302E-3</v>
      </c>
      <c r="AH601" s="1">
        <f>(Table2[[#This Row],[Current Month High]]/Table2[[#This Row],[Close Price]])-1</f>
        <v>4.5248868778280604E-2</v>
      </c>
      <c r="AI601">
        <v>76.696832579185497</v>
      </c>
      <c r="AJ601">
        <v>23.8095238095238</v>
      </c>
      <c r="AK601" t="str">
        <f>IF(AND(Table2[[#This Row],[20D EMA]]&gt;Table2[[#This Row],[50D EMA]],Table2[[#This Row],[50D EMA]]&gt;Table2[[#This Row],[200D EMA]]),"Uptrend","Downtrend/NoTrend")</f>
        <v>Downtrend/NoTrend</v>
      </c>
      <c r="AL601">
        <v>-0.1</v>
      </c>
      <c r="AM601" t="s">
        <v>3168</v>
      </c>
      <c r="AN601">
        <v>-4.37</v>
      </c>
      <c r="AO601" t="s">
        <v>3168</v>
      </c>
      <c r="AP601">
        <v>5.4056863010729997E-3</v>
      </c>
      <c r="AQ601">
        <f>(Table2[[#This Row],[Sharpe Ratio]]-AVERAGE(Table2[Sharpe Ratio]))/_xlfn.STDEV.P(Table2[Sharpe Ratio])</f>
        <v>-0.66934012425260403</v>
      </c>
      <c r="AR6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1">
        <f>_xlfn.RANK.AVG(Table2[[#This Row],[1Y Return vs Nifty Z-Score]],Table2[1Y Return vs Nifty Z-Score])</f>
        <v>480</v>
      </c>
      <c r="AT601">
        <f>_xlfn.RANK.AVG(Table2[[#This Row],[6M Return vs Nifty Z-Score]],Table2[6M Return vs Nifty Z-Score])</f>
        <v>661</v>
      </c>
      <c r="AU601">
        <f>_xlfn.RANK.AVG(Table2[[#This Row],[Sharpe Ratio Z-Score]],Table2[Sharpe Ratio Z-Score])</f>
        <v>501</v>
      </c>
      <c r="AV601">
        <f>(Table2[[#This Row],[Rank 1Y]]+Table2[[#This Row],[Rank 6M]]+Table2[[#This Row],[Rank Sharpe]])/3</f>
        <v>547.33333333333337</v>
      </c>
    </row>
    <row r="602" spans="1:48" x14ac:dyDescent="0.3">
      <c r="A602" t="s">
        <v>1680</v>
      </c>
      <c r="B602" t="s">
        <v>1681</v>
      </c>
      <c r="C602" t="s">
        <v>3133</v>
      </c>
      <c r="D602" t="s">
        <v>304</v>
      </c>
      <c r="E602">
        <v>5186.0715410940002</v>
      </c>
      <c r="F602">
        <v>243.06</v>
      </c>
      <c r="G602">
        <v>-13.8665826501573</v>
      </c>
      <c r="H602">
        <f>(Table2[[#This Row],[1Y Return vs Nifty]]-AVERAGE(Table2[1Y Return vs Nifty]))/_xlfn.STDEV.P(Table2[1Y Return vs Nifty])</f>
        <v>-0.61916804078175147</v>
      </c>
      <c r="I602">
        <v>7.7996204216737404</v>
      </c>
      <c r="J602">
        <f>(Table2[[#This Row],[1M Return vs Nifty]]-AVERAGE(Table2[1M Return vs Nifty]))/_xlfn.STDEV.P(Table2[1M Return vs Nifty])</f>
        <v>0.73813354405394971</v>
      </c>
      <c r="K602">
        <v>8.5734894951654504E-3</v>
      </c>
      <c r="L602">
        <f>(Table2[[#This Row],[6M Return vs Nifty]]-AVERAGE(Table2[6M Return vs Nifty]))/_xlfn.STDEV.P(Table2[6M Return vs Nifty])</f>
        <v>-0.22076302859722138</v>
      </c>
      <c r="M602">
        <v>16.184323289809601</v>
      </c>
      <c r="N602">
        <f>(Table2[[#This Row],[1W Return vs Nifty]]-AVERAGE(Table2[1W Return vs Nifty]))/_xlfn.STDEV.P(Table2[1W Return vs Nifty])</f>
        <v>1.7175043194633075</v>
      </c>
      <c r="O602">
        <v>238.08</v>
      </c>
      <c r="P602">
        <v>243.60512630608699</v>
      </c>
      <c r="Q602">
        <v>241.79584135489199</v>
      </c>
      <c r="R602">
        <v>56.130797955392502</v>
      </c>
      <c r="S602" s="1">
        <f>(Table2[[#This Row],[Close Price]]-Table2[[#This Row],[20D EMA]])/Table2[[#This Row],[20D EMA]]</f>
        <v>2.0917338709677376E-2</v>
      </c>
      <c r="T602" s="1">
        <f>(Table2[[#This Row],[Close Price]]-Table2[[#This Row],[50D EMA]])/Table2[[#This Row],[50D EMA]]</f>
        <v>-2.2377456269210036E-3</v>
      </c>
      <c r="U602" s="1">
        <f>(Table2[[#This Row],[Close Price]]-Table2[[#This Row],[200D EMA]])/Table2[[#This Row],[200D EMA]]</f>
        <v>5.2282067302082454E-3</v>
      </c>
      <c r="V602">
        <v>2.1207158914506201</v>
      </c>
      <c r="W602">
        <v>240.3</v>
      </c>
      <c r="X602">
        <v>247.15</v>
      </c>
      <c r="Y602">
        <v>240.3</v>
      </c>
      <c r="Z602">
        <v>247.15</v>
      </c>
      <c r="AA602">
        <v>240.3</v>
      </c>
      <c r="AB602">
        <v>251.5</v>
      </c>
      <c r="AC602" s="1">
        <f>(Table2[[#This Row],[Close Price]]/Table2[[#This Row],[Day Low]])-1</f>
        <v>1.1485642946317043E-2</v>
      </c>
      <c r="AD602" s="1">
        <f>(Table2[[#This Row],[Day High]]/Table2[[#This Row],[Close Price]])-1</f>
        <v>1.6827120875503976E-2</v>
      </c>
      <c r="AE602" s="1">
        <f>(Table2[[#This Row],[Close Price]]/Table2[[#This Row],[Current Week Low]])-1</f>
        <v>1.1485642946317043E-2</v>
      </c>
      <c r="AF602" s="1">
        <f>(Table2[[#This Row],[Current Week High]]/Table2[[#This Row],[Close Price]])-1</f>
        <v>1.6827120875503976E-2</v>
      </c>
      <c r="AG602" s="1">
        <f>(Table2[[#This Row],[Close Price]]/Table2[[#This Row],[Current Month Low]])-1</f>
        <v>1.1485642946317043E-2</v>
      </c>
      <c r="AH602" s="1">
        <f>(Table2[[#This Row],[Current Month High]]/Table2[[#This Row],[Close Price]])-1</f>
        <v>3.4723936476590112E-2</v>
      </c>
      <c r="AI602">
        <v>22.233193450176898</v>
      </c>
      <c r="AJ602">
        <v>28.603174603174601</v>
      </c>
      <c r="AK602" t="str">
        <f>IF(AND(Table2[[#This Row],[20D EMA]]&gt;Table2[[#This Row],[50D EMA]],Table2[[#This Row],[50D EMA]]&gt;Table2[[#This Row],[200D EMA]]),"Uptrend","Downtrend/NoTrend")</f>
        <v>Downtrend/NoTrend</v>
      </c>
      <c r="AL602">
        <v>-7.0000000000000007E-2</v>
      </c>
      <c r="AM602" t="s">
        <v>3168</v>
      </c>
      <c r="AN602">
        <v>4.24</v>
      </c>
      <c r="AO602" t="s">
        <v>3169</v>
      </c>
      <c r="AP602">
        <v>-9.6247142806947003E-2</v>
      </c>
      <c r="AQ602">
        <f>(Table2[[#This Row],[Sharpe Ratio]]-AVERAGE(Table2[Sharpe Ratio]))/_xlfn.STDEV.P(Table2[Sharpe Ratio])</f>
        <v>-1.8740605335460014</v>
      </c>
      <c r="AR6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2">
        <f>_xlfn.RANK.AVG(Table2[[#This Row],[1Y Return vs Nifty Z-Score]],Table2[1Y Return vs Nifty Z-Score])</f>
        <v>537</v>
      </c>
      <c r="AT602">
        <f>_xlfn.RANK.AVG(Table2[[#This Row],[6M Return vs Nifty Z-Score]],Table2[6M Return vs Nifty Z-Score])</f>
        <v>394</v>
      </c>
      <c r="AU602">
        <f>_xlfn.RANK.AVG(Table2[[#This Row],[Sharpe Ratio Z-Score]],Table2[Sharpe Ratio Z-Score])</f>
        <v>711</v>
      </c>
      <c r="AV602">
        <f>(Table2[[#This Row],[Rank 1Y]]+Table2[[#This Row],[Rank 6M]]+Table2[[#This Row],[Rank Sharpe]])/3</f>
        <v>547.33333333333337</v>
      </c>
    </row>
    <row r="603" spans="1:48" x14ac:dyDescent="0.3">
      <c r="A603" t="s">
        <v>145</v>
      </c>
      <c r="B603" t="s">
        <v>146</v>
      </c>
      <c r="C603" t="s">
        <v>3130</v>
      </c>
      <c r="D603" t="s">
        <v>117</v>
      </c>
      <c r="E603">
        <v>183445.495994995</v>
      </c>
      <c r="F603">
        <v>146.94999999999999</v>
      </c>
      <c r="G603">
        <v>-1.70321619433267</v>
      </c>
      <c r="H603">
        <f>(Table2[[#This Row],[1Y Return vs Nifty]]-AVERAGE(Table2[1Y Return vs Nifty]))/_xlfn.STDEV.P(Table2[1Y Return vs Nifty])</f>
        <v>-0.40353183732779163</v>
      </c>
      <c r="I603">
        <v>-6.4048152550359596</v>
      </c>
      <c r="J603">
        <f>(Table2[[#This Row],[1M Return vs Nifty]]-AVERAGE(Table2[1M Return vs Nifty]))/_xlfn.STDEV.P(Table2[1M Return vs Nifty])</f>
        <v>-0.82836164653583311</v>
      </c>
      <c r="K603">
        <v>-19.081592086245699</v>
      </c>
      <c r="L603">
        <f>(Table2[[#This Row],[6M Return vs Nifty]]-AVERAGE(Table2[6M Return vs Nifty]))/_xlfn.STDEV.P(Table2[6M Return vs Nifty])</f>
        <v>-0.87912467984129272</v>
      </c>
      <c r="M603">
        <v>3.80570145060689</v>
      </c>
      <c r="N603">
        <f>(Table2[[#This Row],[1W Return vs Nifty]]-AVERAGE(Table2[1W Return vs Nifty]))/_xlfn.STDEV.P(Table2[1W Return vs Nifty])</f>
        <v>-0.47148814665476385</v>
      </c>
      <c r="O603">
        <v>152.06</v>
      </c>
      <c r="P603">
        <v>154.987892868595</v>
      </c>
      <c r="Q603">
        <v>153.435252884932</v>
      </c>
      <c r="R603">
        <v>33.297107573375797</v>
      </c>
      <c r="S603" s="1">
        <f>(Table2[[#This Row],[Close Price]]-Table2[[#This Row],[20D EMA]])/Table2[[#This Row],[20D EMA]]</f>
        <v>-3.3605155859529223E-2</v>
      </c>
      <c r="T603" s="1">
        <f>(Table2[[#This Row],[Close Price]]-Table2[[#This Row],[50D EMA]])/Table2[[#This Row],[50D EMA]]</f>
        <v>-5.186142426886118E-2</v>
      </c>
      <c r="U603" s="1">
        <f>(Table2[[#This Row],[Close Price]]-Table2[[#This Row],[200D EMA]])/Table2[[#This Row],[200D EMA]]</f>
        <v>-4.2267032921017134E-2</v>
      </c>
      <c r="V603">
        <v>0.63092959862672104</v>
      </c>
      <c r="W603">
        <v>145.1</v>
      </c>
      <c r="X603">
        <v>150</v>
      </c>
      <c r="Y603">
        <v>145.1</v>
      </c>
      <c r="Z603">
        <v>150</v>
      </c>
      <c r="AA603">
        <v>145.1</v>
      </c>
      <c r="AB603">
        <v>150.25</v>
      </c>
      <c r="AC603" s="1">
        <f>(Table2[[#This Row],[Close Price]]/Table2[[#This Row],[Day Low]])-1</f>
        <v>1.274982770503108E-2</v>
      </c>
      <c r="AD603" s="1">
        <f>(Table2[[#This Row],[Day High]]/Table2[[#This Row],[Close Price]])-1</f>
        <v>2.0755358965634629E-2</v>
      </c>
      <c r="AE603" s="1">
        <f>(Table2[[#This Row],[Close Price]]/Table2[[#This Row],[Current Week Low]])-1</f>
        <v>1.274982770503108E-2</v>
      </c>
      <c r="AF603" s="1">
        <f>(Table2[[#This Row],[Current Week High]]/Table2[[#This Row],[Close Price]])-1</f>
        <v>2.0755358965634629E-2</v>
      </c>
      <c r="AG603" s="1">
        <f>(Table2[[#This Row],[Close Price]]/Table2[[#This Row],[Current Month Low]])-1</f>
        <v>1.274982770503108E-2</v>
      </c>
      <c r="AH603" s="1">
        <f>(Table2[[#This Row],[Current Month High]]/Table2[[#This Row],[Close Price]])-1</f>
        <v>2.2456617897244069E-2</v>
      </c>
      <c r="AI603">
        <v>25.620959510037402</v>
      </c>
      <c r="AJ603">
        <v>25.063829787233999</v>
      </c>
      <c r="AK603" t="str">
        <f>IF(AND(Table2[[#This Row],[20D EMA]]&gt;Table2[[#This Row],[50D EMA]],Table2[[#This Row],[50D EMA]]&gt;Table2[[#This Row],[200D EMA]]),"Uptrend","Downtrend/NoTrend")</f>
        <v>Downtrend/NoTrend</v>
      </c>
      <c r="AL603">
        <v>-0.04</v>
      </c>
      <c r="AM603" t="s">
        <v>3168</v>
      </c>
      <c r="AN603">
        <v>-3.58</v>
      </c>
      <c r="AO603" t="s">
        <v>3168</v>
      </c>
      <c r="AP603">
        <v>-2.6404791251999999E-4</v>
      </c>
      <c r="AQ603">
        <f>(Table2[[#This Row],[Sharpe Ratio]]-AVERAGE(Table2[Sharpe Ratio]))/_xlfn.STDEV.P(Table2[Sharpe Ratio])</f>
        <v>-0.73653397003456711</v>
      </c>
      <c r="AR6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3">
        <f>_xlfn.RANK.AVG(Table2[[#This Row],[1Y Return vs Nifty Z-Score]],Table2[1Y Return vs Nifty Z-Score])</f>
        <v>453</v>
      </c>
      <c r="AT603">
        <f>_xlfn.RANK.AVG(Table2[[#This Row],[6M Return vs Nifty Z-Score]],Table2[6M Return vs Nifty Z-Score])</f>
        <v>623</v>
      </c>
      <c r="AU603">
        <f>_xlfn.RANK.AVG(Table2[[#This Row],[Sharpe Ratio Z-Score]],Table2[Sharpe Ratio Z-Score])</f>
        <v>567</v>
      </c>
      <c r="AV603">
        <f>(Table2[[#This Row],[Rank 1Y]]+Table2[[#This Row],[Rank 6M]]+Table2[[#This Row],[Rank Sharpe]])/3</f>
        <v>547.66666666666663</v>
      </c>
    </row>
    <row r="604" spans="1:48" x14ac:dyDescent="0.3">
      <c r="A604" t="s">
        <v>2337</v>
      </c>
      <c r="B604" t="s">
        <v>2338</v>
      </c>
      <c r="C604" t="s">
        <v>3131</v>
      </c>
      <c r="D604" t="s">
        <v>75</v>
      </c>
      <c r="E604">
        <v>2273.527126</v>
      </c>
      <c r="F604">
        <v>88.01</v>
      </c>
      <c r="G604">
        <v>-48.412492874188899</v>
      </c>
      <c r="H604">
        <f>(Table2[[#This Row],[1Y Return vs Nifty]]-AVERAGE(Table2[1Y Return vs Nifty]))/_xlfn.STDEV.P(Table2[1Y Return vs Nifty])</f>
        <v>-1.2316094197886516</v>
      </c>
      <c r="I604">
        <v>7.1801360092037001</v>
      </c>
      <c r="J604">
        <f>(Table2[[#This Row],[1M Return vs Nifty]]-AVERAGE(Table2[1M Return vs Nifty]))/_xlfn.STDEV.P(Table2[1M Return vs Nifty])</f>
        <v>0.6698154936317986</v>
      </c>
      <c r="K604">
        <v>-8.2603099010658507</v>
      </c>
      <c r="L604">
        <f>(Table2[[#This Row],[6M Return vs Nifty]]-AVERAGE(Table2[6M Return vs Nifty]))/_xlfn.STDEV.P(Table2[6M Return vs Nifty])</f>
        <v>-0.50593162503267441</v>
      </c>
      <c r="M604">
        <v>16.096454768300699</v>
      </c>
      <c r="N604">
        <f>(Table2[[#This Row],[1W Return vs Nifty]]-AVERAGE(Table2[1W Return vs Nifty]))/_xlfn.STDEV.P(Table2[1W Return vs Nifty])</f>
        <v>1.7019659554927098</v>
      </c>
      <c r="O604">
        <v>81.56</v>
      </c>
      <c r="P604">
        <v>84.281195083003993</v>
      </c>
      <c r="Q604">
        <v>93.0551217086105</v>
      </c>
      <c r="R604">
        <v>79.901134145879993</v>
      </c>
      <c r="S604" s="1">
        <f>(Table2[[#This Row],[Close Price]]-Table2[[#This Row],[20D EMA]])/Table2[[#This Row],[20D EMA]]</f>
        <v>7.9082883766552259E-2</v>
      </c>
      <c r="T604" s="1">
        <f>(Table2[[#This Row],[Close Price]]-Table2[[#This Row],[50D EMA]])/Table2[[#This Row],[50D EMA]]</f>
        <v>4.4242430512805533E-2</v>
      </c>
      <c r="U604" s="1">
        <f>(Table2[[#This Row],[Close Price]]-Table2[[#This Row],[200D EMA]])/Table2[[#This Row],[200D EMA]]</f>
        <v>-5.4216486056604271E-2</v>
      </c>
      <c r="V604">
        <v>1.27632421140528</v>
      </c>
      <c r="W604">
        <v>84.41</v>
      </c>
      <c r="X604">
        <v>90.4</v>
      </c>
      <c r="Y604">
        <v>84.41</v>
      </c>
      <c r="Z604">
        <v>90.4</v>
      </c>
      <c r="AA604">
        <v>84.41</v>
      </c>
      <c r="AB604">
        <v>90.4</v>
      </c>
      <c r="AC604" s="1">
        <f>(Table2[[#This Row],[Close Price]]/Table2[[#This Row],[Day Low]])-1</f>
        <v>4.2648975239900633E-2</v>
      </c>
      <c r="AD604" s="1">
        <f>(Table2[[#This Row],[Day High]]/Table2[[#This Row],[Close Price]])-1</f>
        <v>2.7156004999431937E-2</v>
      </c>
      <c r="AE604" s="1">
        <f>(Table2[[#This Row],[Close Price]]/Table2[[#This Row],[Current Week Low]])-1</f>
        <v>4.2648975239900633E-2</v>
      </c>
      <c r="AF604" s="1">
        <f>(Table2[[#This Row],[Current Week High]]/Table2[[#This Row],[Close Price]])-1</f>
        <v>2.7156004999431937E-2</v>
      </c>
      <c r="AG604" s="1">
        <f>(Table2[[#This Row],[Close Price]]/Table2[[#This Row],[Current Month Low]])-1</f>
        <v>4.2648975239900633E-2</v>
      </c>
      <c r="AH604" s="1">
        <f>(Table2[[#This Row],[Current Month High]]/Table2[[#This Row],[Close Price]])-1</f>
        <v>2.7156004999431937E-2</v>
      </c>
      <c r="AI604">
        <v>77.252584933530201</v>
      </c>
      <c r="AJ604">
        <v>20.7933022234422</v>
      </c>
      <c r="AK604" t="str">
        <f>IF(AND(Table2[[#This Row],[20D EMA]]&gt;Table2[[#This Row],[50D EMA]],Table2[[#This Row],[50D EMA]]&gt;Table2[[#This Row],[200D EMA]]),"Uptrend","Downtrend/NoTrend")</f>
        <v>Downtrend/NoTrend</v>
      </c>
      <c r="AL604">
        <v>0.04</v>
      </c>
      <c r="AM604" t="s">
        <v>3169</v>
      </c>
      <c r="AN604">
        <v>8.19</v>
      </c>
      <c r="AO604" t="s">
        <v>3169</v>
      </c>
      <c r="AP604">
        <v>3.0739169171546999E-2</v>
      </c>
      <c r="AQ604">
        <f>(Table2[[#This Row],[Sharpe Ratio]]-AVERAGE(Table2[Sharpe Ratio]))/_xlfn.STDEV.P(Table2[Sharpe Ratio])</f>
        <v>-0.36910486154178174</v>
      </c>
      <c r="AR6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4">
        <f>_xlfn.RANK.AVG(Table2[[#This Row],[1Y Return vs Nifty Z-Score]],Table2[1Y Return vs Nifty Z-Score])</f>
        <v>708</v>
      </c>
      <c r="AT604">
        <f>_xlfn.RANK.AVG(Table2[[#This Row],[6M Return vs Nifty Z-Score]],Table2[6M Return vs Nifty Z-Score])</f>
        <v>501</v>
      </c>
      <c r="AU604">
        <f>_xlfn.RANK.AVG(Table2[[#This Row],[Sharpe Ratio Z-Score]],Table2[Sharpe Ratio Z-Score])</f>
        <v>436</v>
      </c>
      <c r="AV604">
        <f>(Table2[[#This Row],[Rank 1Y]]+Table2[[#This Row],[Rank 6M]]+Table2[[#This Row],[Rank Sharpe]])/3</f>
        <v>548.33333333333337</v>
      </c>
    </row>
    <row r="605" spans="1:48" x14ac:dyDescent="0.3">
      <c r="A605" t="s">
        <v>652</v>
      </c>
      <c r="B605" t="s">
        <v>653</v>
      </c>
      <c r="C605" t="s">
        <v>3127</v>
      </c>
      <c r="D605" t="s">
        <v>247</v>
      </c>
      <c r="E605">
        <v>28663.404817769999</v>
      </c>
      <c r="F605">
        <v>1067.3499999999999</v>
      </c>
      <c r="G605">
        <v>2.7135263013916799</v>
      </c>
      <c r="H605">
        <f>(Table2[[#This Row],[1Y Return vs Nifty]]-AVERAGE(Table2[1Y Return vs Nifty]))/_xlfn.STDEV.P(Table2[1Y Return vs Nifty])</f>
        <v>-0.32523035830298691</v>
      </c>
      <c r="I605">
        <v>18.976783140520201</v>
      </c>
      <c r="J605">
        <f>(Table2[[#This Row],[1M Return vs Nifty]]-AVERAGE(Table2[1M Return vs Nifty]))/_xlfn.STDEV.P(Table2[1M Return vs Nifty])</f>
        <v>1.9707746740511787</v>
      </c>
      <c r="K605">
        <v>-30.545801595787101</v>
      </c>
      <c r="L605">
        <f>(Table2[[#This Row],[6M Return vs Nifty]]-AVERAGE(Table2[6M Return vs Nifty]))/_xlfn.STDEV.P(Table2[6M Return vs Nifty])</f>
        <v>-1.2744903393461473</v>
      </c>
      <c r="M605">
        <v>6.4739826282340802</v>
      </c>
      <c r="N605">
        <f>(Table2[[#This Row],[1W Return vs Nifty]]-AVERAGE(Table2[1W Return vs Nifty]))/_xlfn.STDEV.P(Table2[1W Return vs Nifty])</f>
        <v>3.614236110304125E-4</v>
      </c>
      <c r="O605">
        <v>1067.99</v>
      </c>
      <c r="P605">
        <v>1083.93817519963</v>
      </c>
      <c r="Q605">
        <v>1113.2398902156001</v>
      </c>
      <c r="R605">
        <v>48.260637800575097</v>
      </c>
      <c r="S605" s="1">
        <f>(Table2[[#This Row],[Close Price]]-Table2[[#This Row],[20D EMA]])/Table2[[#This Row],[20D EMA]]</f>
        <v>-5.9925654734604256E-4</v>
      </c>
      <c r="T605" s="1">
        <f>(Table2[[#This Row],[Close Price]]-Table2[[#This Row],[50D EMA]])/Table2[[#This Row],[50D EMA]]</f>
        <v>-1.5303617474838936E-2</v>
      </c>
      <c r="U605" s="1">
        <f>(Table2[[#This Row],[Close Price]]-Table2[[#This Row],[200D EMA]])/Table2[[#This Row],[200D EMA]]</f>
        <v>-4.1221924060512005E-2</v>
      </c>
      <c r="V605">
        <v>0.51683615919619996</v>
      </c>
      <c r="W605">
        <v>1063.7</v>
      </c>
      <c r="X605">
        <v>1115.7</v>
      </c>
      <c r="Y605">
        <v>1063.7</v>
      </c>
      <c r="Z605">
        <v>1115.7</v>
      </c>
      <c r="AA605">
        <v>1063.7</v>
      </c>
      <c r="AB605">
        <v>1124</v>
      </c>
      <c r="AC605" s="1">
        <f>(Table2[[#This Row],[Close Price]]/Table2[[#This Row],[Day Low]])-1</f>
        <v>3.4314186330730578E-3</v>
      </c>
      <c r="AD605" s="1">
        <f>(Table2[[#This Row],[Day High]]/Table2[[#This Row],[Close Price]])-1</f>
        <v>4.5299105260692585E-2</v>
      </c>
      <c r="AE605" s="1">
        <f>(Table2[[#This Row],[Close Price]]/Table2[[#This Row],[Current Week Low]])-1</f>
        <v>3.4314186330730578E-3</v>
      </c>
      <c r="AF605" s="1">
        <f>(Table2[[#This Row],[Current Week High]]/Table2[[#This Row],[Close Price]])-1</f>
        <v>4.5299105260692585E-2</v>
      </c>
      <c r="AG605" s="1">
        <f>(Table2[[#This Row],[Close Price]]/Table2[[#This Row],[Current Month Low]])-1</f>
        <v>3.4314186330730578E-3</v>
      </c>
      <c r="AH605" s="1">
        <f>(Table2[[#This Row],[Current Month High]]/Table2[[#This Row],[Close Price]])-1</f>
        <v>5.3075373588794772E-2</v>
      </c>
      <c r="AI605">
        <v>41.837260504988997</v>
      </c>
      <c r="AJ605">
        <v>30.963190184049001</v>
      </c>
      <c r="AK605" t="str">
        <f>IF(AND(Table2[[#This Row],[20D EMA]]&gt;Table2[[#This Row],[50D EMA]],Table2[[#This Row],[50D EMA]]&gt;Table2[[#This Row],[200D EMA]]),"Uptrend","Downtrend/NoTrend")</f>
        <v>Downtrend/NoTrend</v>
      </c>
      <c r="AL605">
        <v>-7.0000000000000007E-2</v>
      </c>
      <c r="AM605" t="s">
        <v>3168</v>
      </c>
      <c r="AN605">
        <v>-0.99</v>
      </c>
      <c r="AO605" t="s">
        <v>3168</v>
      </c>
      <c r="AQ605">
        <f>(Table2[[#This Row],[Sharpe Ratio]]-AVERAGE(Table2[Sharpe Ratio]))/_xlfn.STDEV.P(Table2[Sharpe Ratio])</f>
        <v>-0.73340465320162251</v>
      </c>
      <c r="AR6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5">
        <f>_xlfn.RANK.AVG(Table2[[#This Row],[1Y Return vs Nifty Z-Score]],Table2[1Y Return vs Nifty Z-Score])</f>
        <v>419</v>
      </c>
      <c r="AT605">
        <f>_xlfn.RANK.AVG(Table2[[#This Row],[6M Return vs Nifty Z-Score]],Table2[6M Return vs Nifty Z-Score])</f>
        <v>698</v>
      </c>
      <c r="AU605">
        <f>_xlfn.RANK.AVG(Table2[[#This Row],[Sharpe Ratio Z-Score]],Table2[Sharpe Ratio Z-Score])</f>
        <v>539</v>
      </c>
      <c r="AV605">
        <f>(Table2[[#This Row],[Rank 1Y]]+Table2[[#This Row],[Rank 6M]]+Table2[[#This Row],[Rank Sharpe]])/3</f>
        <v>552</v>
      </c>
    </row>
    <row r="606" spans="1:48" x14ac:dyDescent="0.3">
      <c r="A606" t="s">
        <v>494</v>
      </c>
      <c r="B606" t="s">
        <v>495</v>
      </c>
      <c r="C606" t="s">
        <v>3125</v>
      </c>
      <c r="D606" t="s">
        <v>125</v>
      </c>
      <c r="E606">
        <v>43064.850576675002</v>
      </c>
      <c r="F606">
        <v>331.35</v>
      </c>
      <c r="G606">
        <v>-18.5749949599556</v>
      </c>
      <c r="H606">
        <f>(Table2[[#This Row],[1Y Return vs Nifty]]-AVERAGE(Table2[1Y Return vs Nifty]))/_xlfn.STDEV.P(Table2[1Y Return vs Nifty])</f>
        <v>-0.70264033921723923</v>
      </c>
      <c r="I606">
        <v>4.5419783886665703</v>
      </c>
      <c r="J606">
        <f>(Table2[[#This Row],[1M Return vs Nifty]]-AVERAGE(Table2[1M Return vs Nifty]))/_xlfn.STDEV.P(Table2[1M Return vs Nifty])</f>
        <v>0.37887389491941076</v>
      </c>
      <c r="K606">
        <v>-8.6700035539625997</v>
      </c>
      <c r="L606">
        <f>(Table2[[#This Row],[6M Return vs Nifty]]-AVERAGE(Table2[6M Return vs Nifty]))/_xlfn.STDEV.P(Table2[6M Return vs Nifty])</f>
        <v>-0.52006071096203266</v>
      </c>
      <c r="M606">
        <v>6.9186740267696498</v>
      </c>
      <c r="N606">
        <f>(Table2[[#This Row],[1W Return vs Nifty]]-AVERAGE(Table2[1W Return vs Nifty]))/_xlfn.STDEV.P(Table2[1W Return vs Nifty])</f>
        <v>7.8999105074007203E-2</v>
      </c>
      <c r="O606">
        <v>335.37</v>
      </c>
      <c r="P606">
        <v>341.89085135935397</v>
      </c>
      <c r="Q606">
        <v>352.26508878881299</v>
      </c>
      <c r="R606">
        <v>46.549402287384602</v>
      </c>
      <c r="S606" s="1">
        <f>(Table2[[#This Row],[Close Price]]-Table2[[#This Row],[20D EMA]])/Table2[[#This Row],[20D EMA]]</f>
        <v>-1.1986760890956204E-2</v>
      </c>
      <c r="T606" s="1">
        <f>(Table2[[#This Row],[Close Price]]-Table2[[#This Row],[50D EMA]])/Table2[[#This Row],[50D EMA]]</f>
        <v>-3.083104247289347E-2</v>
      </c>
      <c r="U606" s="1">
        <f>(Table2[[#This Row],[Close Price]]-Table2[[#This Row],[200D EMA]])/Table2[[#This Row],[200D EMA]]</f>
        <v>-5.937315236296891E-2</v>
      </c>
      <c r="V606">
        <v>0.56061887076179096</v>
      </c>
      <c r="W606">
        <v>329.75</v>
      </c>
      <c r="X606">
        <v>342.85</v>
      </c>
      <c r="Y606">
        <v>329.75</v>
      </c>
      <c r="Z606">
        <v>342.85</v>
      </c>
      <c r="AA606">
        <v>329.75</v>
      </c>
      <c r="AB606">
        <v>352.8</v>
      </c>
      <c r="AC606" s="1">
        <f>(Table2[[#This Row],[Close Price]]/Table2[[#This Row],[Day Low]])-1</f>
        <v>4.8521607278242396E-3</v>
      </c>
      <c r="AD606" s="1">
        <f>(Table2[[#This Row],[Day High]]/Table2[[#This Row],[Close Price]])-1</f>
        <v>3.4706503696997126E-2</v>
      </c>
      <c r="AE606" s="1">
        <f>(Table2[[#This Row],[Close Price]]/Table2[[#This Row],[Current Week Low]])-1</f>
        <v>4.8521607278242396E-3</v>
      </c>
      <c r="AF606" s="1">
        <f>(Table2[[#This Row],[Current Week High]]/Table2[[#This Row],[Close Price]])-1</f>
        <v>3.4706503696997126E-2</v>
      </c>
      <c r="AG606" s="1">
        <f>(Table2[[#This Row],[Close Price]]/Table2[[#This Row],[Current Month Low]])-1</f>
        <v>4.8521607278242396E-3</v>
      </c>
      <c r="AH606" s="1">
        <f>(Table2[[#This Row],[Current Month High]]/Table2[[#This Row],[Close Price]])-1</f>
        <v>6.4735174287007702E-2</v>
      </c>
      <c r="AI606">
        <v>23.8871284140636</v>
      </c>
      <c r="AJ606">
        <v>15.9377186843946</v>
      </c>
      <c r="AK606" t="str">
        <f>IF(AND(Table2[[#This Row],[20D EMA]]&gt;Table2[[#This Row],[50D EMA]],Table2[[#This Row],[50D EMA]]&gt;Table2[[#This Row],[200D EMA]]),"Uptrend","Downtrend/NoTrend")</f>
        <v>Downtrend/NoTrend</v>
      </c>
      <c r="AL606">
        <v>-0.03</v>
      </c>
      <c r="AM606" t="s">
        <v>3168</v>
      </c>
      <c r="AN606">
        <v>1.1399999999999999</v>
      </c>
      <c r="AO606" t="s">
        <v>3169</v>
      </c>
      <c r="AP606">
        <v>-7.631187700306E-3</v>
      </c>
      <c r="AQ606">
        <f>(Table2[[#This Row],[Sharpe Ratio]]-AVERAGE(Table2[Sharpe Ratio]))/_xlfn.STDEV.P(Table2[Sharpe Ratio])</f>
        <v>-0.82384431582958628</v>
      </c>
      <c r="AR6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6">
        <f>_xlfn.RANK.AVG(Table2[[#This Row],[1Y Return vs Nifty Z-Score]],Table2[1Y Return vs Nifty Z-Score])</f>
        <v>569</v>
      </c>
      <c r="AT606">
        <f>_xlfn.RANK.AVG(Table2[[#This Row],[6M Return vs Nifty Z-Score]],Table2[6M Return vs Nifty Z-Score])</f>
        <v>508</v>
      </c>
      <c r="AU606">
        <f>_xlfn.RANK.AVG(Table2[[#This Row],[Sharpe Ratio Z-Score]],Table2[Sharpe Ratio Z-Score])</f>
        <v>580</v>
      </c>
      <c r="AV606">
        <f>(Table2[[#This Row],[Rank 1Y]]+Table2[[#This Row],[Rank 6M]]+Table2[[#This Row],[Rank Sharpe]])/3</f>
        <v>552.33333333333337</v>
      </c>
    </row>
    <row r="607" spans="1:48" x14ac:dyDescent="0.3">
      <c r="A607" t="s">
        <v>803</v>
      </c>
      <c r="B607" t="s">
        <v>804</v>
      </c>
      <c r="C607" t="s">
        <v>3133</v>
      </c>
      <c r="D607" t="s">
        <v>805</v>
      </c>
      <c r="E607">
        <v>19441.57207885</v>
      </c>
      <c r="F607">
        <v>1220.6500000000001</v>
      </c>
      <c r="G607">
        <v>-28.3895206900688</v>
      </c>
      <c r="H607">
        <f>(Table2[[#This Row],[1Y Return vs Nifty]]-AVERAGE(Table2[1Y Return vs Nifty]))/_xlfn.STDEV.P(Table2[1Y Return vs Nifty])</f>
        <v>-0.87663551356548519</v>
      </c>
      <c r="I607">
        <v>-12.252540072153399</v>
      </c>
      <c r="J607">
        <f>(Table2[[#This Row],[1M Return vs Nifty]]-AVERAGE(Table2[1M Return vs Nifty]))/_xlfn.STDEV.P(Table2[1M Return vs Nifty])</f>
        <v>-1.4732610998049895</v>
      </c>
      <c r="K607">
        <v>-2.5384243990644602</v>
      </c>
      <c r="L607">
        <f>(Table2[[#This Row],[6M Return vs Nifty]]-AVERAGE(Table2[6M Return vs Nifty]))/_xlfn.STDEV.P(Table2[6M Return vs Nifty])</f>
        <v>-0.30860122617462515</v>
      </c>
      <c r="M607">
        <v>1.2080317156309199</v>
      </c>
      <c r="N607">
        <f>(Table2[[#This Row],[1W Return vs Nifty]]-AVERAGE(Table2[1W Return vs Nifty]))/_xlfn.STDEV.P(Table2[1W Return vs Nifty])</f>
        <v>-0.9308510348009269</v>
      </c>
      <c r="O607">
        <v>1296.3499999999999</v>
      </c>
      <c r="P607">
        <v>1357.7306681298601</v>
      </c>
      <c r="Q607">
        <v>1344.54781388689</v>
      </c>
      <c r="R607">
        <v>29.695234818334701</v>
      </c>
      <c r="S607" s="1">
        <f>(Table2[[#This Row],[Close Price]]-Table2[[#This Row],[20D EMA]])/Table2[[#This Row],[20D EMA]]</f>
        <v>-5.8394723647163055E-2</v>
      </c>
      <c r="T607" s="1">
        <f>(Table2[[#This Row],[Close Price]]-Table2[[#This Row],[50D EMA]])/Table2[[#This Row],[50D EMA]]</f>
        <v>-0.10096307857483626</v>
      </c>
      <c r="U607" s="1">
        <f>(Table2[[#This Row],[Close Price]]-Table2[[#This Row],[200D EMA]])/Table2[[#This Row],[200D EMA]]</f>
        <v>-9.2148313810216667E-2</v>
      </c>
      <c r="V607">
        <v>0.86137387787487896</v>
      </c>
      <c r="W607">
        <v>1195</v>
      </c>
      <c r="X607">
        <v>1224.8</v>
      </c>
      <c r="Y607">
        <v>1195</v>
      </c>
      <c r="Z607">
        <v>1224.8</v>
      </c>
      <c r="AA607">
        <v>1195</v>
      </c>
      <c r="AB607">
        <v>1229.8</v>
      </c>
      <c r="AC607" s="1">
        <f>(Table2[[#This Row],[Close Price]]/Table2[[#This Row],[Day Low]])-1</f>
        <v>2.1464435146443694E-2</v>
      </c>
      <c r="AD607" s="1">
        <f>(Table2[[#This Row],[Day High]]/Table2[[#This Row],[Close Price]])-1</f>
        <v>3.3998279605127468E-3</v>
      </c>
      <c r="AE607" s="1">
        <f>(Table2[[#This Row],[Close Price]]/Table2[[#This Row],[Current Week Low]])-1</f>
        <v>2.1464435146443694E-2</v>
      </c>
      <c r="AF607" s="1">
        <f>(Table2[[#This Row],[Current Week High]]/Table2[[#This Row],[Close Price]])-1</f>
        <v>3.3998279605127468E-3</v>
      </c>
      <c r="AG607" s="1">
        <f>(Table2[[#This Row],[Close Price]]/Table2[[#This Row],[Current Month Low]])-1</f>
        <v>2.1464435146443694E-2</v>
      </c>
      <c r="AH607" s="1">
        <f>(Table2[[#This Row],[Current Month High]]/Table2[[#This Row],[Close Price]])-1</f>
        <v>7.4960062261908433E-3</v>
      </c>
      <c r="AI607">
        <v>29.332732560520999</v>
      </c>
      <c r="AJ607">
        <v>9.9338046561895101</v>
      </c>
      <c r="AK607" t="str">
        <f>IF(AND(Table2[[#This Row],[20D EMA]]&gt;Table2[[#This Row],[50D EMA]],Table2[[#This Row],[50D EMA]]&gt;Table2[[#This Row],[200D EMA]]),"Uptrend","Downtrend/NoTrend")</f>
        <v>Downtrend/NoTrend</v>
      </c>
      <c r="AL607">
        <v>-7.0000000000000007E-2</v>
      </c>
      <c r="AM607" t="s">
        <v>3168</v>
      </c>
      <c r="AN607">
        <v>-12.21</v>
      </c>
      <c r="AO607" t="s">
        <v>3168</v>
      </c>
      <c r="AP607">
        <v>-2.2611339836566002E-2</v>
      </c>
      <c r="AQ607">
        <f>(Table2[[#This Row],[Sharpe Ratio]]-AVERAGE(Table2[Sharpe Ratio]))/_xlfn.STDEV.P(Table2[Sharpe Ratio])</f>
        <v>-1.0013789223056659</v>
      </c>
      <c r="AR6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7">
        <f>_xlfn.RANK.AVG(Table2[[#This Row],[1Y Return vs Nifty Z-Score]],Table2[1Y Return vs Nifty Z-Score])</f>
        <v>621</v>
      </c>
      <c r="AT607">
        <f>_xlfn.RANK.AVG(Table2[[#This Row],[6M Return vs Nifty Z-Score]],Table2[6M Return vs Nifty Z-Score])</f>
        <v>421</v>
      </c>
      <c r="AU607">
        <f>_xlfn.RANK.AVG(Table2[[#This Row],[Sharpe Ratio Z-Score]],Table2[Sharpe Ratio Z-Score])</f>
        <v>615</v>
      </c>
      <c r="AV607">
        <f>(Table2[[#This Row],[Rank 1Y]]+Table2[[#This Row],[Rank 6M]]+Table2[[#This Row],[Rank Sharpe]])/3</f>
        <v>552.33333333333337</v>
      </c>
    </row>
    <row r="608" spans="1:48" x14ac:dyDescent="0.3">
      <c r="A608" t="s">
        <v>1544</v>
      </c>
      <c r="B608" t="s">
        <v>1545</v>
      </c>
      <c r="C608" t="s">
        <v>3123</v>
      </c>
      <c r="D608" t="s">
        <v>518</v>
      </c>
      <c r="E608">
        <v>6321.8222465500003</v>
      </c>
      <c r="F608">
        <v>289.7</v>
      </c>
      <c r="G608">
        <v>-29.524731543816301</v>
      </c>
      <c r="H608">
        <f>(Table2[[#This Row],[1Y Return vs Nifty]]-AVERAGE(Table2[1Y Return vs Nifty]))/_xlfn.STDEV.P(Table2[1Y Return vs Nifty])</f>
        <v>-0.89676090890820437</v>
      </c>
      <c r="I608">
        <v>-3.2006781326945699</v>
      </c>
      <c r="J608">
        <f>(Table2[[#This Row],[1M Return vs Nifty]]-AVERAGE(Table2[1M Return vs Nifty]))/_xlfn.STDEV.P(Table2[1M Return vs Nifty])</f>
        <v>-0.47500263204377474</v>
      </c>
      <c r="K608">
        <v>-23.027425932919201</v>
      </c>
      <c r="L608">
        <f>(Table2[[#This Row],[6M Return vs Nifty]]-AVERAGE(Table2[6M Return vs Nifty]))/_xlfn.STDEV.P(Table2[6M Return vs Nifty])</f>
        <v>-1.0152044679669594</v>
      </c>
      <c r="M608">
        <v>2.8042916347640898</v>
      </c>
      <c r="N608">
        <f>(Table2[[#This Row],[1W Return vs Nifty]]-AVERAGE(Table2[1W Return vs Nifty]))/_xlfn.STDEV.P(Table2[1W Return vs Nifty])</f>
        <v>-0.64857397824825591</v>
      </c>
      <c r="O608">
        <v>299.58</v>
      </c>
      <c r="P608">
        <v>303.15434023920898</v>
      </c>
      <c r="Q608">
        <v>310.21836722576302</v>
      </c>
      <c r="R608">
        <v>37.457826917541901</v>
      </c>
      <c r="S608" s="1">
        <f>(Table2[[#This Row],[Close Price]]-Table2[[#This Row],[20D EMA]])/Table2[[#This Row],[20D EMA]]</f>
        <v>-3.2979504639829078E-2</v>
      </c>
      <c r="T608" s="1">
        <f>(Table2[[#This Row],[Close Price]]-Table2[[#This Row],[50D EMA]])/Table2[[#This Row],[50D EMA]]</f>
        <v>-4.4381156570585854E-2</v>
      </c>
      <c r="U608" s="1">
        <f>(Table2[[#This Row],[Close Price]]-Table2[[#This Row],[200D EMA]])/Table2[[#This Row],[200D EMA]]</f>
        <v>-6.6141690478406401E-2</v>
      </c>
      <c r="V608">
        <v>0.79207082945831297</v>
      </c>
      <c r="W608">
        <v>283.55</v>
      </c>
      <c r="X608">
        <v>298.7</v>
      </c>
      <c r="Y608">
        <v>283.55</v>
      </c>
      <c r="Z608">
        <v>298.7</v>
      </c>
      <c r="AA608">
        <v>283.55</v>
      </c>
      <c r="AB608">
        <v>298.7</v>
      </c>
      <c r="AC608" s="1">
        <f>(Table2[[#This Row],[Close Price]]/Table2[[#This Row],[Day Low]])-1</f>
        <v>2.1689296420384307E-2</v>
      </c>
      <c r="AD608" s="1">
        <f>(Table2[[#This Row],[Day High]]/Table2[[#This Row],[Close Price]])-1</f>
        <v>3.1066620642043574E-2</v>
      </c>
      <c r="AE608" s="1">
        <f>(Table2[[#This Row],[Close Price]]/Table2[[#This Row],[Current Week Low]])-1</f>
        <v>2.1689296420384307E-2</v>
      </c>
      <c r="AF608" s="1">
        <f>(Table2[[#This Row],[Current Week High]]/Table2[[#This Row],[Close Price]])-1</f>
        <v>3.1066620642043574E-2</v>
      </c>
      <c r="AG608" s="1">
        <f>(Table2[[#This Row],[Close Price]]/Table2[[#This Row],[Current Month Low]])-1</f>
        <v>2.1689296420384307E-2</v>
      </c>
      <c r="AH608" s="1">
        <f>(Table2[[#This Row],[Current Month High]]/Table2[[#This Row],[Close Price]])-1</f>
        <v>3.1066620642043574E-2</v>
      </c>
      <c r="AI608">
        <v>39.896444597859798</v>
      </c>
      <c r="AJ608">
        <v>7.4754219996289999</v>
      </c>
      <c r="AK608" t="str">
        <f>IF(AND(Table2[[#This Row],[20D EMA]]&gt;Table2[[#This Row],[50D EMA]],Table2[[#This Row],[50D EMA]]&gt;Table2[[#This Row],[200D EMA]]),"Uptrend","Downtrend/NoTrend")</f>
        <v>Downtrend/NoTrend</v>
      </c>
      <c r="AL608">
        <v>-0.03</v>
      </c>
      <c r="AM608" t="s">
        <v>3168</v>
      </c>
      <c r="AN608">
        <v>-8.64</v>
      </c>
      <c r="AO608" t="s">
        <v>3168</v>
      </c>
      <c r="AP608">
        <v>5.3960598926445003E-2</v>
      </c>
      <c r="AQ608">
        <f>(Table2[[#This Row],[Sharpe Ratio]]-AVERAGE(Table2[Sharpe Ratio]))/_xlfn.STDEV.P(Table2[Sharpe Ratio])</f>
        <v>-9.3900220370693496E-2</v>
      </c>
      <c r="AR6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8">
        <f>_xlfn.RANK.AVG(Table2[[#This Row],[1Y Return vs Nifty Z-Score]],Table2[1Y Return vs Nifty Z-Score])</f>
        <v>632</v>
      </c>
      <c r="AT608">
        <f>_xlfn.RANK.AVG(Table2[[#This Row],[6M Return vs Nifty Z-Score]],Table2[6M Return vs Nifty Z-Score])</f>
        <v>656</v>
      </c>
      <c r="AU608">
        <f>_xlfn.RANK.AVG(Table2[[#This Row],[Sharpe Ratio Z-Score]],Table2[Sharpe Ratio Z-Score])</f>
        <v>372</v>
      </c>
      <c r="AV608">
        <f>(Table2[[#This Row],[Rank 1Y]]+Table2[[#This Row],[Rank 6M]]+Table2[[#This Row],[Rank Sharpe]])/3</f>
        <v>553.33333333333337</v>
      </c>
    </row>
    <row r="609" spans="1:48" x14ac:dyDescent="0.3">
      <c r="A609" t="s">
        <v>1055</v>
      </c>
      <c r="B609" t="s">
        <v>1056</v>
      </c>
      <c r="C609" t="s">
        <v>3131</v>
      </c>
      <c r="D609" t="s">
        <v>75</v>
      </c>
      <c r="E609">
        <v>12802.262304284999</v>
      </c>
      <c r="F609">
        <v>358.45</v>
      </c>
      <c r="G609">
        <v>-21.2085851851017</v>
      </c>
      <c r="H609">
        <f>(Table2[[#This Row],[1Y Return vs Nifty]]-AVERAGE(Table2[1Y Return vs Nifty]))/_xlfn.STDEV.P(Table2[1Y Return vs Nifty])</f>
        <v>-0.74932950209549964</v>
      </c>
      <c r="I609">
        <v>5.7232043303675404</v>
      </c>
      <c r="J609">
        <f>(Table2[[#This Row],[1M Return vs Nifty]]-AVERAGE(Table2[1M Return vs Nifty]))/_xlfn.STDEV.P(Table2[1M Return vs Nifty])</f>
        <v>0.50914198854796933</v>
      </c>
      <c r="K609">
        <v>1.4180733455075201</v>
      </c>
      <c r="L609">
        <f>(Table2[[#This Row],[6M Return vs Nifty]]-AVERAGE(Table2[6M Return vs Nifty]))/_xlfn.STDEV.P(Table2[6M Return vs Nifty])</f>
        <v>-0.17215367269871648</v>
      </c>
      <c r="M609">
        <v>10.732132935304699</v>
      </c>
      <c r="N609">
        <f>(Table2[[#This Row],[1W Return vs Nifty]]-AVERAGE(Table2[1W Return vs Nifty]))/_xlfn.STDEV.P(Table2[1W Return vs Nifty])</f>
        <v>0.75335792539093238</v>
      </c>
      <c r="O609">
        <v>349.82</v>
      </c>
      <c r="P609">
        <v>349.602910740163</v>
      </c>
      <c r="Q609">
        <v>345.61592989900703</v>
      </c>
      <c r="R609">
        <v>62.647931553084099</v>
      </c>
      <c r="S609" s="1">
        <f>(Table2[[#This Row],[Close Price]]-Table2[[#This Row],[20D EMA]])/Table2[[#This Row],[20D EMA]]</f>
        <v>2.466983019838773E-2</v>
      </c>
      <c r="T609" s="1">
        <f>(Table2[[#This Row],[Close Price]]-Table2[[#This Row],[50D EMA]])/Table2[[#This Row],[50D EMA]]</f>
        <v>2.5306108696596222E-2</v>
      </c>
      <c r="U609" s="1">
        <f>(Table2[[#This Row],[Close Price]]-Table2[[#This Row],[200D EMA]])/Table2[[#This Row],[200D EMA]]</f>
        <v>3.713390787497331E-2</v>
      </c>
      <c r="V609">
        <v>0.50854880907101097</v>
      </c>
      <c r="W609">
        <v>353.05</v>
      </c>
      <c r="X609">
        <v>361</v>
      </c>
      <c r="Y609">
        <v>353.05</v>
      </c>
      <c r="Z609">
        <v>361</v>
      </c>
      <c r="AA609">
        <v>353.05</v>
      </c>
      <c r="AB609">
        <v>362.65</v>
      </c>
      <c r="AC609" s="1">
        <f>(Table2[[#This Row],[Close Price]]/Table2[[#This Row],[Day Low]])-1</f>
        <v>1.5295283954114058E-2</v>
      </c>
      <c r="AD609" s="1">
        <f>(Table2[[#This Row],[Day High]]/Table2[[#This Row],[Close Price]])-1</f>
        <v>7.1139628958014622E-3</v>
      </c>
      <c r="AE609" s="1">
        <f>(Table2[[#This Row],[Close Price]]/Table2[[#This Row],[Current Week Low]])-1</f>
        <v>1.5295283954114058E-2</v>
      </c>
      <c r="AF609" s="1">
        <f>(Table2[[#This Row],[Current Week High]]/Table2[[#This Row],[Close Price]])-1</f>
        <v>7.1139628958014622E-3</v>
      </c>
      <c r="AG609" s="1">
        <f>(Table2[[#This Row],[Close Price]]/Table2[[#This Row],[Current Month Low]])-1</f>
        <v>1.5295283954114058E-2</v>
      </c>
      <c r="AH609" s="1">
        <f>(Table2[[#This Row],[Current Month High]]/Table2[[#This Row],[Close Price]])-1</f>
        <v>1.1717115357790409E-2</v>
      </c>
      <c r="AI609">
        <v>11.0336169619193</v>
      </c>
      <c r="AJ609">
        <v>23.051836594575999</v>
      </c>
      <c r="AK609" t="str">
        <f>IF(AND(Table2[[#This Row],[20D EMA]]&gt;Table2[[#This Row],[50D EMA]],Table2[[#This Row],[50D EMA]]&gt;Table2[[#This Row],[200D EMA]]),"Uptrend","Downtrend/NoTrend")</f>
        <v>Uptrend</v>
      </c>
      <c r="AL609">
        <v>0.14000000000000001</v>
      </c>
      <c r="AM609" t="s">
        <v>3169</v>
      </c>
      <c r="AN609">
        <v>-1.01</v>
      </c>
      <c r="AO609" t="s">
        <v>3168</v>
      </c>
      <c r="AP609">
        <v>-8.1256238218284996E-2</v>
      </c>
      <c r="AQ609">
        <f>(Table2[[#This Row],[Sharpe Ratio]]-AVERAGE(Table2[Sharpe Ratio]))/_xlfn.STDEV.P(Table2[Sharpe Ratio])</f>
        <v>-1.6963984962942875</v>
      </c>
      <c r="AR6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-1.3553817571496019</v>
      </c>
      <c r="AS609">
        <f>_xlfn.RANK.AVG(Table2[[#This Row],[1Y Return vs Nifty Z-Score]],Table2[1Y Return vs Nifty Z-Score])</f>
        <v>586</v>
      </c>
      <c r="AT609">
        <f>_xlfn.RANK.AVG(Table2[[#This Row],[6M Return vs Nifty Z-Score]],Table2[6M Return vs Nifty Z-Score])</f>
        <v>377</v>
      </c>
      <c r="AU609">
        <f>_xlfn.RANK.AVG(Table2[[#This Row],[Sharpe Ratio Z-Score]],Table2[Sharpe Ratio Z-Score])</f>
        <v>699</v>
      </c>
      <c r="AV609">
        <f>(Table2[[#This Row],[Rank 1Y]]+Table2[[#This Row],[Rank 6M]]+Table2[[#This Row],[Rank Sharpe]])/3</f>
        <v>554</v>
      </c>
    </row>
    <row r="610" spans="1:48" x14ac:dyDescent="0.3">
      <c r="A610" t="s">
        <v>769</v>
      </c>
      <c r="B610" t="s">
        <v>770</v>
      </c>
      <c r="C610" t="s">
        <v>3131</v>
      </c>
      <c r="D610" t="s">
        <v>75</v>
      </c>
      <c r="E610">
        <v>20739.382192599998</v>
      </c>
      <c r="F610">
        <v>877.7</v>
      </c>
      <c r="G610">
        <v>-37.500032440498202</v>
      </c>
      <c r="H610">
        <f>(Table2[[#This Row],[1Y Return vs Nifty]]-AVERAGE(Table2[1Y Return vs Nifty]))/_xlfn.STDEV.P(Table2[1Y Return vs Nifty])</f>
        <v>-1.0381496940779473</v>
      </c>
      <c r="I610">
        <v>6.6906153621670397</v>
      </c>
      <c r="J610">
        <f>(Table2[[#This Row],[1M Return vs Nifty]]-AVERAGE(Table2[1M Return vs Nifty]))/_xlfn.STDEV.P(Table2[1M Return vs Nifty])</f>
        <v>0.61583012196830744</v>
      </c>
      <c r="K610">
        <v>7.5604783563969002</v>
      </c>
      <c r="L610">
        <f>(Table2[[#This Row],[6M Return vs Nifty]]-AVERAGE(Table2[6M Return vs Nifty]))/_xlfn.STDEV.P(Table2[6M Return vs Nifty])</f>
        <v>3.9679162880136273E-2</v>
      </c>
      <c r="M610">
        <v>5.5614566042729896</v>
      </c>
      <c r="N610">
        <f>(Table2[[#This Row],[1W Return vs Nifty]]-AVERAGE(Table2[1W Return vs Nifty]))/_xlfn.STDEV.P(Table2[1W Return vs Nifty])</f>
        <v>-0.1610065071275471</v>
      </c>
      <c r="O610">
        <v>863.28</v>
      </c>
      <c r="P610">
        <v>851.05825496549198</v>
      </c>
      <c r="Q610">
        <v>846.481159252471</v>
      </c>
      <c r="R610">
        <v>59.6252931822535</v>
      </c>
      <c r="S610" s="1">
        <f>(Table2[[#This Row],[Close Price]]-Table2[[#This Row],[20D EMA]])/Table2[[#This Row],[20D EMA]]</f>
        <v>1.6703734593642935E-2</v>
      </c>
      <c r="T610" s="1">
        <f>(Table2[[#This Row],[Close Price]]-Table2[[#This Row],[50D EMA]])/Table2[[#This Row],[50D EMA]]</f>
        <v>3.1304255471428698E-2</v>
      </c>
      <c r="U610" s="1">
        <f>(Table2[[#This Row],[Close Price]]-Table2[[#This Row],[200D EMA]])/Table2[[#This Row],[200D EMA]]</f>
        <v>3.6880727239219896E-2</v>
      </c>
      <c r="V610">
        <v>0.90649000453915096</v>
      </c>
      <c r="W610">
        <v>870.65</v>
      </c>
      <c r="X610">
        <v>899</v>
      </c>
      <c r="Y610">
        <v>870.65</v>
      </c>
      <c r="Z610">
        <v>899</v>
      </c>
      <c r="AA610">
        <v>870.65</v>
      </c>
      <c r="AB610">
        <v>899</v>
      </c>
      <c r="AC610" s="1">
        <f>(Table2[[#This Row],[Close Price]]/Table2[[#This Row],[Day Low]])-1</f>
        <v>8.0973984953771616E-3</v>
      </c>
      <c r="AD610" s="1">
        <f>(Table2[[#This Row],[Day High]]/Table2[[#This Row],[Close Price]])-1</f>
        <v>2.4267973111541385E-2</v>
      </c>
      <c r="AE610" s="1">
        <f>(Table2[[#This Row],[Close Price]]/Table2[[#This Row],[Current Week Low]])-1</f>
        <v>8.0973984953771616E-3</v>
      </c>
      <c r="AF610" s="1">
        <f>(Table2[[#This Row],[Current Week High]]/Table2[[#This Row],[Close Price]])-1</f>
        <v>2.4267973111541385E-2</v>
      </c>
      <c r="AG610" s="1">
        <f>(Table2[[#This Row],[Close Price]]/Table2[[#This Row],[Current Month Low]])-1</f>
        <v>8.0973984953771616E-3</v>
      </c>
      <c r="AH610" s="1">
        <f>(Table2[[#This Row],[Current Month High]]/Table2[[#This Row],[Close Price]])-1</f>
        <v>2.4267973111541385E-2</v>
      </c>
      <c r="AI610">
        <v>20.565113364475302</v>
      </c>
      <c r="AJ610">
        <v>25.3857142857143</v>
      </c>
      <c r="AK610" t="str">
        <f>IF(AND(Table2[[#This Row],[20D EMA]]&gt;Table2[[#This Row],[50D EMA]],Table2[[#This Row],[50D EMA]]&gt;Table2[[#This Row],[200D EMA]]),"Uptrend","Downtrend/NoTrend")</f>
        <v>Uptrend</v>
      </c>
      <c r="AL610">
        <v>0.15</v>
      </c>
      <c r="AM610" t="s">
        <v>3169</v>
      </c>
      <c r="AN610">
        <v>3.39</v>
      </c>
      <c r="AO610" t="s">
        <v>3169</v>
      </c>
      <c r="AP610">
        <v>-7.2799263180732002E-2</v>
      </c>
      <c r="AQ610">
        <f>(Table2[[#This Row],[Sharpe Ratio]]-AVERAGE(Table2[Sharpe Ratio]))/_xlfn.STDEV.P(Table2[Sharpe Ratio])</f>
        <v>-1.5961721620345843</v>
      </c>
      <c r="AR6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-2.1398190783916355</v>
      </c>
      <c r="AS610">
        <f>_xlfn.RANK.AVG(Table2[[#This Row],[1Y Return vs Nifty Z-Score]],Table2[1Y Return vs Nifty Z-Score])</f>
        <v>674</v>
      </c>
      <c r="AT610">
        <f>_xlfn.RANK.AVG(Table2[[#This Row],[6M Return vs Nifty Z-Score]],Table2[6M Return vs Nifty Z-Score])</f>
        <v>294</v>
      </c>
      <c r="AU610">
        <f>_xlfn.RANK.AVG(Table2[[#This Row],[Sharpe Ratio Z-Score]],Table2[Sharpe Ratio Z-Score])</f>
        <v>696</v>
      </c>
      <c r="AV610">
        <f>(Table2[[#This Row],[Rank 1Y]]+Table2[[#This Row],[Rank 6M]]+Table2[[#This Row],[Rank Sharpe]])/3</f>
        <v>554.66666666666663</v>
      </c>
    </row>
    <row r="611" spans="1:48" x14ac:dyDescent="0.3">
      <c r="A611" t="s">
        <v>214</v>
      </c>
      <c r="B611" t="s">
        <v>215</v>
      </c>
      <c r="C611" t="s">
        <v>3128</v>
      </c>
      <c r="D611" t="s">
        <v>216</v>
      </c>
      <c r="E611">
        <v>115899.74930015999</v>
      </c>
      <c r="F611">
        <v>964.8</v>
      </c>
      <c r="G611">
        <v>0.22146247746990599</v>
      </c>
      <c r="H611">
        <f>(Table2[[#This Row],[1Y Return vs Nifty]]-AVERAGE(Table2[1Y Return vs Nifty]))/_xlfn.STDEV.P(Table2[1Y Return vs Nifty])</f>
        <v>-0.3694104940990367</v>
      </c>
      <c r="I611">
        <v>0.24736288015855701</v>
      </c>
      <c r="J611">
        <f>(Table2[[#This Row],[1M Return vs Nifty]]-AVERAGE(Table2[1M Return vs Nifty]))/_xlfn.STDEV.P(Table2[1M Return vs Nifty])</f>
        <v>-9.4745380962195203E-2</v>
      </c>
      <c r="K611">
        <v>-15.6127389674427</v>
      </c>
      <c r="L611">
        <f>(Table2[[#This Row],[6M Return vs Nifty]]-AVERAGE(Table2[6M Return vs Nifty]))/_xlfn.STDEV.P(Table2[6M Return vs Nifty])</f>
        <v>-0.75949450386626527</v>
      </c>
      <c r="M611">
        <v>7.7926270961380499</v>
      </c>
      <c r="N611">
        <f>(Table2[[#This Row],[1W Return vs Nifty]]-AVERAGE(Table2[1W Return vs Nifty]))/_xlfn.STDEV.P(Table2[1W Return vs Nifty])</f>
        <v>0.23354592857656689</v>
      </c>
      <c r="O611">
        <v>978.92</v>
      </c>
      <c r="P611">
        <v>1001.06228863482</v>
      </c>
      <c r="Q611">
        <v>1036.00475611402</v>
      </c>
      <c r="R611">
        <v>46.707378299567203</v>
      </c>
      <c r="S611" s="1">
        <f>(Table2[[#This Row],[Close Price]]-Table2[[#This Row],[20D EMA]])/Table2[[#This Row],[20D EMA]]</f>
        <v>-1.4424059167245542E-2</v>
      </c>
      <c r="T611" s="1">
        <f>(Table2[[#This Row],[Close Price]]-Table2[[#This Row],[50D EMA]])/Table2[[#This Row],[50D EMA]]</f>
        <v>-3.6223808494746171E-2</v>
      </c>
      <c r="U611" s="1">
        <f>(Table2[[#This Row],[Close Price]]-Table2[[#This Row],[200D EMA]])/Table2[[#This Row],[200D EMA]]</f>
        <v>-6.8730144040172164E-2</v>
      </c>
      <c r="V611">
        <v>0.67651467387724395</v>
      </c>
      <c r="W611">
        <v>961.2</v>
      </c>
      <c r="X611">
        <v>979.9</v>
      </c>
      <c r="Y611">
        <v>961.2</v>
      </c>
      <c r="Z611">
        <v>979.9</v>
      </c>
      <c r="AA611">
        <v>961.2</v>
      </c>
      <c r="AB611">
        <v>990</v>
      </c>
      <c r="AC611" s="1">
        <f>(Table2[[#This Row],[Close Price]]/Table2[[#This Row],[Day Low]])-1</f>
        <v>3.7453183520599342E-3</v>
      </c>
      <c r="AD611" s="1">
        <f>(Table2[[#This Row],[Day High]]/Table2[[#This Row],[Close Price]])-1</f>
        <v>1.5650912106136117E-2</v>
      </c>
      <c r="AE611" s="1">
        <f>(Table2[[#This Row],[Close Price]]/Table2[[#This Row],[Current Week Low]])-1</f>
        <v>3.7453183520599342E-3</v>
      </c>
      <c r="AF611" s="1">
        <f>(Table2[[#This Row],[Current Week High]]/Table2[[#This Row],[Close Price]])-1</f>
        <v>1.5650912106136117E-2</v>
      </c>
      <c r="AG611" s="1">
        <f>(Table2[[#This Row],[Close Price]]/Table2[[#This Row],[Current Month Low]])-1</f>
        <v>3.7453183520599342E-3</v>
      </c>
      <c r="AH611" s="1">
        <f>(Table2[[#This Row],[Current Month High]]/Table2[[#This Row],[Close Price]])-1</f>
        <v>2.6119402985074647E-2</v>
      </c>
      <c r="AI611">
        <v>39.7180762852404</v>
      </c>
      <c r="AJ611">
        <v>33.999999999999901</v>
      </c>
      <c r="AK611" t="str">
        <f>IF(AND(Table2[[#This Row],[20D EMA]]&gt;Table2[[#This Row],[50D EMA]],Table2[[#This Row],[50D EMA]]&gt;Table2[[#This Row],[200D EMA]]),"Uptrend","Downtrend/NoTrend")</f>
        <v>Downtrend/NoTrend</v>
      </c>
      <c r="AL611">
        <v>-0.02</v>
      </c>
      <c r="AM611" t="s">
        <v>3168</v>
      </c>
      <c r="AN611">
        <v>-5.56</v>
      </c>
      <c r="AO611" t="s">
        <v>3168</v>
      </c>
      <c r="AP611">
        <v>-3.8940813408872003E-2</v>
      </c>
      <c r="AQ611">
        <f>(Table2[[#This Row],[Sharpe Ratio]]-AVERAGE(Table2[Sharpe Ratio]))/_xlfn.STDEV.P(Table2[Sharpe Ratio])</f>
        <v>-1.1949047715928467</v>
      </c>
      <c r="AR6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1">
        <f>_xlfn.RANK.AVG(Table2[[#This Row],[1Y Return vs Nifty Z-Score]],Table2[1Y Return vs Nifty Z-Score])</f>
        <v>439</v>
      </c>
      <c r="AT611">
        <f>_xlfn.RANK.AVG(Table2[[#This Row],[6M Return vs Nifty Z-Score]],Table2[6M Return vs Nifty Z-Score])</f>
        <v>586</v>
      </c>
      <c r="AU611">
        <f>_xlfn.RANK.AVG(Table2[[#This Row],[Sharpe Ratio Z-Score]],Table2[Sharpe Ratio Z-Score])</f>
        <v>642</v>
      </c>
      <c r="AV611">
        <f>(Table2[[#This Row],[Rank 1Y]]+Table2[[#This Row],[Rank 6M]]+Table2[[#This Row],[Rank Sharpe]])/3</f>
        <v>555.66666666666663</v>
      </c>
    </row>
    <row r="612" spans="1:48" x14ac:dyDescent="0.3">
      <c r="A612" t="s">
        <v>1422</v>
      </c>
      <c r="B612" t="s">
        <v>1423</v>
      </c>
      <c r="C612" t="s">
        <v>3137</v>
      </c>
      <c r="D612" t="s">
        <v>474</v>
      </c>
      <c r="E612">
        <v>7513.3669564800002</v>
      </c>
      <c r="F612">
        <v>475.2</v>
      </c>
      <c r="G612">
        <v>-17.8943269437613</v>
      </c>
      <c r="H612">
        <f>(Table2[[#This Row],[1Y Return vs Nifty]]-AVERAGE(Table2[1Y Return vs Nifty]))/_xlfn.STDEV.P(Table2[1Y Return vs Nifty])</f>
        <v>-0.69057323038205398</v>
      </c>
      <c r="I612">
        <v>1.3065580653231801</v>
      </c>
      <c r="J612">
        <f>(Table2[[#This Row],[1M Return vs Nifty]]-AVERAGE(Table2[1M Return vs Nifty]))/_xlfn.STDEV.P(Table2[1M Return vs Nifty])</f>
        <v>2.2064902897006824E-2</v>
      </c>
      <c r="K612">
        <v>-5.0155945170822802</v>
      </c>
      <c r="L612">
        <f>(Table2[[#This Row],[6M Return vs Nifty]]-AVERAGE(Table2[6M Return vs Nifty]))/_xlfn.STDEV.P(Table2[6M Return vs Nifty])</f>
        <v>-0.39403127668100435</v>
      </c>
      <c r="M612">
        <v>10.151922159813701</v>
      </c>
      <c r="N612">
        <f>(Table2[[#This Row],[1W Return vs Nifty]]-AVERAGE(Table2[1W Return vs Nifty]))/_xlfn.STDEV.P(Table2[1W Return vs Nifty])</f>
        <v>0.65075546828314479</v>
      </c>
      <c r="O612">
        <v>474.68</v>
      </c>
      <c r="P612">
        <v>489.70074917741698</v>
      </c>
      <c r="Q612">
        <v>494.018601937239</v>
      </c>
      <c r="R612">
        <v>53.654532549050302</v>
      </c>
      <c r="S612" s="1">
        <f>(Table2[[#This Row],[Close Price]]-Table2[[#This Row],[20D EMA]])/Table2[[#This Row],[20D EMA]]</f>
        <v>1.0954748462121467E-3</v>
      </c>
      <c r="T612" s="1">
        <f>(Table2[[#This Row],[Close Price]]-Table2[[#This Row],[50D EMA]])/Table2[[#This Row],[50D EMA]]</f>
        <v>-2.9611449853354049E-2</v>
      </c>
      <c r="U612" s="1">
        <f>(Table2[[#This Row],[Close Price]]-Table2[[#This Row],[200D EMA]])/Table2[[#This Row],[200D EMA]]</f>
        <v>-3.8092901488818345E-2</v>
      </c>
      <c r="V612">
        <v>0.46318095725594599</v>
      </c>
      <c r="W612">
        <v>463.35</v>
      </c>
      <c r="X612">
        <v>488.95</v>
      </c>
      <c r="Y612">
        <v>463.35</v>
      </c>
      <c r="Z612">
        <v>488.95</v>
      </c>
      <c r="AA612">
        <v>463.35</v>
      </c>
      <c r="AB612">
        <v>491.45</v>
      </c>
      <c r="AC612" s="1">
        <f>(Table2[[#This Row],[Close Price]]/Table2[[#This Row],[Day Low]])-1</f>
        <v>2.5574619617999339E-2</v>
      </c>
      <c r="AD612" s="1">
        <f>(Table2[[#This Row],[Day High]]/Table2[[#This Row],[Close Price]])-1</f>
        <v>2.8935185185185119E-2</v>
      </c>
      <c r="AE612" s="1">
        <f>(Table2[[#This Row],[Close Price]]/Table2[[#This Row],[Current Week Low]])-1</f>
        <v>2.5574619617999339E-2</v>
      </c>
      <c r="AF612" s="1">
        <f>(Table2[[#This Row],[Current Week High]]/Table2[[#This Row],[Close Price]])-1</f>
        <v>2.8935185185185119E-2</v>
      </c>
      <c r="AG612" s="1">
        <f>(Table2[[#This Row],[Close Price]]/Table2[[#This Row],[Current Month Low]])-1</f>
        <v>2.5574619617999339E-2</v>
      </c>
      <c r="AH612" s="1">
        <f>(Table2[[#This Row],[Current Month High]]/Table2[[#This Row],[Close Price]])-1</f>
        <v>3.419612794612803E-2</v>
      </c>
      <c r="AI612">
        <v>33.396464646464601</v>
      </c>
      <c r="AJ612">
        <v>17.974180734855899</v>
      </c>
      <c r="AK612" t="str">
        <f>IF(AND(Table2[[#This Row],[20D EMA]]&gt;Table2[[#This Row],[50D EMA]],Table2[[#This Row],[50D EMA]]&gt;Table2[[#This Row],[200D EMA]]),"Uptrend","Downtrend/NoTrend")</f>
        <v>Downtrend/NoTrend</v>
      </c>
      <c r="AL612">
        <v>0.01</v>
      </c>
      <c r="AM612" t="s">
        <v>3169</v>
      </c>
      <c r="AN612">
        <v>-2.9</v>
      </c>
      <c r="AO612" t="s">
        <v>3168</v>
      </c>
      <c r="AP612">
        <v>-4.3017294910492998E-2</v>
      </c>
      <c r="AQ612">
        <f>(Table2[[#This Row],[Sharpe Ratio]]-AVERAGE(Table2[Sharpe Ratio]))/_xlfn.STDEV.P(Table2[Sharpe Ratio])</f>
        <v>-1.2432164664684628</v>
      </c>
      <c r="AR6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2">
        <f>_xlfn.RANK.AVG(Table2[[#This Row],[1Y Return vs Nifty Z-Score]],Table2[1Y Return vs Nifty Z-Score])</f>
        <v>563</v>
      </c>
      <c r="AT612">
        <f>_xlfn.RANK.AVG(Table2[[#This Row],[6M Return vs Nifty Z-Score]],Table2[6M Return vs Nifty Z-Score])</f>
        <v>455</v>
      </c>
      <c r="AU612">
        <f>_xlfn.RANK.AVG(Table2[[#This Row],[Sharpe Ratio Z-Score]],Table2[Sharpe Ratio Z-Score])</f>
        <v>652</v>
      </c>
      <c r="AV612">
        <f>(Table2[[#This Row],[Rank 1Y]]+Table2[[#This Row],[Rank 6M]]+Table2[[#This Row],[Rank Sharpe]])/3</f>
        <v>556.66666666666663</v>
      </c>
    </row>
    <row r="613" spans="1:48" x14ac:dyDescent="0.3">
      <c r="A613" t="s">
        <v>1973</v>
      </c>
      <c r="B613" t="s">
        <v>1974</v>
      </c>
      <c r="C613" t="s">
        <v>3139</v>
      </c>
      <c r="D613" t="s">
        <v>438</v>
      </c>
      <c r="E613">
        <v>3446.2108232999999</v>
      </c>
      <c r="F613">
        <v>22.35</v>
      </c>
      <c r="G613">
        <v>-32.0383288252604</v>
      </c>
      <c r="H613">
        <f>(Table2[[#This Row],[1Y Return vs Nifty]]-AVERAGE(Table2[1Y Return vs Nifty]))/_xlfn.STDEV.P(Table2[1Y Return vs Nifty])</f>
        <v>-0.94132279699661625</v>
      </c>
      <c r="I613">
        <v>10.252047267934699</v>
      </c>
      <c r="J613">
        <f>(Table2[[#This Row],[1M Return vs Nifty]]-AVERAGE(Table2[1M Return vs Nifty]))/_xlfn.STDEV.P(Table2[1M Return vs Nifty])</f>
        <v>1.0085923603968001</v>
      </c>
      <c r="K613">
        <v>-7.4272563662775699</v>
      </c>
      <c r="L613">
        <f>(Table2[[#This Row],[6M Return vs Nifty]]-AVERAGE(Table2[6M Return vs Nifty]))/_xlfn.STDEV.P(Table2[6M Return vs Nifty])</f>
        <v>-0.47720214657100646</v>
      </c>
      <c r="M613">
        <v>5.2744200206430296</v>
      </c>
      <c r="N613">
        <f>(Table2[[#This Row],[1W Return vs Nifty]]-AVERAGE(Table2[1W Return vs Nifty]))/_xlfn.STDEV.P(Table2[1W Return vs Nifty])</f>
        <v>-0.21176505902678835</v>
      </c>
      <c r="O613">
        <v>22.99</v>
      </c>
      <c r="P613">
        <v>22.9719737913952</v>
      </c>
      <c r="Q613">
        <v>23.717908016660001</v>
      </c>
      <c r="R613">
        <v>45.674749074746302</v>
      </c>
      <c r="S613" s="1">
        <f>(Table2[[#This Row],[Close Price]]-Table2[[#This Row],[20D EMA]])/Table2[[#This Row],[20D EMA]]</f>
        <v>-2.7838190517616226E-2</v>
      </c>
      <c r="T613" s="1">
        <f>(Table2[[#This Row],[Close Price]]-Table2[[#This Row],[50D EMA]])/Table2[[#This Row],[50D EMA]]</f>
        <v>-2.7075330881152954E-2</v>
      </c>
      <c r="U613" s="1">
        <f>(Table2[[#This Row],[Close Price]]-Table2[[#This Row],[200D EMA]])/Table2[[#This Row],[200D EMA]]</f>
        <v>-5.7674058593158793E-2</v>
      </c>
      <c r="V613">
        <v>0.39230683225146501</v>
      </c>
      <c r="W613">
        <v>22</v>
      </c>
      <c r="X613">
        <v>23.49</v>
      </c>
      <c r="Y613">
        <v>22</v>
      </c>
      <c r="Z613">
        <v>23.49</v>
      </c>
      <c r="AA613">
        <v>22</v>
      </c>
      <c r="AB613">
        <v>25.15</v>
      </c>
      <c r="AC613" s="1">
        <f>(Table2[[#This Row],[Close Price]]/Table2[[#This Row],[Day Low]])-1</f>
        <v>1.5909090909090873E-2</v>
      </c>
      <c r="AD613" s="1">
        <f>(Table2[[#This Row],[Day High]]/Table2[[#This Row],[Close Price]])-1</f>
        <v>5.1006711409395944E-2</v>
      </c>
      <c r="AE613" s="1">
        <f>(Table2[[#This Row],[Close Price]]/Table2[[#This Row],[Current Week Low]])-1</f>
        <v>1.5909090909090873E-2</v>
      </c>
      <c r="AF613" s="1">
        <f>(Table2[[#This Row],[Current Week High]]/Table2[[#This Row],[Close Price]])-1</f>
        <v>5.1006711409395944E-2</v>
      </c>
      <c r="AG613" s="1">
        <f>(Table2[[#This Row],[Close Price]]/Table2[[#This Row],[Current Month Low]])-1</f>
        <v>1.5909090909090873E-2</v>
      </c>
      <c r="AH613" s="1">
        <f>(Table2[[#This Row],[Current Month High]]/Table2[[#This Row],[Close Price]])-1</f>
        <v>0.12527964205816544</v>
      </c>
      <c r="AI613">
        <v>102.013422818791</v>
      </c>
      <c r="AJ613">
        <v>33.832335329341298</v>
      </c>
      <c r="AK613" t="str">
        <f>IF(AND(Table2[[#This Row],[20D EMA]]&gt;Table2[[#This Row],[50D EMA]],Table2[[#This Row],[50D EMA]]&gt;Table2[[#This Row],[200D EMA]]),"Uptrend","Downtrend/NoTrend")</f>
        <v>Downtrend/NoTrend</v>
      </c>
      <c r="AL613">
        <v>0.02</v>
      </c>
      <c r="AM613" t="s">
        <v>3169</v>
      </c>
      <c r="AN613">
        <v>-10.17</v>
      </c>
      <c r="AO613" t="s">
        <v>3168</v>
      </c>
      <c r="AQ613">
        <f>(Table2[[#This Row],[Sharpe Ratio]]-AVERAGE(Table2[Sharpe Ratio]))/_xlfn.STDEV.P(Table2[Sharpe Ratio])</f>
        <v>-0.73340465320162251</v>
      </c>
      <c r="AR6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3">
        <f>_xlfn.RANK.AVG(Table2[[#This Row],[1Y Return vs Nifty Z-Score]],Table2[1Y Return vs Nifty Z-Score])</f>
        <v>646</v>
      </c>
      <c r="AT613">
        <f>_xlfn.RANK.AVG(Table2[[#This Row],[6M Return vs Nifty Z-Score]],Table2[6M Return vs Nifty Z-Score])</f>
        <v>487</v>
      </c>
      <c r="AU613">
        <f>_xlfn.RANK.AVG(Table2[[#This Row],[Sharpe Ratio Z-Score]],Table2[Sharpe Ratio Z-Score])</f>
        <v>539</v>
      </c>
      <c r="AV613">
        <f>(Table2[[#This Row],[Rank 1Y]]+Table2[[#This Row],[Rank 6M]]+Table2[[#This Row],[Rank Sharpe]])/3</f>
        <v>557.33333333333337</v>
      </c>
    </row>
    <row r="614" spans="1:48" x14ac:dyDescent="0.3">
      <c r="A614" t="s">
        <v>1877</v>
      </c>
      <c r="B614" t="s">
        <v>1878</v>
      </c>
      <c r="C614" t="s">
        <v>3134</v>
      </c>
      <c r="D614" t="s">
        <v>117</v>
      </c>
      <c r="E614">
        <v>3947.3257284599999</v>
      </c>
      <c r="F614">
        <v>200.84</v>
      </c>
      <c r="G614">
        <v>-35.036078001132502</v>
      </c>
      <c r="H614">
        <f>(Table2[[#This Row],[1Y Return vs Nifty]]-AVERAGE(Table2[1Y Return vs Nifty]))/_xlfn.STDEV.P(Table2[1Y Return vs Nifty])</f>
        <v>-0.99446789079445597</v>
      </c>
      <c r="I614">
        <v>-8.3517204962152007</v>
      </c>
      <c r="J614">
        <f>(Table2[[#This Row],[1M Return vs Nifty]]-AVERAGE(Table2[1M Return vs Nifty]))/_xlfn.STDEV.P(Table2[1M Return vs Nifty])</f>
        <v>-1.0430704717404806</v>
      </c>
      <c r="K614">
        <v>-21.369433237025799</v>
      </c>
      <c r="L614">
        <f>(Table2[[#This Row],[6M Return vs Nifty]]-AVERAGE(Table2[6M Return vs Nifty]))/_xlfn.STDEV.P(Table2[6M Return vs Nifty])</f>
        <v>-0.95802535107097464</v>
      </c>
      <c r="M614">
        <v>8.5986406631301993</v>
      </c>
      <c r="N614">
        <f>(Table2[[#This Row],[1W Return vs Nifty]]-AVERAGE(Table2[1W Return vs Nifty]))/_xlfn.STDEV.P(Table2[1W Return vs Nifty])</f>
        <v>0.37607856659181849</v>
      </c>
      <c r="O614">
        <v>206.12</v>
      </c>
      <c r="P614">
        <v>214.13585646965299</v>
      </c>
      <c r="Q614">
        <v>217.72104980939801</v>
      </c>
      <c r="R614">
        <v>46.428718123746002</v>
      </c>
      <c r="S614" s="1">
        <f>(Table2[[#This Row],[Close Price]]-Table2[[#This Row],[20D EMA]])/Table2[[#This Row],[20D EMA]]</f>
        <v>-2.5616145934407145E-2</v>
      </c>
      <c r="T614" s="1">
        <f>(Table2[[#This Row],[Close Price]]-Table2[[#This Row],[50D EMA]])/Table2[[#This Row],[50D EMA]]</f>
        <v>-6.2090752519708241E-2</v>
      </c>
      <c r="U614" s="1">
        <f>(Table2[[#This Row],[Close Price]]-Table2[[#This Row],[200D EMA]])/Table2[[#This Row],[200D EMA]]</f>
        <v>-7.7535221441272562E-2</v>
      </c>
      <c r="V614">
        <v>0.33864729679917899</v>
      </c>
      <c r="W614">
        <v>200</v>
      </c>
      <c r="X614">
        <v>203.99</v>
      </c>
      <c r="Y614">
        <v>200</v>
      </c>
      <c r="Z614">
        <v>203.99</v>
      </c>
      <c r="AA614">
        <v>199.79</v>
      </c>
      <c r="AB614">
        <v>204.8</v>
      </c>
      <c r="AC614" s="1">
        <f>(Table2[[#This Row],[Close Price]]/Table2[[#This Row],[Day Low]])-1</f>
        <v>4.1999999999999815E-3</v>
      </c>
      <c r="AD614" s="1">
        <f>(Table2[[#This Row],[Day High]]/Table2[[#This Row],[Close Price]])-1</f>
        <v>1.5684126667994347E-2</v>
      </c>
      <c r="AE614" s="1">
        <f>(Table2[[#This Row],[Close Price]]/Table2[[#This Row],[Current Week Low]])-1</f>
        <v>4.1999999999999815E-3</v>
      </c>
      <c r="AF614" s="1">
        <f>(Table2[[#This Row],[Current Week High]]/Table2[[#This Row],[Close Price]])-1</f>
        <v>1.5684126667994347E-2</v>
      </c>
      <c r="AG614" s="1">
        <f>(Table2[[#This Row],[Close Price]]/Table2[[#This Row],[Current Month Low]])-1</f>
        <v>5.255518294208894E-3</v>
      </c>
      <c r="AH614" s="1">
        <f>(Table2[[#This Row],[Current Month High]]/Table2[[#This Row],[Close Price]])-1</f>
        <v>1.9717187811193027E-2</v>
      </c>
      <c r="AI614">
        <v>38.418641704839601</v>
      </c>
      <c r="AJ614">
        <v>20.335530257639299</v>
      </c>
      <c r="AK614" t="str">
        <f>IF(AND(Table2[[#This Row],[20D EMA]]&gt;Table2[[#This Row],[50D EMA]],Table2[[#This Row],[50D EMA]]&gt;Table2[[#This Row],[200D EMA]]),"Uptrend","Downtrend/NoTrend")</f>
        <v>Downtrend/NoTrend</v>
      </c>
      <c r="AL614">
        <v>-0.08</v>
      </c>
      <c r="AM614" t="s">
        <v>3168</v>
      </c>
      <c r="AN614">
        <v>-5.44</v>
      </c>
      <c r="AO614" t="s">
        <v>3168</v>
      </c>
      <c r="AP614">
        <v>5.6915951577226002E-2</v>
      </c>
      <c r="AQ614">
        <f>(Table2[[#This Row],[Sharpe Ratio]]-AVERAGE(Table2[Sharpe Ratio]))/_xlfn.STDEV.P(Table2[Sharpe Ratio])</f>
        <v>-5.8875384502408604E-2</v>
      </c>
      <c r="AR6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4">
        <f>_xlfn.RANK.AVG(Table2[[#This Row],[1Y Return vs Nifty Z-Score]],Table2[1Y Return vs Nifty Z-Score])</f>
        <v>665</v>
      </c>
      <c r="AT614">
        <f>_xlfn.RANK.AVG(Table2[[#This Row],[6M Return vs Nifty Z-Score]],Table2[6M Return vs Nifty Z-Score])</f>
        <v>643</v>
      </c>
      <c r="AU614">
        <f>_xlfn.RANK.AVG(Table2[[#This Row],[Sharpe Ratio Z-Score]],Table2[Sharpe Ratio Z-Score])</f>
        <v>365</v>
      </c>
      <c r="AV614">
        <f>(Table2[[#This Row],[Rank 1Y]]+Table2[[#This Row],[Rank 6M]]+Table2[[#This Row],[Rank Sharpe]])/3</f>
        <v>557.66666666666663</v>
      </c>
    </row>
    <row r="615" spans="1:48" x14ac:dyDescent="0.3">
      <c r="A615" t="s">
        <v>1907</v>
      </c>
      <c r="B615" t="s">
        <v>1908</v>
      </c>
      <c r="C615" t="s">
        <v>3123</v>
      </c>
      <c r="D615" t="s">
        <v>24</v>
      </c>
      <c r="E615">
        <v>3763.1818923599999</v>
      </c>
      <c r="F615">
        <v>120.01</v>
      </c>
      <c r="G615">
        <v>-19.551139869408299</v>
      </c>
      <c r="H615">
        <f>(Table2[[#This Row],[1Y Return vs Nifty]]-AVERAGE(Table2[1Y Return vs Nifty]))/_xlfn.STDEV.P(Table2[1Y Return vs Nifty])</f>
        <v>-0.71994576062830684</v>
      </c>
      <c r="I615">
        <v>7.8617324324699496</v>
      </c>
      <c r="J615">
        <f>(Table2[[#This Row],[1M Return vs Nifty]]-AVERAGE(Table2[1M Return vs Nifty]))/_xlfn.STDEV.P(Table2[1M Return vs Nifty])</f>
        <v>0.74498338789179097</v>
      </c>
      <c r="K615">
        <v>-18.808959065679002</v>
      </c>
      <c r="L615">
        <f>(Table2[[#This Row],[6M Return vs Nifty]]-AVERAGE(Table2[6M Return vs Nifty]))/_xlfn.STDEV.P(Table2[6M Return vs Nifty])</f>
        <v>-0.86972239755663605</v>
      </c>
      <c r="M615">
        <v>6.1003049243834004</v>
      </c>
      <c r="N615">
        <f>(Table2[[#This Row],[1W Return vs Nifty]]-AVERAGE(Table2[1W Return vs Nifty]))/_xlfn.STDEV.P(Table2[1W Return vs Nifty])</f>
        <v>-6.5718442880643796E-2</v>
      </c>
      <c r="O615">
        <v>117.94</v>
      </c>
      <c r="P615">
        <v>119.55356018605799</v>
      </c>
      <c r="Q615">
        <v>124.40877481779501</v>
      </c>
      <c r="R615">
        <v>57.535294969652099</v>
      </c>
      <c r="S615" s="1">
        <f>(Table2[[#This Row],[Close Price]]-Table2[[#This Row],[20D EMA]])/Table2[[#This Row],[20D EMA]]</f>
        <v>1.7551297269798264E-2</v>
      </c>
      <c r="T615" s="1">
        <f>(Table2[[#This Row],[Close Price]]-Table2[[#This Row],[50D EMA]])/Table2[[#This Row],[50D EMA]]</f>
        <v>3.817868855027546E-3</v>
      </c>
      <c r="U615" s="1">
        <f>(Table2[[#This Row],[Close Price]]-Table2[[#This Row],[200D EMA]])/Table2[[#This Row],[200D EMA]]</f>
        <v>-3.5357432176607334E-2</v>
      </c>
      <c r="V615">
        <v>1.4843500828796301</v>
      </c>
      <c r="W615">
        <v>119.3</v>
      </c>
      <c r="X615">
        <v>122.99</v>
      </c>
      <c r="Y615">
        <v>119.3</v>
      </c>
      <c r="Z615">
        <v>122.99</v>
      </c>
      <c r="AA615">
        <v>119.3</v>
      </c>
      <c r="AB615">
        <v>124.4</v>
      </c>
      <c r="AC615" s="1">
        <f>(Table2[[#This Row],[Close Price]]/Table2[[#This Row],[Day Low]])-1</f>
        <v>5.9513830678961099E-3</v>
      </c>
      <c r="AD615" s="1">
        <f>(Table2[[#This Row],[Day High]]/Table2[[#This Row],[Close Price]])-1</f>
        <v>2.4831264061328184E-2</v>
      </c>
      <c r="AE615" s="1">
        <f>(Table2[[#This Row],[Close Price]]/Table2[[#This Row],[Current Week Low]])-1</f>
        <v>5.9513830678961099E-3</v>
      </c>
      <c r="AF615" s="1">
        <f>(Table2[[#This Row],[Current Week High]]/Table2[[#This Row],[Close Price]])-1</f>
        <v>2.4831264061328184E-2</v>
      </c>
      <c r="AG615" s="1">
        <f>(Table2[[#This Row],[Close Price]]/Table2[[#This Row],[Current Month Low]])-1</f>
        <v>5.9513830678961099E-3</v>
      </c>
      <c r="AH615" s="1">
        <f>(Table2[[#This Row],[Current Month High]]/Table2[[#This Row],[Close Price]])-1</f>
        <v>3.6580284976251987E-2</v>
      </c>
      <c r="AI615">
        <v>36.196983584701201</v>
      </c>
      <c r="AJ615">
        <v>10.414941576962001</v>
      </c>
      <c r="AK615" t="str">
        <f>IF(AND(Table2[[#This Row],[20D EMA]]&gt;Table2[[#This Row],[50D EMA]],Table2[[#This Row],[50D EMA]]&gt;Table2[[#This Row],[200D EMA]]),"Uptrend","Downtrend/NoTrend")</f>
        <v>Downtrend/NoTrend</v>
      </c>
      <c r="AL615">
        <v>-0.02</v>
      </c>
      <c r="AM615" t="s">
        <v>3168</v>
      </c>
      <c r="AN615">
        <v>4.99</v>
      </c>
      <c r="AO615" t="s">
        <v>3169</v>
      </c>
      <c r="AP615">
        <v>1.2974697038272E-2</v>
      </c>
      <c r="AQ615">
        <f>(Table2[[#This Row],[Sharpe Ratio]]-AVERAGE(Table2[Sharpe Ratio]))/_xlfn.STDEV.P(Table2[Sharpe Ratio])</f>
        <v>-0.57963734083498952</v>
      </c>
      <c r="AR6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5">
        <f>_xlfn.RANK.AVG(Table2[[#This Row],[1Y Return vs Nifty Z-Score]],Table2[1Y Return vs Nifty Z-Score])</f>
        <v>575</v>
      </c>
      <c r="AT615">
        <f>_xlfn.RANK.AVG(Table2[[#This Row],[6M Return vs Nifty Z-Score]],Table2[6M Return vs Nifty Z-Score])</f>
        <v>616</v>
      </c>
      <c r="AU615">
        <f>_xlfn.RANK.AVG(Table2[[#This Row],[Sharpe Ratio Z-Score]],Table2[Sharpe Ratio Z-Score])</f>
        <v>485</v>
      </c>
      <c r="AV615">
        <f>(Table2[[#This Row],[Rank 1Y]]+Table2[[#This Row],[Rank 6M]]+Table2[[#This Row],[Rank Sharpe]])/3</f>
        <v>558.66666666666663</v>
      </c>
    </row>
    <row r="616" spans="1:48" x14ac:dyDescent="0.3">
      <c r="A616" t="s">
        <v>883</v>
      </c>
      <c r="B616" t="s">
        <v>884</v>
      </c>
      <c r="C616" t="s">
        <v>3134</v>
      </c>
      <c r="D616" t="s">
        <v>548</v>
      </c>
      <c r="E616">
        <v>17173.2970843</v>
      </c>
      <c r="F616">
        <v>1519</v>
      </c>
      <c r="G616">
        <v>-16.470322671459801</v>
      </c>
      <c r="H616">
        <f>(Table2[[#This Row],[1Y Return vs Nifty]]-AVERAGE(Table2[1Y Return vs Nifty]))/_xlfn.STDEV.P(Table2[1Y Return vs Nifty])</f>
        <v>-0.66532800932450142</v>
      </c>
      <c r="I616">
        <v>-6.6116226093545896</v>
      </c>
      <c r="J616">
        <f>(Table2[[#This Row],[1M Return vs Nifty]]-AVERAGE(Table2[1M Return vs Nifty]))/_xlfn.STDEV.P(Table2[1M Return vs Nifty])</f>
        <v>-0.85116879870238604</v>
      </c>
      <c r="K616">
        <v>-16.268512969002</v>
      </c>
      <c r="L616">
        <f>(Table2[[#This Row],[6M Return vs Nifty]]-AVERAGE(Table2[6M Return vs Nifty]))/_xlfn.STDEV.P(Table2[6M Return vs Nifty])</f>
        <v>-0.78211015132079287</v>
      </c>
      <c r="M616">
        <v>3.2022928831264701</v>
      </c>
      <c r="N616">
        <f>(Table2[[#This Row],[1W Return vs Nifty]]-AVERAGE(Table2[1W Return vs Nifty]))/_xlfn.STDEV.P(Table2[1W Return vs Nifty])</f>
        <v>-0.57819282067773337</v>
      </c>
      <c r="O616">
        <v>1594.88</v>
      </c>
      <c r="P616">
        <v>1642.9709262721699</v>
      </c>
      <c r="Q616">
        <v>1618.17457245936</v>
      </c>
      <c r="R616">
        <v>35.823562384176299</v>
      </c>
      <c r="S616" s="1">
        <f>(Table2[[#This Row],[Close Price]]-Table2[[#This Row],[20D EMA]])/Table2[[#This Row],[20D EMA]]</f>
        <v>-4.75772471910113E-2</v>
      </c>
      <c r="T616" s="1">
        <f>(Table2[[#This Row],[Close Price]]-Table2[[#This Row],[50D EMA]])/Table2[[#This Row],[50D EMA]]</f>
        <v>-7.5455337821135143E-2</v>
      </c>
      <c r="U616" s="1">
        <f>(Table2[[#This Row],[Close Price]]-Table2[[#This Row],[200D EMA]])/Table2[[#This Row],[200D EMA]]</f>
        <v>-6.1287931566388967E-2</v>
      </c>
      <c r="V616">
        <v>0.88474283712533597</v>
      </c>
      <c r="W616">
        <v>1497.4</v>
      </c>
      <c r="X616">
        <v>1542.55</v>
      </c>
      <c r="Y616">
        <v>1497.4</v>
      </c>
      <c r="Z616">
        <v>1542.55</v>
      </c>
      <c r="AA616">
        <v>1497.4</v>
      </c>
      <c r="AB616">
        <v>1558.7</v>
      </c>
      <c r="AC616" s="1">
        <f>(Table2[[#This Row],[Close Price]]/Table2[[#This Row],[Day Low]])-1</f>
        <v>1.4425003339121112E-2</v>
      </c>
      <c r="AD616" s="1">
        <f>(Table2[[#This Row],[Day High]]/Table2[[#This Row],[Close Price]])-1</f>
        <v>1.5503620803160034E-2</v>
      </c>
      <c r="AE616" s="1">
        <f>(Table2[[#This Row],[Close Price]]/Table2[[#This Row],[Current Week Low]])-1</f>
        <v>1.4425003339121112E-2</v>
      </c>
      <c r="AF616" s="1">
        <f>(Table2[[#This Row],[Current Week High]]/Table2[[#This Row],[Close Price]])-1</f>
        <v>1.5503620803160034E-2</v>
      </c>
      <c r="AG616" s="1">
        <f>(Table2[[#This Row],[Close Price]]/Table2[[#This Row],[Current Month Low]])-1</f>
        <v>1.4425003339121112E-2</v>
      </c>
      <c r="AH616" s="1">
        <f>(Table2[[#This Row],[Current Month High]]/Table2[[#This Row],[Close Price]])-1</f>
        <v>2.6135615536537316E-2</v>
      </c>
      <c r="AI616">
        <v>25.210664911125701</v>
      </c>
      <c r="AJ616">
        <v>15.9276501564527</v>
      </c>
      <c r="AK616" t="str">
        <f>IF(AND(Table2[[#This Row],[20D EMA]]&gt;Table2[[#This Row],[50D EMA]],Table2[[#This Row],[50D EMA]]&gt;Table2[[#This Row],[200D EMA]]),"Uptrend","Downtrend/NoTrend")</f>
        <v>Downtrend/NoTrend</v>
      </c>
      <c r="AL616">
        <v>-0.04</v>
      </c>
      <c r="AM616" t="s">
        <v>3168</v>
      </c>
      <c r="AN616">
        <v>-12.43</v>
      </c>
      <c r="AO616" t="s">
        <v>3168</v>
      </c>
      <c r="AQ616">
        <f>(Table2[[#This Row],[Sharpe Ratio]]-AVERAGE(Table2[Sharpe Ratio]))/_xlfn.STDEV.P(Table2[Sharpe Ratio])</f>
        <v>-0.73340465320162251</v>
      </c>
      <c r="AR6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6">
        <f>_xlfn.RANK.AVG(Table2[[#This Row],[1Y Return vs Nifty Z-Score]],Table2[1Y Return vs Nifty Z-Score])</f>
        <v>553</v>
      </c>
      <c r="AT616">
        <f>_xlfn.RANK.AVG(Table2[[#This Row],[6M Return vs Nifty Z-Score]],Table2[6M Return vs Nifty Z-Score])</f>
        <v>590</v>
      </c>
      <c r="AU616">
        <f>_xlfn.RANK.AVG(Table2[[#This Row],[Sharpe Ratio Z-Score]],Table2[Sharpe Ratio Z-Score])</f>
        <v>539</v>
      </c>
      <c r="AV616">
        <f>(Table2[[#This Row],[Rank 1Y]]+Table2[[#This Row],[Rank 6M]]+Table2[[#This Row],[Rank Sharpe]])/3</f>
        <v>560.66666666666663</v>
      </c>
    </row>
    <row r="617" spans="1:48" x14ac:dyDescent="0.3">
      <c r="A617" t="s">
        <v>1073</v>
      </c>
      <c r="B617" t="s">
        <v>1074</v>
      </c>
      <c r="C617" t="s">
        <v>3135</v>
      </c>
      <c r="D617" t="s">
        <v>540</v>
      </c>
      <c r="E617">
        <v>12206.2835266</v>
      </c>
      <c r="F617">
        <v>785.35</v>
      </c>
      <c r="G617">
        <v>-30.156436109167799</v>
      </c>
      <c r="H617">
        <f>(Table2[[#This Row],[1Y Return vs Nifty]]-AVERAGE(Table2[1Y Return vs Nifty]))/_xlfn.STDEV.P(Table2[1Y Return vs Nifty])</f>
        <v>-0.90795997741211354</v>
      </c>
      <c r="I617">
        <v>-10.5517532046998</v>
      </c>
      <c r="J617">
        <f>(Table2[[#This Row],[1M Return vs Nifty]]-AVERAGE(Table2[1M Return vs Nifty]))/_xlfn.STDEV.P(Table2[1M Return vs Nifty])</f>
        <v>-1.2856947290794842</v>
      </c>
      <c r="K617">
        <v>-14.496726917656</v>
      </c>
      <c r="L617">
        <f>(Table2[[#This Row],[6M Return vs Nifty]]-AVERAGE(Table2[6M Return vs Nifty]))/_xlfn.STDEV.P(Table2[6M Return vs Nifty])</f>
        <v>-0.72100664827429828</v>
      </c>
      <c r="M617">
        <v>1.2711508826372899</v>
      </c>
      <c r="N617">
        <f>(Table2[[#This Row],[1W Return vs Nifty]]-AVERAGE(Table2[1W Return vs Nifty]))/_xlfn.STDEV.P(Table2[1W Return vs Nifty])</f>
        <v>-0.91968926066812151</v>
      </c>
      <c r="O617">
        <v>815.22</v>
      </c>
      <c r="P617">
        <v>835.40735078470595</v>
      </c>
      <c r="Q617">
        <v>832.86827015525398</v>
      </c>
      <c r="R617">
        <v>41.5541397257917</v>
      </c>
      <c r="S617" s="1">
        <f>(Table2[[#This Row],[Close Price]]-Table2[[#This Row],[20D EMA]])/Table2[[#This Row],[20D EMA]]</f>
        <v>-3.664041608400187E-2</v>
      </c>
      <c r="T617" s="1">
        <f>(Table2[[#This Row],[Close Price]]-Table2[[#This Row],[50D EMA]])/Table2[[#This Row],[50D EMA]]</f>
        <v>-5.9919691558479336E-2</v>
      </c>
      <c r="U617" s="1">
        <f>(Table2[[#This Row],[Close Price]]-Table2[[#This Row],[200D EMA]])/Table2[[#This Row],[200D EMA]]</f>
        <v>-5.7053764512359363E-2</v>
      </c>
      <c r="V617">
        <v>0.64635591927082903</v>
      </c>
      <c r="W617">
        <v>754</v>
      </c>
      <c r="X617">
        <v>788</v>
      </c>
      <c r="Y617">
        <v>754</v>
      </c>
      <c r="Z617">
        <v>788</v>
      </c>
      <c r="AA617">
        <v>754</v>
      </c>
      <c r="AB617">
        <v>788</v>
      </c>
      <c r="AC617" s="1">
        <f>(Table2[[#This Row],[Close Price]]/Table2[[#This Row],[Day Low]])-1</f>
        <v>4.1578249336870154E-2</v>
      </c>
      <c r="AD617" s="1">
        <f>(Table2[[#This Row],[Day High]]/Table2[[#This Row],[Close Price]])-1</f>
        <v>3.3742917170687114E-3</v>
      </c>
      <c r="AE617" s="1">
        <f>(Table2[[#This Row],[Close Price]]/Table2[[#This Row],[Current Week Low]])-1</f>
        <v>4.1578249336870154E-2</v>
      </c>
      <c r="AF617" s="1">
        <f>(Table2[[#This Row],[Current Week High]]/Table2[[#This Row],[Close Price]])-1</f>
        <v>3.3742917170687114E-3</v>
      </c>
      <c r="AG617" s="1">
        <f>(Table2[[#This Row],[Close Price]]/Table2[[#This Row],[Current Month Low]])-1</f>
        <v>4.1578249336870154E-2</v>
      </c>
      <c r="AH617" s="1">
        <f>(Table2[[#This Row],[Current Month High]]/Table2[[#This Row],[Close Price]])-1</f>
        <v>3.3742917170687114E-3</v>
      </c>
      <c r="AI617">
        <v>21.856497103202301</v>
      </c>
      <c r="AJ617">
        <v>10.776500458424399</v>
      </c>
      <c r="AK617" t="str">
        <f>IF(AND(Table2[[#This Row],[20D EMA]]&gt;Table2[[#This Row],[50D EMA]],Table2[[#This Row],[50D EMA]]&gt;Table2[[#This Row],[200D EMA]]),"Uptrend","Downtrend/NoTrend")</f>
        <v>Downtrend/NoTrend</v>
      </c>
      <c r="AL617">
        <v>-0.03</v>
      </c>
      <c r="AM617" t="s">
        <v>3168</v>
      </c>
      <c r="AN617">
        <v>-10.06</v>
      </c>
      <c r="AO617" t="s">
        <v>3168</v>
      </c>
      <c r="AP617">
        <v>1.6818586682302E-2</v>
      </c>
      <c r="AQ617">
        <f>(Table2[[#This Row],[Sharpe Ratio]]-AVERAGE(Table2[Sharpe Ratio]))/_xlfn.STDEV.P(Table2[Sharpe Ratio])</f>
        <v>-0.53408216695671407</v>
      </c>
      <c r="AR6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7">
        <f>_xlfn.RANK.AVG(Table2[[#This Row],[1Y Return vs Nifty Z-Score]],Table2[1Y Return vs Nifty Z-Score])</f>
        <v>635</v>
      </c>
      <c r="AT617">
        <f>_xlfn.RANK.AVG(Table2[[#This Row],[6M Return vs Nifty Z-Score]],Table2[6M Return vs Nifty Z-Score])</f>
        <v>573</v>
      </c>
      <c r="AU617">
        <f>_xlfn.RANK.AVG(Table2[[#This Row],[Sharpe Ratio Z-Score]],Table2[Sharpe Ratio Z-Score])</f>
        <v>477</v>
      </c>
      <c r="AV617">
        <f>(Table2[[#This Row],[Rank 1Y]]+Table2[[#This Row],[Rank 6M]]+Table2[[#This Row],[Rank Sharpe]])/3</f>
        <v>561.66666666666663</v>
      </c>
    </row>
    <row r="618" spans="1:48" x14ac:dyDescent="0.3">
      <c r="A618" t="s">
        <v>436</v>
      </c>
      <c r="B618" t="s">
        <v>437</v>
      </c>
      <c r="C618" t="s">
        <v>3132</v>
      </c>
      <c r="D618" t="s">
        <v>438</v>
      </c>
      <c r="E618">
        <v>51074.098721100003</v>
      </c>
      <c r="F618">
        <v>838.25</v>
      </c>
      <c r="G618">
        <v>-10.690494083152901</v>
      </c>
      <c r="H618">
        <f>(Table2[[#This Row],[1Y Return vs Nifty]]-AVERAGE(Table2[1Y Return vs Nifty]))/_xlfn.STDEV.P(Table2[1Y Return vs Nifty])</f>
        <v>-0.5628612869805133</v>
      </c>
      <c r="I618">
        <v>-0.76663154860322102</v>
      </c>
      <c r="J618">
        <f>(Table2[[#This Row],[1M Return vs Nifty]]-AVERAGE(Table2[1M Return vs Nifty]))/_xlfn.STDEV.P(Table2[1M Return vs Nifty])</f>
        <v>-0.20657082986366815</v>
      </c>
      <c r="K618">
        <v>-25.5623526675965</v>
      </c>
      <c r="L618">
        <f>(Table2[[#This Row],[6M Return vs Nifty]]-AVERAGE(Table2[6M Return vs Nifty]))/_xlfn.STDEV.P(Table2[6M Return vs Nifty])</f>
        <v>-1.1026263682225375</v>
      </c>
      <c r="M618">
        <v>7.0889581622206999</v>
      </c>
      <c r="N618">
        <f>(Table2[[#This Row],[1W Return vs Nifty]]-AVERAGE(Table2[1W Return vs Nifty]))/_xlfn.STDEV.P(Table2[1W Return vs Nifty])</f>
        <v>0.10911155979180849</v>
      </c>
      <c r="O618">
        <v>849.78</v>
      </c>
      <c r="P618">
        <v>893.30260844756003</v>
      </c>
      <c r="Q618">
        <v>925.07561575421698</v>
      </c>
      <c r="R618">
        <v>48.742637632860003</v>
      </c>
      <c r="S618" s="1">
        <f>(Table2[[#This Row],[Close Price]]-Table2[[#This Row],[20D EMA]])/Table2[[#This Row],[20D EMA]]</f>
        <v>-1.356821765633455E-2</v>
      </c>
      <c r="T618" s="1">
        <f>(Table2[[#This Row],[Close Price]]-Table2[[#This Row],[50D EMA]])/Table2[[#This Row],[50D EMA]]</f>
        <v>-6.1628173842718396E-2</v>
      </c>
      <c r="U618" s="1">
        <f>(Table2[[#This Row],[Close Price]]-Table2[[#This Row],[200D EMA]])/Table2[[#This Row],[200D EMA]]</f>
        <v>-9.3857857969186428E-2</v>
      </c>
      <c r="V618">
        <v>0.84500382653400197</v>
      </c>
      <c r="W618">
        <v>830</v>
      </c>
      <c r="X618">
        <v>845.25</v>
      </c>
      <c r="Y618">
        <v>830</v>
      </c>
      <c r="Z618">
        <v>845.25</v>
      </c>
      <c r="AA618">
        <v>830</v>
      </c>
      <c r="AB618">
        <v>851</v>
      </c>
      <c r="AC618" s="1">
        <f>(Table2[[#This Row],[Close Price]]/Table2[[#This Row],[Day Low]])-1</f>
        <v>9.9397590361445243E-3</v>
      </c>
      <c r="AD618" s="1">
        <f>(Table2[[#This Row],[Day High]]/Table2[[#This Row],[Close Price]])-1</f>
        <v>8.3507306889352151E-3</v>
      </c>
      <c r="AE618" s="1">
        <f>(Table2[[#This Row],[Close Price]]/Table2[[#This Row],[Current Week Low]])-1</f>
        <v>9.9397590361445243E-3</v>
      </c>
      <c r="AF618" s="1">
        <f>(Table2[[#This Row],[Current Week High]]/Table2[[#This Row],[Close Price]])-1</f>
        <v>8.3507306889352151E-3</v>
      </c>
      <c r="AG618" s="1">
        <f>(Table2[[#This Row],[Close Price]]/Table2[[#This Row],[Current Month Low]])-1</f>
        <v>9.9397590361445243E-3</v>
      </c>
      <c r="AH618" s="1">
        <f>(Table2[[#This Row],[Current Month High]]/Table2[[#This Row],[Close Price]])-1</f>
        <v>1.5210259469132126E-2</v>
      </c>
      <c r="AI618">
        <v>40.769460184909001</v>
      </c>
      <c r="AJ618">
        <v>16.747910863509698</v>
      </c>
      <c r="AK618" t="str">
        <f>IF(AND(Table2[[#This Row],[20D EMA]]&gt;Table2[[#This Row],[50D EMA]],Table2[[#This Row],[50D EMA]]&gt;Table2[[#This Row],[200D EMA]]),"Uptrend","Downtrend/NoTrend")</f>
        <v>Downtrend/NoTrend</v>
      </c>
      <c r="AL618">
        <v>-0.1</v>
      </c>
      <c r="AM618" t="s">
        <v>3168</v>
      </c>
      <c r="AN618">
        <v>-3.53</v>
      </c>
      <c r="AO618" t="s">
        <v>3168</v>
      </c>
      <c r="AP618">
        <v>9.149234792874E-3</v>
      </c>
      <c r="AQ618">
        <f>(Table2[[#This Row],[Sharpe Ratio]]-AVERAGE(Table2[Sharpe Ratio]))/_xlfn.STDEV.P(Table2[Sharpe Ratio])</f>
        <v>-0.62497412567857746</v>
      </c>
      <c r="AR6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8">
        <f>_xlfn.RANK.AVG(Table2[[#This Row],[1Y Return vs Nifty Z-Score]],Table2[1Y Return vs Nifty Z-Score])</f>
        <v>516</v>
      </c>
      <c r="AT618">
        <f>_xlfn.RANK.AVG(Table2[[#This Row],[6M Return vs Nifty Z-Score]],Table2[6M Return vs Nifty Z-Score])</f>
        <v>679</v>
      </c>
      <c r="AU618">
        <f>_xlfn.RANK.AVG(Table2[[#This Row],[Sharpe Ratio Z-Score]],Table2[Sharpe Ratio Z-Score])</f>
        <v>496</v>
      </c>
      <c r="AV618">
        <f>(Table2[[#This Row],[Rank 1Y]]+Table2[[#This Row],[Rank 6M]]+Table2[[#This Row],[Rank Sharpe]])/3</f>
        <v>563.66666666666663</v>
      </c>
    </row>
    <row r="619" spans="1:48" x14ac:dyDescent="0.3">
      <c r="A619" t="s">
        <v>990</v>
      </c>
      <c r="B619" t="s">
        <v>991</v>
      </c>
      <c r="C619" t="s">
        <v>3124</v>
      </c>
      <c r="D619" t="s">
        <v>27</v>
      </c>
      <c r="E619">
        <v>14116.533116667</v>
      </c>
      <c r="F619">
        <v>72.209999999999994</v>
      </c>
      <c r="G619">
        <v>-44.185400179735801</v>
      </c>
      <c r="H619">
        <f>(Table2[[#This Row],[1Y Return vs Nifty]]-AVERAGE(Table2[1Y Return vs Nifty]))/_xlfn.STDEV.P(Table2[1Y Return vs Nifty])</f>
        <v>-1.1566701154776036</v>
      </c>
      <c r="I619">
        <v>-4.0228445057198003</v>
      </c>
      <c r="J619">
        <f>(Table2[[#This Row],[1M Return vs Nifty]]-AVERAGE(Table2[1M Return vs Nifty]))/_xlfn.STDEV.P(Table2[1M Return vs Nifty])</f>
        <v>-0.56567287748833017</v>
      </c>
      <c r="K619">
        <v>-15.181642331189799</v>
      </c>
      <c r="L619">
        <f>(Table2[[#This Row],[6M Return vs Nifty]]-AVERAGE(Table2[6M Return vs Nifty]))/_xlfn.STDEV.P(Table2[6M Return vs Nifty])</f>
        <v>-0.74462729424657037</v>
      </c>
      <c r="M619">
        <v>8.8812395898952197</v>
      </c>
      <c r="N619">
        <f>(Table2[[#This Row],[1W Return vs Nifty]]-AVERAGE(Table2[1W Return vs Nifty]))/_xlfn.STDEV.P(Table2[1W Return vs Nifty])</f>
        <v>0.42605237867343276</v>
      </c>
      <c r="O619">
        <v>76.06</v>
      </c>
      <c r="P619">
        <v>81.230874739750504</v>
      </c>
      <c r="Q619">
        <v>84.449984968052604</v>
      </c>
      <c r="R619">
        <v>39.648151943152399</v>
      </c>
      <c r="S619" s="1">
        <f>(Table2[[#This Row],[Close Price]]-Table2[[#This Row],[20D EMA]])/Table2[[#This Row],[20D EMA]]</f>
        <v>-5.06179332106233E-2</v>
      </c>
      <c r="T619" s="1">
        <f>(Table2[[#This Row],[Close Price]]-Table2[[#This Row],[50D EMA]])/Table2[[#This Row],[50D EMA]]</f>
        <v>-0.11105229099959607</v>
      </c>
      <c r="U619" s="1">
        <f>(Table2[[#This Row],[Close Price]]-Table2[[#This Row],[200D EMA]])/Table2[[#This Row],[200D EMA]]</f>
        <v>-0.14493768083775257</v>
      </c>
      <c r="V619">
        <v>0.45683496524275802</v>
      </c>
      <c r="W619">
        <v>71.55</v>
      </c>
      <c r="X619">
        <v>76.86</v>
      </c>
      <c r="Y619">
        <v>71.55</v>
      </c>
      <c r="Z619">
        <v>76.86</v>
      </c>
      <c r="AA619">
        <v>71.55</v>
      </c>
      <c r="AB619">
        <v>76.86</v>
      </c>
      <c r="AC619" s="1">
        <f>(Table2[[#This Row],[Close Price]]/Table2[[#This Row],[Day Low]])-1</f>
        <v>9.2243186582807724E-3</v>
      </c>
      <c r="AD619" s="1">
        <f>(Table2[[#This Row],[Day High]]/Table2[[#This Row],[Close Price]])-1</f>
        <v>6.4395513086830114E-2</v>
      </c>
      <c r="AE619" s="1">
        <f>(Table2[[#This Row],[Close Price]]/Table2[[#This Row],[Current Week Low]])-1</f>
        <v>9.2243186582807724E-3</v>
      </c>
      <c r="AF619" s="1">
        <f>(Table2[[#This Row],[Current Week High]]/Table2[[#This Row],[Close Price]])-1</f>
        <v>6.4395513086830114E-2</v>
      </c>
      <c r="AG619" s="1">
        <f>(Table2[[#This Row],[Close Price]]/Table2[[#This Row],[Current Month Low]])-1</f>
        <v>9.2243186582807724E-3</v>
      </c>
      <c r="AH619" s="1">
        <f>(Table2[[#This Row],[Current Month High]]/Table2[[#This Row],[Close Price]])-1</f>
        <v>6.4395513086830114E-2</v>
      </c>
      <c r="AI619">
        <v>54.272261459631601</v>
      </c>
      <c r="AJ619">
        <v>11.0069177555726</v>
      </c>
      <c r="AK619" t="str">
        <f>IF(AND(Table2[[#This Row],[20D EMA]]&gt;Table2[[#This Row],[50D EMA]],Table2[[#This Row],[50D EMA]]&gt;Table2[[#This Row],[200D EMA]]),"Uptrend","Downtrend/NoTrend")</f>
        <v>Downtrend/NoTrend</v>
      </c>
      <c r="AL619">
        <v>-0.2</v>
      </c>
      <c r="AM619" t="s">
        <v>3168</v>
      </c>
      <c r="AN619">
        <v>-8.7100000000000009</v>
      </c>
      <c r="AO619" t="s">
        <v>3168</v>
      </c>
      <c r="AP619">
        <v>3.7528183333321002E-2</v>
      </c>
      <c r="AQ619">
        <f>(Table2[[#This Row],[Sharpe Ratio]]-AVERAGE(Table2[Sharpe Ratio]))/_xlfn.STDEV.P(Table2[Sharpe Ratio])</f>
        <v>-0.28864606869323356</v>
      </c>
      <c r="AR6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9">
        <f>_xlfn.RANK.AVG(Table2[[#This Row],[1Y Return vs Nifty Z-Score]],Table2[1Y Return vs Nifty Z-Score])</f>
        <v>692</v>
      </c>
      <c r="AT619">
        <f>_xlfn.RANK.AVG(Table2[[#This Row],[6M Return vs Nifty Z-Score]],Table2[6M Return vs Nifty Z-Score])</f>
        <v>581</v>
      </c>
      <c r="AU619">
        <f>_xlfn.RANK.AVG(Table2[[#This Row],[Sharpe Ratio Z-Score]],Table2[Sharpe Ratio Z-Score])</f>
        <v>418</v>
      </c>
      <c r="AV619">
        <f>(Table2[[#This Row],[Rank 1Y]]+Table2[[#This Row],[Rank 6M]]+Table2[[#This Row],[Rank Sharpe]])/3</f>
        <v>563.66666666666663</v>
      </c>
    </row>
    <row r="620" spans="1:48" x14ac:dyDescent="0.3">
      <c r="A620" t="s">
        <v>1705</v>
      </c>
      <c r="B620" t="s">
        <v>1706</v>
      </c>
      <c r="C620" t="s">
        <v>3134</v>
      </c>
      <c r="D620" t="s">
        <v>263</v>
      </c>
      <c r="E620">
        <v>5019.6811185799997</v>
      </c>
      <c r="F620">
        <v>632.95000000000005</v>
      </c>
      <c r="G620">
        <v>-25.350276503733799</v>
      </c>
      <c r="H620">
        <f>(Table2[[#This Row],[1Y Return vs Nifty]]-AVERAGE(Table2[1Y Return vs Nifty]))/_xlfn.STDEV.P(Table2[1Y Return vs Nifty])</f>
        <v>-0.8227547824298248</v>
      </c>
      <c r="I620">
        <v>-1.5670277965652</v>
      </c>
      <c r="J620">
        <f>(Table2[[#This Row],[1M Return vs Nifty]]-AVERAGE(Table2[1M Return vs Nifty]))/_xlfn.STDEV.P(Table2[1M Return vs Nifty])</f>
        <v>-0.29484021990035697</v>
      </c>
      <c r="K620">
        <v>-11.957923632060499</v>
      </c>
      <c r="L620">
        <f>(Table2[[#This Row],[6M Return vs Nifty]]-AVERAGE(Table2[6M Return vs Nifty]))/_xlfn.STDEV.P(Table2[6M Return vs Nifty])</f>
        <v>-0.63345105758772258</v>
      </c>
      <c r="M620">
        <v>7.4473677228806601</v>
      </c>
      <c r="N620">
        <f>(Table2[[#This Row],[1W Return vs Nifty]]-AVERAGE(Table2[1W Return vs Nifty]))/_xlfn.STDEV.P(Table2[1W Return vs Nifty])</f>
        <v>0.17249146090363313</v>
      </c>
      <c r="O620">
        <v>657.57</v>
      </c>
      <c r="P620">
        <v>686.34965449999004</v>
      </c>
      <c r="Q620">
        <v>695.62908459338598</v>
      </c>
      <c r="R620">
        <v>41.797707941072503</v>
      </c>
      <c r="S620" s="1">
        <f>(Table2[[#This Row],[Close Price]]-Table2[[#This Row],[20D EMA]])/Table2[[#This Row],[20D EMA]]</f>
        <v>-3.744088081877215E-2</v>
      </c>
      <c r="T620" s="1">
        <f>(Table2[[#This Row],[Close Price]]-Table2[[#This Row],[50D EMA]])/Table2[[#This Row],[50D EMA]]</f>
        <v>-7.7802406032959931E-2</v>
      </c>
      <c r="U620" s="1">
        <f>(Table2[[#This Row],[Close Price]]-Table2[[#This Row],[200D EMA]])/Table2[[#This Row],[200D EMA]]</f>
        <v>-9.0104174741376081E-2</v>
      </c>
      <c r="V620">
        <v>0.88500406134345899</v>
      </c>
      <c r="W620">
        <v>630</v>
      </c>
      <c r="X620">
        <v>666</v>
      </c>
      <c r="Y620">
        <v>630</v>
      </c>
      <c r="Z620">
        <v>666</v>
      </c>
      <c r="AA620">
        <v>630</v>
      </c>
      <c r="AB620">
        <v>666</v>
      </c>
      <c r="AC620" s="1">
        <f>(Table2[[#This Row],[Close Price]]/Table2[[#This Row],[Day Low]])-1</f>
        <v>4.6825396825398435E-3</v>
      </c>
      <c r="AD620" s="1">
        <f>(Table2[[#This Row],[Day High]]/Table2[[#This Row],[Close Price]])-1</f>
        <v>5.2215814835294916E-2</v>
      </c>
      <c r="AE620" s="1">
        <f>(Table2[[#This Row],[Close Price]]/Table2[[#This Row],[Current Week Low]])-1</f>
        <v>4.6825396825398435E-3</v>
      </c>
      <c r="AF620" s="1">
        <f>(Table2[[#This Row],[Current Week High]]/Table2[[#This Row],[Close Price]])-1</f>
        <v>5.2215814835294916E-2</v>
      </c>
      <c r="AG620" s="1">
        <f>(Table2[[#This Row],[Close Price]]/Table2[[#This Row],[Current Month Low]])-1</f>
        <v>4.6825396825398435E-3</v>
      </c>
      <c r="AH620" s="1">
        <f>(Table2[[#This Row],[Current Month High]]/Table2[[#This Row],[Close Price]])-1</f>
        <v>5.2215814835294916E-2</v>
      </c>
      <c r="AI620">
        <v>39.631882455170199</v>
      </c>
      <c r="AJ620">
        <v>9.0165346193592892</v>
      </c>
      <c r="AK620" t="str">
        <f>IF(AND(Table2[[#This Row],[20D EMA]]&gt;Table2[[#This Row],[50D EMA]],Table2[[#This Row],[50D EMA]]&gt;Table2[[#This Row],[200D EMA]]),"Uptrend","Downtrend/NoTrend")</f>
        <v>Downtrend/NoTrend</v>
      </c>
      <c r="AL620">
        <v>-0.15</v>
      </c>
      <c r="AM620" t="s">
        <v>3168</v>
      </c>
      <c r="AN620">
        <v>-8.75</v>
      </c>
      <c r="AO620" t="s">
        <v>3168</v>
      </c>
      <c r="AQ620">
        <f>(Table2[[#This Row],[Sharpe Ratio]]-AVERAGE(Table2[Sharpe Ratio]))/_xlfn.STDEV.P(Table2[Sharpe Ratio])</f>
        <v>-0.73340465320162251</v>
      </c>
      <c r="AR6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0">
        <f>_xlfn.RANK.AVG(Table2[[#This Row],[1Y Return vs Nifty Z-Score]],Table2[1Y Return vs Nifty Z-Score])</f>
        <v>608</v>
      </c>
      <c r="AT620">
        <f>_xlfn.RANK.AVG(Table2[[#This Row],[6M Return vs Nifty Z-Score]],Table2[6M Return vs Nifty Z-Score])</f>
        <v>544</v>
      </c>
      <c r="AU620">
        <f>_xlfn.RANK.AVG(Table2[[#This Row],[Sharpe Ratio Z-Score]],Table2[Sharpe Ratio Z-Score])</f>
        <v>539</v>
      </c>
      <c r="AV620">
        <f>(Table2[[#This Row],[Rank 1Y]]+Table2[[#This Row],[Rank 6M]]+Table2[[#This Row],[Rank Sharpe]])/3</f>
        <v>563.66666666666663</v>
      </c>
    </row>
    <row r="621" spans="1:48" x14ac:dyDescent="0.3">
      <c r="A621" t="s">
        <v>1109</v>
      </c>
      <c r="B621" t="s">
        <v>1110</v>
      </c>
      <c r="C621" t="s">
        <v>3137</v>
      </c>
      <c r="D621" t="s">
        <v>477</v>
      </c>
      <c r="E621">
        <v>11243.530712439901</v>
      </c>
      <c r="F621">
        <v>848.2</v>
      </c>
      <c r="G621">
        <v>-28.766957088324698</v>
      </c>
      <c r="H621">
        <f>(Table2[[#This Row],[1Y Return vs Nifty]]-AVERAGE(Table2[1Y Return vs Nifty]))/_xlfn.STDEV.P(Table2[1Y Return vs Nifty])</f>
        <v>-0.88332683148810387</v>
      </c>
      <c r="I621">
        <v>-4.9547129116595796</v>
      </c>
      <c r="J621">
        <f>(Table2[[#This Row],[1M Return vs Nifty]]-AVERAGE(Table2[1M Return vs Nifty]))/_xlfn.STDEV.P(Table2[1M Return vs Nifty])</f>
        <v>-0.66844129500179317</v>
      </c>
      <c r="K621">
        <v>-3.9858411233356099</v>
      </c>
      <c r="L621">
        <f>(Table2[[#This Row],[6M Return vs Nifty]]-AVERAGE(Table2[6M Return vs Nifty]))/_xlfn.STDEV.P(Table2[6M Return vs Nifty])</f>
        <v>-0.35851821934310674</v>
      </c>
      <c r="M621">
        <v>9.3682352599761405</v>
      </c>
      <c r="N621">
        <f>(Table2[[#This Row],[1W Return vs Nifty]]-AVERAGE(Table2[1W Return vs Nifty]))/_xlfn.STDEV.P(Table2[1W Return vs Nifty])</f>
        <v>0.51217100049473874</v>
      </c>
      <c r="O621">
        <v>866.1</v>
      </c>
      <c r="P621">
        <v>894.65049135603601</v>
      </c>
      <c r="Q621">
        <v>890.73807202396495</v>
      </c>
      <c r="R621">
        <v>47.083562884992702</v>
      </c>
      <c r="S621" s="1">
        <f>(Table2[[#This Row],[Close Price]]-Table2[[#This Row],[20D EMA]])/Table2[[#This Row],[20D EMA]]</f>
        <v>-2.0667359427317834E-2</v>
      </c>
      <c r="T621" s="1">
        <f>(Table2[[#This Row],[Close Price]]-Table2[[#This Row],[50D EMA]])/Table2[[#This Row],[50D EMA]]</f>
        <v>-5.192026585223266E-2</v>
      </c>
      <c r="U621" s="1">
        <f>(Table2[[#This Row],[Close Price]]-Table2[[#This Row],[200D EMA]])/Table2[[#This Row],[200D EMA]]</f>
        <v>-4.7755982774272197E-2</v>
      </c>
      <c r="V621">
        <v>0.49422706928356003</v>
      </c>
      <c r="W621">
        <v>830</v>
      </c>
      <c r="X621">
        <v>852.8</v>
      </c>
      <c r="Y621">
        <v>830</v>
      </c>
      <c r="Z621">
        <v>852.8</v>
      </c>
      <c r="AA621">
        <v>830</v>
      </c>
      <c r="AB621">
        <v>858.9</v>
      </c>
      <c r="AC621" s="1">
        <f>(Table2[[#This Row],[Close Price]]/Table2[[#This Row],[Day Low]])-1</f>
        <v>2.1927710843373527E-2</v>
      </c>
      <c r="AD621" s="1">
        <f>(Table2[[#This Row],[Day High]]/Table2[[#This Row],[Close Price]])-1</f>
        <v>5.4232492336712124E-3</v>
      </c>
      <c r="AE621" s="1">
        <f>(Table2[[#This Row],[Close Price]]/Table2[[#This Row],[Current Week Low]])-1</f>
        <v>2.1927710843373527E-2</v>
      </c>
      <c r="AF621" s="1">
        <f>(Table2[[#This Row],[Current Week High]]/Table2[[#This Row],[Close Price]])-1</f>
        <v>5.4232492336712124E-3</v>
      </c>
      <c r="AG621" s="1">
        <f>(Table2[[#This Row],[Close Price]]/Table2[[#This Row],[Current Month Low]])-1</f>
        <v>2.1927710843373527E-2</v>
      </c>
      <c r="AH621" s="1">
        <f>(Table2[[#This Row],[Current Month High]]/Table2[[#This Row],[Close Price]])-1</f>
        <v>1.2614949304409206E-2</v>
      </c>
      <c r="AI621">
        <v>26.267389766564399</v>
      </c>
      <c r="AJ621">
        <v>11.3781104326702</v>
      </c>
      <c r="AK621" t="str">
        <f>IF(AND(Table2[[#This Row],[20D EMA]]&gt;Table2[[#This Row],[50D EMA]],Table2[[#This Row],[50D EMA]]&gt;Table2[[#This Row],[200D EMA]]),"Uptrend","Downtrend/NoTrend")</f>
        <v>Downtrend/NoTrend</v>
      </c>
      <c r="AL621">
        <v>-0.01</v>
      </c>
      <c r="AM621" t="s">
        <v>3168</v>
      </c>
      <c r="AN621">
        <v>-8.26</v>
      </c>
      <c r="AO621" t="s">
        <v>3168</v>
      </c>
      <c r="AP621">
        <v>-2.5788309997089E-2</v>
      </c>
      <c r="AQ621">
        <f>(Table2[[#This Row],[Sharpe Ratio]]-AVERAGE(Table2[Sharpe Ratio]))/_xlfn.STDEV.P(Table2[Sharpe Ratio])</f>
        <v>-1.0390302186412661</v>
      </c>
      <c r="AR6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1">
        <f>_xlfn.RANK.AVG(Table2[[#This Row],[1Y Return vs Nifty Z-Score]],Table2[1Y Return vs Nifty Z-Score])</f>
        <v>625</v>
      </c>
      <c r="AT621">
        <f>_xlfn.RANK.AVG(Table2[[#This Row],[6M Return vs Nifty Z-Score]],Table2[6M Return vs Nifty Z-Score])</f>
        <v>446</v>
      </c>
      <c r="AU621">
        <f>_xlfn.RANK.AVG(Table2[[#This Row],[Sharpe Ratio Z-Score]],Table2[Sharpe Ratio Z-Score])</f>
        <v>622</v>
      </c>
      <c r="AV621">
        <f>(Table2[[#This Row],[Rank 1Y]]+Table2[[#This Row],[Rank 6M]]+Table2[[#This Row],[Rank Sharpe]])/3</f>
        <v>564.33333333333337</v>
      </c>
    </row>
    <row r="622" spans="1:48" x14ac:dyDescent="0.3">
      <c r="A622" t="s">
        <v>1182</v>
      </c>
      <c r="B622" t="s">
        <v>1183</v>
      </c>
      <c r="C622" t="s">
        <v>3134</v>
      </c>
      <c r="D622" t="s">
        <v>1184</v>
      </c>
      <c r="E622">
        <v>10125.1222425</v>
      </c>
      <c r="F622">
        <v>1115.55</v>
      </c>
      <c r="G622">
        <v>-6.09507325790113</v>
      </c>
      <c r="H622">
        <f>(Table2[[#This Row],[1Y Return vs Nifty]]-AVERAGE(Table2[1Y Return vs Nifty]))/_xlfn.STDEV.P(Table2[1Y Return vs Nifty])</f>
        <v>-0.48139213913978318</v>
      </c>
      <c r="I622">
        <v>5.9395464906760003</v>
      </c>
      <c r="J622">
        <f>(Table2[[#This Row],[1M Return vs Nifty]]-AVERAGE(Table2[1M Return vs Nifty]))/_xlfn.STDEV.P(Table2[1M Return vs Nifty])</f>
        <v>0.53300065927296558</v>
      </c>
      <c r="K622">
        <v>-24.1088893217491</v>
      </c>
      <c r="L622">
        <f>(Table2[[#This Row],[6M Return vs Nifty]]-AVERAGE(Table2[6M Return vs Nifty]))/_xlfn.STDEV.P(Table2[6M Return vs Nifty])</f>
        <v>-1.052500845497327</v>
      </c>
      <c r="M622">
        <v>5.8797521721985904</v>
      </c>
      <c r="N622">
        <f>(Table2[[#This Row],[1W Return vs Nifty]]-AVERAGE(Table2[1W Return vs Nifty]))/_xlfn.STDEV.P(Table2[1W Return vs Nifty])</f>
        <v>-0.10472022508108066</v>
      </c>
      <c r="O622">
        <v>1126.6400000000001</v>
      </c>
      <c r="P622">
        <v>1155.7089916334901</v>
      </c>
      <c r="Q622">
        <v>1177.7144887776101</v>
      </c>
      <c r="R622">
        <v>47.540623059320097</v>
      </c>
      <c r="S622" s="1">
        <f>(Table2[[#This Row],[Close Price]]-Table2[[#This Row],[20D EMA]])/Table2[[#This Row],[20D EMA]]</f>
        <v>-9.8434282468225377E-3</v>
      </c>
      <c r="T622" s="1">
        <f>(Table2[[#This Row],[Close Price]]-Table2[[#This Row],[50D EMA]])/Table2[[#This Row],[50D EMA]]</f>
        <v>-3.4748359599356439E-2</v>
      </c>
      <c r="U622" s="1">
        <f>(Table2[[#This Row],[Close Price]]-Table2[[#This Row],[200D EMA]])/Table2[[#This Row],[200D EMA]]</f>
        <v>-5.2784006115211141E-2</v>
      </c>
      <c r="V622">
        <v>0.44413138669201602</v>
      </c>
      <c r="W622">
        <v>1103.4000000000001</v>
      </c>
      <c r="X622">
        <v>1146</v>
      </c>
      <c r="Y622">
        <v>1103.4000000000001</v>
      </c>
      <c r="Z622">
        <v>1146</v>
      </c>
      <c r="AA622">
        <v>1103.4000000000001</v>
      </c>
      <c r="AB622">
        <v>1160.5</v>
      </c>
      <c r="AC622" s="1">
        <f>(Table2[[#This Row],[Close Price]]/Table2[[#This Row],[Day Low]])-1</f>
        <v>1.1011419249592036E-2</v>
      </c>
      <c r="AD622" s="1">
        <f>(Table2[[#This Row],[Day High]]/Table2[[#This Row],[Close Price]])-1</f>
        <v>2.729595266908702E-2</v>
      </c>
      <c r="AE622" s="1">
        <f>(Table2[[#This Row],[Close Price]]/Table2[[#This Row],[Current Week Low]])-1</f>
        <v>1.1011419249592036E-2</v>
      </c>
      <c r="AF622" s="1">
        <f>(Table2[[#This Row],[Current Week High]]/Table2[[#This Row],[Close Price]])-1</f>
        <v>2.729595266908702E-2</v>
      </c>
      <c r="AG622" s="1">
        <f>(Table2[[#This Row],[Close Price]]/Table2[[#This Row],[Current Month Low]])-1</f>
        <v>1.1011419249592036E-2</v>
      </c>
      <c r="AH622" s="1">
        <f>(Table2[[#This Row],[Current Month High]]/Table2[[#This Row],[Close Price]])-1</f>
        <v>4.0294025368652342E-2</v>
      </c>
      <c r="AI622">
        <v>35.081350006723099</v>
      </c>
      <c r="AJ622">
        <v>39.174100180899501</v>
      </c>
      <c r="AK622" t="str">
        <f>IF(AND(Table2[[#This Row],[20D EMA]]&gt;Table2[[#This Row],[50D EMA]],Table2[[#This Row],[50D EMA]]&gt;Table2[[#This Row],[200D EMA]]),"Uptrend","Downtrend/NoTrend")</f>
        <v>Downtrend/NoTrend</v>
      </c>
      <c r="AL622">
        <v>-0.01</v>
      </c>
      <c r="AM622" t="s">
        <v>3168</v>
      </c>
      <c r="AN622">
        <v>-3.86</v>
      </c>
      <c r="AO622" t="s">
        <v>3168</v>
      </c>
      <c r="AQ622">
        <f>(Table2[[#This Row],[Sharpe Ratio]]-AVERAGE(Table2[Sharpe Ratio]))/_xlfn.STDEV.P(Table2[Sharpe Ratio])</f>
        <v>-0.73340465320162251</v>
      </c>
      <c r="AR6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2">
        <f>_xlfn.RANK.AVG(Table2[[#This Row],[1Y Return vs Nifty Z-Score]],Table2[1Y Return vs Nifty Z-Score])</f>
        <v>487</v>
      </c>
      <c r="AT622">
        <f>_xlfn.RANK.AVG(Table2[[#This Row],[6M Return vs Nifty Z-Score]],Table2[6M Return vs Nifty Z-Score])</f>
        <v>667</v>
      </c>
      <c r="AU622">
        <f>_xlfn.RANK.AVG(Table2[[#This Row],[Sharpe Ratio Z-Score]],Table2[Sharpe Ratio Z-Score])</f>
        <v>539</v>
      </c>
      <c r="AV622">
        <f>(Table2[[#This Row],[Rank 1Y]]+Table2[[#This Row],[Rank 6M]]+Table2[[#This Row],[Rank Sharpe]])/3</f>
        <v>564.33333333333337</v>
      </c>
    </row>
    <row r="623" spans="1:48" x14ac:dyDescent="0.3">
      <c r="A623" t="s">
        <v>2125</v>
      </c>
      <c r="B623" t="s">
        <v>2126</v>
      </c>
      <c r="C623" t="s">
        <v>3127</v>
      </c>
      <c r="D623" t="s">
        <v>163</v>
      </c>
      <c r="E623">
        <v>2879.7918889600001</v>
      </c>
      <c r="F623">
        <v>183.68</v>
      </c>
      <c r="G623">
        <v>-1.4189596755624001</v>
      </c>
      <c r="H623">
        <f>(Table2[[#This Row],[1Y Return vs Nifty]]-AVERAGE(Table2[1Y Return vs Nifty]))/_xlfn.STDEV.P(Table2[1Y Return vs Nifty])</f>
        <v>-0.39849244328032324</v>
      </c>
      <c r="I623">
        <v>10.532632323811701</v>
      </c>
      <c r="J623">
        <f>(Table2[[#This Row],[1M Return vs Nifty]]-AVERAGE(Table2[1M Return vs Nifty]))/_xlfn.STDEV.P(Table2[1M Return vs Nifty])</f>
        <v>1.0395358734364186</v>
      </c>
      <c r="K623">
        <v>-24.318937994045299</v>
      </c>
      <c r="L623">
        <f>(Table2[[#This Row],[6M Return vs Nifty]]-AVERAGE(Table2[6M Return vs Nifty]))/_xlfn.STDEV.P(Table2[6M Return vs Nifty])</f>
        <v>-1.0597447842775272</v>
      </c>
      <c r="M623">
        <v>12.767005916234099</v>
      </c>
      <c r="N623">
        <f>(Table2[[#This Row],[1W Return vs Nifty]]-AVERAGE(Table2[1W Return vs Nifty]))/_xlfn.STDEV.P(Table2[1W Return vs Nifty])</f>
        <v>1.1131977914618856</v>
      </c>
      <c r="O623">
        <v>184.52</v>
      </c>
      <c r="P623">
        <v>185.328132751532</v>
      </c>
      <c r="Q623">
        <v>185.58508252060599</v>
      </c>
      <c r="R623">
        <v>48.372972956743503</v>
      </c>
      <c r="S623" s="1">
        <f>(Table2[[#This Row],[Close Price]]-Table2[[#This Row],[20D EMA]])/Table2[[#This Row],[20D EMA]]</f>
        <v>-4.5523520485584402E-3</v>
      </c>
      <c r="T623" s="1">
        <f>(Table2[[#This Row],[Close Price]]-Table2[[#This Row],[50D EMA]])/Table2[[#This Row],[50D EMA]]</f>
        <v>-8.8930521613878669E-3</v>
      </c>
      <c r="U623" s="1">
        <f>(Table2[[#This Row],[Close Price]]-Table2[[#This Row],[200D EMA]])/Table2[[#This Row],[200D EMA]]</f>
        <v>-1.0265278301096538E-2</v>
      </c>
      <c r="V623">
        <v>0.41661889834784599</v>
      </c>
      <c r="W623">
        <v>182.36</v>
      </c>
      <c r="X623">
        <v>192.7</v>
      </c>
      <c r="Y623">
        <v>182.36</v>
      </c>
      <c r="Z623">
        <v>192.7</v>
      </c>
      <c r="AA623">
        <v>182.36</v>
      </c>
      <c r="AB623">
        <v>197.4</v>
      </c>
      <c r="AC623" s="1">
        <f>(Table2[[#This Row],[Close Price]]/Table2[[#This Row],[Day Low]])-1</f>
        <v>7.2384294801490778E-3</v>
      </c>
      <c r="AD623" s="1">
        <f>(Table2[[#This Row],[Day High]]/Table2[[#This Row],[Close Price]])-1</f>
        <v>4.9107142857142794E-2</v>
      </c>
      <c r="AE623" s="1">
        <f>(Table2[[#This Row],[Close Price]]/Table2[[#This Row],[Current Week Low]])-1</f>
        <v>7.2384294801490778E-3</v>
      </c>
      <c r="AF623" s="1">
        <f>(Table2[[#This Row],[Current Week High]]/Table2[[#This Row],[Close Price]])-1</f>
        <v>4.9107142857142794E-2</v>
      </c>
      <c r="AG623" s="1">
        <f>(Table2[[#This Row],[Close Price]]/Table2[[#This Row],[Current Month Low]])-1</f>
        <v>7.2384294801490778E-3</v>
      </c>
      <c r="AH623" s="1">
        <f>(Table2[[#This Row],[Current Month High]]/Table2[[#This Row],[Close Price]])-1</f>
        <v>7.4695121951219523E-2</v>
      </c>
      <c r="AI623">
        <v>54.072299651567903</v>
      </c>
      <c r="AJ623">
        <v>38.105263157894697</v>
      </c>
      <c r="AK623" t="str">
        <f>IF(AND(Table2[[#This Row],[20D EMA]]&gt;Table2[[#This Row],[50D EMA]],Table2[[#This Row],[50D EMA]]&gt;Table2[[#This Row],[200D EMA]]),"Uptrend","Downtrend/NoTrend")</f>
        <v>Downtrend/NoTrend</v>
      </c>
      <c r="AL623">
        <v>0.02</v>
      </c>
      <c r="AM623" t="s">
        <v>3169</v>
      </c>
      <c r="AN623">
        <v>-5.93</v>
      </c>
      <c r="AO623" t="s">
        <v>3168</v>
      </c>
      <c r="AP623">
        <v>-6.1519270232389999E-3</v>
      </c>
      <c r="AQ623">
        <f>(Table2[[#This Row],[Sharpe Ratio]]-AVERAGE(Table2[Sharpe Ratio]))/_xlfn.STDEV.P(Table2[Sharpe Ratio])</f>
        <v>-0.80631312123357501</v>
      </c>
      <c r="AR6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3">
        <f>_xlfn.RANK.AVG(Table2[[#This Row],[1Y Return vs Nifty Z-Score]],Table2[1Y Return vs Nifty Z-Score])</f>
        <v>449</v>
      </c>
      <c r="AT623">
        <f>_xlfn.RANK.AVG(Table2[[#This Row],[6M Return vs Nifty Z-Score]],Table2[6M Return vs Nifty Z-Score])</f>
        <v>668</v>
      </c>
      <c r="AU623">
        <f>_xlfn.RANK.AVG(Table2[[#This Row],[Sharpe Ratio Z-Score]],Table2[Sharpe Ratio Z-Score])</f>
        <v>576</v>
      </c>
      <c r="AV623">
        <f>(Table2[[#This Row],[Rank 1Y]]+Table2[[#This Row],[Rank 6M]]+Table2[[#This Row],[Rank Sharpe]])/3</f>
        <v>564.33333333333337</v>
      </c>
    </row>
    <row r="624" spans="1:48" x14ac:dyDescent="0.3">
      <c r="A624" t="s">
        <v>779</v>
      </c>
      <c r="B624" t="s">
        <v>780</v>
      </c>
      <c r="C624" t="s">
        <v>3135</v>
      </c>
      <c r="D624" t="s">
        <v>540</v>
      </c>
      <c r="E624">
        <v>20282.162879692001</v>
      </c>
      <c r="F624">
        <v>168.14</v>
      </c>
      <c r="G624">
        <v>-36.212261729267397</v>
      </c>
      <c r="H624">
        <f>(Table2[[#This Row],[1Y Return vs Nifty]]-AVERAGE(Table2[1Y Return vs Nifty]))/_xlfn.STDEV.P(Table2[1Y Return vs Nifty])</f>
        <v>-1.015319666873099</v>
      </c>
      <c r="I624">
        <v>-4.4241754038547496</v>
      </c>
      <c r="J624">
        <f>(Table2[[#This Row],[1M Return vs Nifty]]-AVERAGE(Table2[1M Return vs Nifty]))/_xlfn.STDEV.P(Table2[1M Return vs Nifty])</f>
        <v>-0.60993249723473775</v>
      </c>
      <c r="K624">
        <v>-3.5122016124141102</v>
      </c>
      <c r="L624">
        <f>(Table2[[#This Row],[6M Return vs Nifty]]-AVERAGE(Table2[6M Return vs Nifty]))/_xlfn.STDEV.P(Table2[6M Return vs Nifty])</f>
        <v>-0.34218383558579818</v>
      </c>
      <c r="M624">
        <v>5.9429865996308502</v>
      </c>
      <c r="N624">
        <f>(Table2[[#This Row],[1W Return vs Nifty]]-AVERAGE(Table2[1W Return vs Nifty]))/_xlfn.STDEV.P(Table2[1W Return vs Nifty])</f>
        <v>-9.3538068695130178E-2</v>
      </c>
      <c r="O624">
        <v>173.12</v>
      </c>
      <c r="P624">
        <v>177.84281609908999</v>
      </c>
      <c r="Q624">
        <v>175.40517029570901</v>
      </c>
      <c r="R624">
        <v>41.9740437074677</v>
      </c>
      <c r="S624" s="1">
        <f>(Table2[[#This Row],[Close Price]]-Table2[[#This Row],[20D EMA]])/Table2[[#This Row],[20D EMA]]</f>
        <v>-2.876617375231064E-2</v>
      </c>
      <c r="T624" s="1">
        <f>(Table2[[#This Row],[Close Price]]-Table2[[#This Row],[50D EMA]])/Table2[[#This Row],[50D EMA]]</f>
        <v>-5.4558380888907042E-2</v>
      </c>
      <c r="U624" s="1">
        <f>(Table2[[#This Row],[Close Price]]-Table2[[#This Row],[200D EMA]])/Table2[[#This Row],[200D EMA]]</f>
        <v>-4.1419362288243541E-2</v>
      </c>
      <c r="V624">
        <v>0.35421427380361797</v>
      </c>
      <c r="W624">
        <v>167.2</v>
      </c>
      <c r="X624">
        <v>170.97</v>
      </c>
      <c r="Y624">
        <v>167.2</v>
      </c>
      <c r="Z624">
        <v>170.97</v>
      </c>
      <c r="AA624">
        <v>167.2</v>
      </c>
      <c r="AB624">
        <v>171.95</v>
      </c>
      <c r="AC624" s="1">
        <f>(Table2[[#This Row],[Close Price]]/Table2[[#This Row],[Day Low]])-1</f>
        <v>5.6220095693779726E-3</v>
      </c>
      <c r="AD624" s="1">
        <f>(Table2[[#This Row],[Day High]]/Table2[[#This Row],[Close Price]])-1</f>
        <v>1.6831212085167246E-2</v>
      </c>
      <c r="AE624" s="1">
        <f>(Table2[[#This Row],[Close Price]]/Table2[[#This Row],[Current Week Low]])-1</f>
        <v>5.6220095693779726E-3</v>
      </c>
      <c r="AF624" s="1">
        <f>(Table2[[#This Row],[Current Week High]]/Table2[[#This Row],[Close Price]])-1</f>
        <v>1.6831212085167246E-2</v>
      </c>
      <c r="AG624" s="1">
        <f>(Table2[[#This Row],[Close Price]]/Table2[[#This Row],[Current Month Low]])-1</f>
        <v>5.6220095693779726E-3</v>
      </c>
      <c r="AH624" s="1">
        <f>(Table2[[#This Row],[Current Month High]]/Table2[[#This Row],[Close Price]])-1</f>
        <v>2.2659688354942364E-2</v>
      </c>
      <c r="AI624">
        <v>32.472939217318903</v>
      </c>
      <c r="AJ624">
        <v>18.2003514938488</v>
      </c>
      <c r="AK624" t="str">
        <f>IF(AND(Table2[[#This Row],[20D EMA]]&gt;Table2[[#This Row],[50D EMA]],Table2[[#This Row],[50D EMA]]&gt;Table2[[#This Row],[200D EMA]]),"Uptrend","Downtrend/NoTrend")</f>
        <v>Downtrend/NoTrend</v>
      </c>
      <c r="AL624">
        <v>0.05</v>
      </c>
      <c r="AM624" t="s">
        <v>3169</v>
      </c>
      <c r="AN624">
        <v>-4.7300000000000004</v>
      </c>
      <c r="AO624" t="s">
        <v>3168</v>
      </c>
      <c r="AP624">
        <v>-8.8953716654860005E-3</v>
      </c>
      <c r="AQ624">
        <f>(Table2[[#This Row],[Sharpe Ratio]]-AVERAGE(Table2[Sharpe Ratio]))/_xlfn.STDEV.P(Table2[Sharpe Ratio])</f>
        <v>-0.83882656705975545</v>
      </c>
      <c r="AR6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4">
        <f>_xlfn.RANK.AVG(Table2[[#This Row],[1Y Return vs Nifty Z-Score]],Table2[1Y Return vs Nifty Z-Score])</f>
        <v>670</v>
      </c>
      <c r="AT624">
        <f>_xlfn.RANK.AVG(Table2[[#This Row],[6M Return vs Nifty Z-Score]],Table2[6M Return vs Nifty Z-Score])</f>
        <v>440</v>
      </c>
      <c r="AU624">
        <f>_xlfn.RANK.AVG(Table2[[#This Row],[Sharpe Ratio Z-Score]],Table2[Sharpe Ratio Z-Score])</f>
        <v>585</v>
      </c>
      <c r="AV624">
        <f>(Table2[[#This Row],[Rank 1Y]]+Table2[[#This Row],[Rank 6M]]+Table2[[#This Row],[Rank Sharpe]])/3</f>
        <v>565</v>
      </c>
    </row>
    <row r="625" spans="1:48" x14ac:dyDescent="0.3">
      <c r="A625" t="s">
        <v>496</v>
      </c>
      <c r="B625" t="s">
        <v>497</v>
      </c>
      <c r="C625" t="s">
        <v>3131</v>
      </c>
      <c r="D625" t="s">
        <v>75</v>
      </c>
      <c r="E625">
        <v>42992.954927535</v>
      </c>
      <c r="F625">
        <v>2289.4499999999998</v>
      </c>
      <c r="G625">
        <v>-1.9721119434388299</v>
      </c>
      <c r="H625">
        <f>(Table2[[#This Row],[1Y Return vs Nifty]]-AVERAGE(Table2[1Y Return vs Nifty]))/_xlfn.STDEV.P(Table2[1Y Return vs Nifty])</f>
        <v>-0.40829891054495965</v>
      </c>
      <c r="I625">
        <v>-1.4394437906897699</v>
      </c>
      <c r="J625">
        <f>(Table2[[#This Row],[1M Return vs Nifty]]-AVERAGE(Table2[1M Return vs Nifty]))/_xlfn.STDEV.P(Table2[1M Return vs Nifty])</f>
        <v>-0.28076998605588688</v>
      </c>
      <c r="K625">
        <v>-14.7963398502435</v>
      </c>
      <c r="L625">
        <f>(Table2[[#This Row],[6M Return vs Nifty]]-AVERAGE(Table2[6M Return vs Nifty]))/_xlfn.STDEV.P(Table2[6M Return vs Nifty])</f>
        <v>-0.73133938552845024</v>
      </c>
      <c r="M625">
        <v>5.22550313530924</v>
      </c>
      <c r="N625">
        <f>(Table2[[#This Row],[1W Return vs Nifty]]-AVERAGE(Table2[1W Return vs Nifty]))/_xlfn.STDEV.P(Table2[1W Return vs Nifty])</f>
        <v>-0.2204153510263801</v>
      </c>
      <c r="O625">
        <v>2319.1799999999998</v>
      </c>
      <c r="P625">
        <v>2369.2942492524699</v>
      </c>
      <c r="Q625">
        <v>2397.0515527202701</v>
      </c>
      <c r="R625">
        <v>43.999093801540397</v>
      </c>
      <c r="S625" s="1">
        <f>(Table2[[#This Row],[Close Price]]-Table2[[#This Row],[20D EMA]])/Table2[[#This Row],[20D EMA]]</f>
        <v>-1.2819186091635846E-2</v>
      </c>
      <c r="T625" s="1">
        <f>(Table2[[#This Row],[Close Price]]-Table2[[#This Row],[50D EMA]])/Table2[[#This Row],[50D EMA]]</f>
        <v>-3.3699591883811601E-2</v>
      </c>
      <c r="U625" s="1">
        <f>(Table2[[#This Row],[Close Price]]-Table2[[#This Row],[200D EMA]])/Table2[[#This Row],[200D EMA]]</f>
        <v>-4.4889127477529538E-2</v>
      </c>
      <c r="V625">
        <v>0.91543788606619403</v>
      </c>
      <c r="W625">
        <v>2276</v>
      </c>
      <c r="X625">
        <v>2337</v>
      </c>
      <c r="Y625">
        <v>2276</v>
      </c>
      <c r="Z625">
        <v>2337</v>
      </c>
      <c r="AA625">
        <v>2276</v>
      </c>
      <c r="AB625">
        <v>2339</v>
      </c>
      <c r="AC625" s="1">
        <f>(Table2[[#This Row],[Close Price]]/Table2[[#This Row],[Day Low]])-1</f>
        <v>5.9094903339191873E-3</v>
      </c>
      <c r="AD625" s="1">
        <f>(Table2[[#This Row],[Day High]]/Table2[[#This Row],[Close Price]])-1</f>
        <v>2.0769180370831419E-2</v>
      </c>
      <c r="AE625" s="1">
        <f>(Table2[[#This Row],[Close Price]]/Table2[[#This Row],[Current Week Low]])-1</f>
        <v>5.9094903339191873E-3</v>
      </c>
      <c r="AF625" s="1">
        <f>(Table2[[#This Row],[Current Week High]]/Table2[[#This Row],[Close Price]])-1</f>
        <v>2.0769180370831419E-2</v>
      </c>
      <c r="AG625" s="1">
        <f>(Table2[[#This Row],[Close Price]]/Table2[[#This Row],[Current Month Low]])-1</f>
        <v>5.9094903339191873E-3</v>
      </c>
      <c r="AH625" s="1">
        <f>(Table2[[#This Row],[Current Month High]]/Table2[[#This Row],[Close Price]])-1</f>
        <v>2.1642752626176653E-2</v>
      </c>
      <c r="AI625">
        <v>24.221974710083199</v>
      </c>
      <c r="AJ625">
        <v>26.980033277870199</v>
      </c>
      <c r="AK625" t="str">
        <f>IF(AND(Table2[[#This Row],[20D EMA]]&gt;Table2[[#This Row],[50D EMA]],Table2[[#This Row],[50D EMA]]&gt;Table2[[#This Row],[200D EMA]]),"Uptrend","Downtrend/NoTrend")</f>
        <v>Downtrend/NoTrend</v>
      </c>
      <c r="AL625">
        <v>0.03</v>
      </c>
      <c r="AM625" t="s">
        <v>3169</v>
      </c>
      <c r="AN625">
        <v>1.08</v>
      </c>
      <c r="AO625" t="s">
        <v>3169</v>
      </c>
      <c r="AP625">
        <v>-4.8107776773321002E-2</v>
      </c>
      <c r="AQ625">
        <f>(Table2[[#This Row],[Sharpe Ratio]]-AVERAGE(Table2[Sharpe Ratio]))/_xlfn.STDEV.P(Table2[Sharpe Ratio])</f>
        <v>-1.3035454061261089</v>
      </c>
      <c r="AR6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5">
        <f>_xlfn.RANK.AVG(Table2[[#This Row],[1Y Return vs Nifty Z-Score]],Table2[1Y Return vs Nifty Z-Score])</f>
        <v>455</v>
      </c>
      <c r="AT625">
        <f>_xlfn.RANK.AVG(Table2[[#This Row],[6M Return vs Nifty Z-Score]],Table2[6M Return vs Nifty Z-Score])</f>
        <v>576</v>
      </c>
      <c r="AU625">
        <f>_xlfn.RANK.AVG(Table2[[#This Row],[Sharpe Ratio Z-Score]],Table2[Sharpe Ratio Z-Score])</f>
        <v>667</v>
      </c>
      <c r="AV625">
        <f>(Table2[[#This Row],[Rank 1Y]]+Table2[[#This Row],[Rank 6M]]+Table2[[#This Row],[Rank Sharpe]])/3</f>
        <v>566</v>
      </c>
    </row>
    <row r="626" spans="1:48" x14ac:dyDescent="0.3">
      <c r="A626" t="s">
        <v>561</v>
      </c>
      <c r="B626" t="s">
        <v>562</v>
      </c>
      <c r="C626" t="s">
        <v>3121</v>
      </c>
      <c r="D626" t="s">
        <v>202</v>
      </c>
      <c r="E626">
        <v>35386.694375624997</v>
      </c>
      <c r="F626">
        <v>514.04999999999995</v>
      </c>
      <c r="G626">
        <v>-1.54786373986326</v>
      </c>
      <c r="H626">
        <f>(Table2[[#This Row],[1Y Return vs Nifty]]-AVERAGE(Table2[1Y Return vs Nifty]))/_xlfn.STDEV.P(Table2[1Y Return vs Nifty])</f>
        <v>-0.40077769737807439</v>
      </c>
      <c r="I626">
        <v>-10.059916083658401</v>
      </c>
      <c r="J626">
        <f>(Table2[[#This Row],[1M Return vs Nifty]]-AVERAGE(Table2[1M Return vs Nifty]))/_xlfn.STDEV.P(Table2[1M Return vs Nifty])</f>
        <v>-1.2314538917663791</v>
      </c>
      <c r="K626">
        <v>-12.9900679922048</v>
      </c>
      <c r="L626">
        <f>(Table2[[#This Row],[6M Return vs Nifty]]-AVERAGE(Table2[6M Return vs Nifty]))/_xlfn.STDEV.P(Table2[6M Return vs Nifty])</f>
        <v>-0.66904657207243579</v>
      </c>
      <c r="M626">
        <v>0.15782207631242801</v>
      </c>
      <c r="N626">
        <f>(Table2[[#This Row],[1W Return vs Nifty]]-AVERAGE(Table2[1W Return vs Nifty]))/_xlfn.STDEV.P(Table2[1W Return vs Nifty])</f>
        <v>-1.1165664575818546</v>
      </c>
      <c r="O626">
        <v>550.95000000000005</v>
      </c>
      <c r="P626">
        <v>581.69260465533603</v>
      </c>
      <c r="Q626">
        <v>575.15641469055299</v>
      </c>
      <c r="R626">
        <v>19.6440483031799</v>
      </c>
      <c r="S626" s="1">
        <f>(Table2[[#This Row],[Close Price]]-Table2[[#This Row],[20D EMA]])/Table2[[#This Row],[20D EMA]]</f>
        <v>-6.6975224612033923E-2</v>
      </c>
      <c r="T626" s="1">
        <f>(Table2[[#This Row],[Close Price]]-Table2[[#This Row],[50D EMA]])/Table2[[#This Row],[50D EMA]]</f>
        <v>-0.11628582538953819</v>
      </c>
      <c r="U626" s="1">
        <f>(Table2[[#This Row],[Close Price]]-Table2[[#This Row],[200D EMA]])/Table2[[#This Row],[200D EMA]]</f>
        <v>-0.10624312470448523</v>
      </c>
      <c r="V626">
        <v>0.296994323774526</v>
      </c>
      <c r="W626">
        <v>508.7</v>
      </c>
      <c r="X626">
        <v>524.70000000000005</v>
      </c>
      <c r="Y626">
        <v>508.7</v>
      </c>
      <c r="Z626">
        <v>524.70000000000005</v>
      </c>
      <c r="AA626">
        <v>508.7</v>
      </c>
      <c r="AB626">
        <v>525.4</v>
      </c>
      <c r="AC626" s="1">
        <f>(Table2[[#This Row],[Close Price]]/Table2[[#This Row],[Day Low]])-1</f>
        <v>1.0517004128169694E-2</v>
      </c>
      <c r="AD626" s="1">
        <f>(Table2[[#This Row],[Day High]]/Table2[[#This Row],[Close Price]])-1</f>
        <v>2.0717829004960775E-2</v>
      </c>
      <c r="AE626" s="1">
        <f>(Table2[[#This Row],[Close Price]]/Table2[[#This Row],[Current Week Low]])-1</f>
        <v>1.0517004128169694E-2</v>
      </c>
      <c r="AF626" s="1">
        <f>(Table2[[#This Row],[Current Week High]]/Table2[[#This Row],[Close Price]])-1</f>
        <v>2.0717829004960775E-2</v>
      </c>
      <c r="AG626" s="1">
        <f>(Table2[[#This Row],[Close Price]]/Table2[[#This Row],[Current Month Low]])-1</f>
        <v>1.0517004128169694E-2</v>
      </c>
      <c r="AH626" s="1">
        <f>(Table2[[#This Row],[Current Month High]]/Table2[[#This Row],[Close Price]])-1</f>
        <v>2.2079564244723349E-2</v>
      </c>
      <c r="AI626">
        <v>34.218461239179</v>
      </c>
      <c r="AJ626">
        <v>24.769417475728101</v>
      </c>
      <c r="AK626" t="str">
        <f>IF(AND(Table2[[#This Row],[20D EMA]]&gt;Table2[[#This Row],[50D EMA]],Table2[[#This Row],[50D EMA]]&gt;Table2[[#This Row],[200D EMA]]),"Uptrend","Downtrend/NoTrend")</f>
        <v>Downtrend/NoTrend</v>
      </c>
      <c r="AL626">
        <v>-0.05</v>
      </c>
      <c r="AM626" t="s">
        <v>3168</v>
      </c>
      <c r="AN626">
        <v>-9.86</v>
      </c>
      <c r="AO626" t="s">
        <v>3168</v>
      </c>
      <c r="AP626">
        <v>-6.4102969349914996E-2</v>
      </c>
      <c r="AQ626">
        <f>(Table2[[#This Row],[Sharpe Ratio]]-AVERAGE(Table2[Sharpe Ratio]))/_xlfn.STDEV.P(Table2[Sharpe Ratio])</f>
        <v>-1.4931095836968513</v>
      </c>
      <c r="AR6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6">
        <f>_xlfn.RANK.AVG(Table2[[#This Row],[1Y Return vs Nifty Z-Score]],Table2[1Y Return vs Nifty Z-Score])</f>
        <v>452</v>
      </c>
      <c r="AT626">
        <f>_xlfn.RANK.AVG(Table2[[#This Row],[6M Return vs Nifty Z-Score]],Table2[6M Return vs Nifty Z-Score])</f>
        <v>560</v>
      </c>
      <c r="AU626">
        <f>_xlfn.RANK.AVG(Table2[[#This Row],[Sharpe Ratio Z-Score]],Table2[Sharpe Ratio Z-Score])</f>
        <v>687</v>
      </c>
      <c r="AV626">
        <f>(Table2[[#This Row],[Rank 1Y]]+Table2[[#This Row],[Rank 6M]]+Table2[[#This Row],[Rank Sharpe]])/3</f>
        <v>566.33333333333337</v>
      </c>
    </row>
    <row r="627" spans="1:48" x14ac:dyDescent="0.3">
      <c r="A627" t="s">
        <v>957</v>
      </c>
      <c r="B627" t="s">
        <v>958</v>
      </c>
      <c r="C627" t="s">
        <v>3122</v>
      </c>
      <c r="D627" t="s">
        <v>21</v>
      </c>
      <c r="E627">
        <v>15207.50879516</v>
      </c>
      <c r="F627">
        <v>549.79999999999995</v>
      </c>
      <c r="G627">
        <v>-32.752480845481898</v>
      </c>
      <c r="H627">
        <f>(Table2[[#This Row],[1Y Return vs Nifty]]-AVERAGE(Table2[1Y Return vs Nifty]))/_xlfn.STDEV.P(Table2[1Y Return vs Nifty])</f>
        <v>-0.95398352138478881</v>
      </c>
      <c r="I627">
        <v>-1.5185999173093001</v>
      </c>
      <c r="J627">
        <f>(Table2[[#This Row],[1M Return vs Nifty]]-AVERAGE(Table2[1M Return vs Nifty]))/_xlfn.STDEV.P(Table2[1M Return vs Nifty])</f>
        <v>-0.28949949101316746</v>
      </c>
      <c r="K627">
        <v>-17.911203791401402</v>
      </c>
      <c r="L627">
        <f>(Table2[[#This Row],[6M Return vs Nifty]]-AVERAGE(Table2[6M Return vs Nifty]))/_xlfn.STDEV.P(Table2[6M Return vs Nifty])</f>
        <v>-0.83876155321814805</v>
      </c>
      <c r="M627">
        <v>-1.506850920769</v>
      </c>
      <c r="N627">
        <f>(Table2[[#This Row],[1W Return vs Nifty]]-AVERAGE(Table2[1W Return vs Nifty]))/_xlfn.STDEV.P(Table2[1W Return vs Nifty])</f>
        <v>-1.4109414450801507</v>
      </c>
      <c r="O627">
        <v>579.75</v>
      </c>
      <c r="P627">
        <v>602.54981635024501</v>
      </c>
      <c r="Q627">
        <v>631.13608338229199</v>
      </c>
      <c r="R627">
        <v>33.147104882336002</v>
      </c>
      <c r="S627" s="1">
        <f>(Table2[[#This Row],[Close Price]]-Table2[[#This Row],[20D EMA]])/Table2[[#This Row],[20D EMA]]</f>
        <v>-5.1660198361362736E-2</v>
      </c>
      <c r="T627" s="1">
        <f>(Table2[[#This Row],[Close Price]]-Table2[[#This Row],[50D EMA]])/Table2[[#This Row],[50D EMA]]</f>
        <v>-8.7544324002553658E-2</v>
      </c>
      <c r="U627" s="1">
        <f>(Table2[[#This Row],[Close Price]]-Table2[[#This Row],[200D EMA]])/Table2[[#This Row],[200D EMA]]</f>
        <v>-0.12887249758626954</v>
      </c>
      <c r="V627">
        <v>0.72301075377638302</v>
      </c>
      <c r="W627">
        <v>536.29999999999995</v>
      </c>
      <c r="X627">
        <v>556.95000000000005</v>
      </c>
      <c r="Y627">
        <v>536.29999999999995</v>
      </c>
      <c r="Z627">
        <v>556.95000000000005</v>
      </c>
      <c r="AA627">
        <v>536.29999999999995</v>
      </c>
      <c r="AB627">
        <v>557.79999999999995</v>
      </c>
      <c r="AC627" s="1">
        <f>(Table2[[#This Row],[Close Price]]/Table2[[#This Row],[Day Low]])-1</f>
        <v>2.5172478090620842E-2</v>
      </c>
      <c r="AD627" s="1">
        <f>(Table2[[#This Row],[Day High]]/Table2[[#This Row],[Close Price]])-1</f>
        <v>1.3004728992360937E-2</v>
      </c>
      <c r="AE627" s="1">
        <f>(Table2[[#This Row],[Close Price]]/Table2[[#This Row],[Current Week Low]])-1</f>
        <v>2.5172478090620842E-2</v>
      </c>
      <c r="AF627" s="1">
        <f>(Table2[[#This Row],[Current Week High]]/Table2[[#This Row],[Close Price]])-1</f>
        <v>1.3004728992360937E-2</v>
      </c>
      <c r="AG627" s="1">
        <f>(Table2[[#This Row],[Close Price]]/Table2[[#This Row],[Current Month Low]])-1</f>
        <v>2.5172478090620842E-2</v>
      </c>
      <c r="AH627" s="1">
        <f>(Table2[[#This Row],[Current Month High]]/Table2[[#This Row],[Close Price]])-1</f>
        <v>1.455074572571835E-2</v>
      </c>
      <c r="AI627">
        <v>56.757002546380498</v>
      </c>
      <c r="AJ627">
        <v>2.5172478090620798</v>
      </c>
      <c r="AK627" t="str">
        <f>IF(AND(Table2[[#This Row],[20D EMA]]&gt;Table2[[#This Row],[50D EMA]],Table2[[#This Row],[50D EMA]]&gt;Table2[[#This Row],[200D EMA]]),"Uptrend","Downtrend/NoTrend")</f>
        <v>Downtrend/NoTrend</v>
      </c>
      <c r="AL627">
        <v>-7.0000000000000007E-2</v>
      </c>
      <c r="AM627" t="s">
        <v>3168</v>
      </c>
      <c r="AN627">
        <v>-7.36</v>
      </c>
      <c r="AO627" t="s">
        <v>3168</v>
      </c>
      <c r="AP627">
        <v>2.4379912567624E-2</v>
      </c>
      <c r="AQ627">
        <f>(Table2[[#This Row],[Sharpe Ratio]]-AVERAGE(Table2[Sharpe Ratio]))/_xlfn.STDEV.P(Table2[Sharpe Ratio])</f>
        <v>-0.44447045919316502</v>
      </c>
      <c r="AR6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7">
        <f>_xlfn.RANK.AVG(Table2[[#This Row],[1Y Return vs Nifty Z-Score]],Table2[1Y Return vs Nifty Z-Score])</f>
        <v>649</v>
      </c>
      <c r="AT627">
        <f>_xlfn.RANK.AVG(Table2[[#This Row],[6M Return vs Nifty Z-Score]],Table2[6M Return vs Nifty Z-Score])</f>
        <v>605</v>
      </c>
      <c r="AU627">
        <f>_xlfn.RANK.AVG(Table2[[#This Row],[Sharpe Ratio Z-Score]],Table2[Sharpe Ratio Z-Score])</f>
        <v>450</v>
      </c>
      <c r="AV627">
        <f>(Table2[[#This Row],[Rank 1Y]]+Table2[[#This Row],[Rank 6M]]+Table2[[#This Row],[Rank Sharpe]])/3</f>
        <v>568</v>
      </c>
    </row>
    <row r="628" spans="1:48" x14ac:dyDescent="0.3">
      <c r="A628" t="s">
        <v>470</v>
      </c>
      <c r="B628" t="s">
        <v>471</v>
      </c>
      <c r="C628" t="s">
        <v>3130</v>
      </c>
      <c r="D628" t="s">
        <v>117</v>
      </c>
      <c r="E628">
        <v>47046.683041709999</v>
      </c>
      <c r="F628">
        <v>113.9</v>
      </c>
      <c r="G628">
        <v>6.3687353885674503</v>
      </c>
      <c r="H628">
        <f>(Table2[[#This Row],[1Y Return vs Nifty]]-AVERAGE(Table2[1Y Return vs Nifty]))/_xlfn.STDEV.P(Table2[1Y Return vs Nifty])</f>
        <v>-0.26042959666749771</v>
      </c>
      <c r="I628">
        <v>-9.9576494184372297</v>
      </c>
      <c r="J628">
        <f>(Table2[[#This Row],[1M Return vs Nifty]]-AVERAGE(Table2[1M Return vs Nifty]))/_xlfn.STDEV.P(Table2[1M Return vs Nifty])</f>
        <v>-1.2201757077629631</v>
      </c>
      <c r="K628">
        <v>-36.840393260077398</v>
      </c>
      <c r="L628">
        <f>(Table2[[#This Row],[6M Return vs Nifty]]-AVERAGE(Table2[6M Return vs Nifty]))/_xlfn.STDEV.P(Table2[6M Return vs Nifty])</f>
        <v>-1.4915716289540033</v>
      </c>
      <c r="M628">
        <v>5.8286071606634398</v>
      </c>
      <c r="N628">
        <f>(Table2[[#This Row],[1W Return vs Nifty]]-AVERAGE(Table2[1W Return vs Nifty]))/_xlfn.STDEV.P(Table2[1W Return vs Nifty])</f>
        <v>-0.11376453117462375</v>
      </c>
      <c r="O628">
        <v>121.77</v>
      </c>
      <c r="P628">
        <v>128.32668560665999</v>
      </c>
      <c r="Q628">
        <v>131.532193061085</v>
      </c>
      <c r="R628">
        <v>30.950986777926801</v>
      </c>
      <c r="S628" s="1">
        <f>(Table2[[#This Row],[Close Price]]-Table2[[#This Row],[20D EMA]])/Table2[[#This Row],[20D EMA]]</f>
        <v>-6.4630040239796266E-2</v>
      </c>
      <c r="T628" s="1">
        <f>(Table2[[#This Row],[Close Price]]-Table2[[#This Row],[50D EMA]])/Table2[[#This Row],[50D EMA]]</f>
        <v>-0.11242155548908886</v>
      </c>
      <c r="U628" s="1">
        <f>(Table2[[#This Row],[Close Price]]-Table2[[#This Row],[200D EMA]])/Table2[[#This Row],[200D EMA]]</f>
        <v>-0.13405230043489358</v>
      </c>
      <c r="V628">
        <v>0.88974292194729598</v>
      </c>
      <c r="W628">
        <v>112.6</v>
      </c>
      <c r="X628">
        <v>118.23</v>
      </c>
      <c r="Y628">
        <v>112.6</v>
      </c>
      <c r="Z628">
        <v>118.23</v>
      </c>
      <c r="AA628">
        <v>112.6</v>
      </c>
      <c r="AB628">
        <v>118.8</v>
      </c>
      <c r="AC628" s="1">
        <f>(Table2[[#This Row],[Close Price]]/Table2[[#This Row],[Day Low]])-1</f>
        <v>1.1545293072824148E-2</v>
      </c>
      <c r="AD628" s="1">
        <f>(Table2[[#This Row],[Day High]]/Table2[[#This Row],[Close Price]])-1</f>
        <v>3.8015803336259868E-2</v>
      </c>
      <c r="AE628" s="1">
        <f>(Table2[[#This Row],[Close Price]]/Table2[[#This Row],[Current Week Low]])-1</f>
        <v>1.1545293072824148E-2</v>
      </c>
      <c r="AF628" s="1">
        <f>(Table2[[#This Row],[Current Week High]]/Table2[[#This Row],[Close Price]])-1</f>
        <v>3.8015803336259868E-2</v>
      </c>
      <c r="AG628" s="1">
        <f>(Table2[[#This Row],[Close Price]]/Table2[[#This Row],[Current Month Low]])-1</f>
        <v>1.1545293072824148E-2</v>
      </c>
      <c r="AH628" s="1">
        <f>(Table2[[#This Row],[Current Month High]]/Table2[[#This Row],[Close Price]])-1</f>
        <v>4.3020193151887653E-2</v>
      </c>
      <c r="AI628">
        <v>53.9508340649692</v>
      </c>
      <c r="AJ628">
        <v>34.952606635071</v>
      </c>
      <c r="AK628" t="str">
        <f>IF(AND(Table2[[#This Row],[20D EMA]]&gt;Table2[[#This Row],[50D EMA]],Table2[[#This Row],[50D EMA]]&gt;Table2[[#This Row],[200D EMA]]),"Uptrend","Downtrend/NoTrend")</f>
        <v>Downtrend/NoTrend</v>
      </c>
      <c r="AL628">
        <v>-0.14000000000000001</v>
      </c>
      <c r="AM628" t="s">
        <v>3168</v>
      </c>
      <c r="AN628">
        <v>-10.9</v>
      </c>
      <c r="AO628" t="s">
        <v>3168</v>
      </c>
      <c r="AP628">
        <v>-1.4447937765797E-2</v>
      </c>
      <c r="AQ628">
        <f>(Table2[[#This Row],[Sharpe Ratio]]-AVERAGE(Table2[Sharpe Ratio]))/_xlfn.STDEV.P(Table2[Sharpe Ratio])</f>
        <v>-0.90463181580386087</v>
      </c>
      <c r="AR6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8">
        <f>_xlfn.RANK.AVG(Table2[[#This Row],[1Y Return vs Nifty Z-Score]],Table2[1Y Return vs Nifty Z-Score])</f>
        <v>384</v>
      </c>
      <c r="AT628">
        <f>_xlfn.RANK.AVG(Table2[[#This Row],[6M Return vs Nifty Z-Score]],Table2[6M Return vs Nifty Z-Score])</f>
        <v>723</v>
      </c>
      <c r="AU628">
        <f>_xlfn.RANK.AVG(Table2[[#This Row],[Sharpe Ratio Z-Score]],Table2[Sharpe Ratio Z-Score])</f>
        <v>598</v>
      </c>
      <c r="AV628">
        <f>(Table2[[#This Row],[Rank 1Y]]+Table2[[#This Row],[Rank 6M]]+Table2[[#This Row],[Rank Sharpe]])/3</f>
        <v>568.33333333333337</v>
      </c>
    </row>
    <row r="629" spans="1:48" x14ac:dyDescent="0.3">
      <c r="A629" t="s">
        <v>1281</v>
      </c>
      <c r="B629" t="s">
        <v>1282</v>
      </c>
      <c r="C629" t="s">
        <v>3137</v>
      </c>
      <c r="D629" t="s">
        <v>412</v>
      </c>
      <c r="E629">
        <v>8928.8506024950002</v>
      </c>
      <c r="F629">
        <v>607.65</v>
      </c>
      <c r="G629">
        <v>-38.210923307909397</v>
      </c>
      <c r="H629">
        <f>(Table2[[#This Row],[1Y Return vs Nifty]]-AVERAGE(Table2[1Y Return vs Nifty]))/_xlfn.STDEV.P(Table2[1Y Return vs Nifty])</f>
        <v>-1.0507526036651393</v>
      </c>
      <c r="I629">
        <v>-3.08781199074014</v>
      </c>
      <c r="J629">
        <f>(Table2[[#This Row],[1M Return vs Nifty]]-AVERAGE(Table2[1M Return vs Nifty]))/_xlfn.STDEV.P(Table2[1M Return vs Nifty])</f>
        <v>-0.46255551534191697</v>
      </c>
      <c r="K629">
        <v>-17.2225362110674</v>
      </c>
      <c r="L629">
        <f>(Table2[[#This Row],[6M Return vs Nifty]]-AVERAGE(Table2[6M Return vs Nifty]))/_xlfn.STDEV.P(Table2[6M Return vs Nifty])</f>
        <v>-0.81501150644416365</v>
      </c>
      <c r="M629">
        <v>6.6960333875579003</v>
      </c>
      <c r="N629">
        <f>(Table2[[#This Row],[1W Return vs Nifty]]-AVERAGE(Table2[1W Return vs Nifty]))/_xlfn.STDEV.P(Table2[1W Return vs Nifty])</f>
        <v>3.9628108187844839E-2</v>
      </c>
      <c r="O629">
        <v>631.04</v>
      </c>
      <c r="P629">
        <v>647.53568966294802</v>
      </c>
      <c r="Q629">
        <v>663.46808423213702</v>
      </c>
      <c r="R629">
        <v>33.231727416511603</v>
      </c>
      <c r="S629" s="1">
        <f>(Table2[[#This Row],[Close Price]]-Table2[[#This Row],[20D EMA]])/Table2[[#This Row],[20D EMA]]</f>
        <v>-3.7065796146044605E-2</v>
      </c>
      <c r="T629" s="1">
        <f>(Table2[[#This Row],[Close Price]]-Table2[[#This Row],[50D EMA]])/Table2[[#This Row],[50D EMA]]</f>
        <v>-6.1596125587624576E-2</v>
      </c>
      <c r="U629" s="1">
        <f>(Table2[[#This Row],[Close Price]]-Table2[[#This Row],[200D EMA]])/Table2[[#This Row],[200D EMA]]</f>
        <v>-8.4130775177735859E-2</v>
      </c>
      <c r="V629">
        <v>0.649346643964818</v>
      </c>
      <c r="W629">
        <v>591.5</v>
      </c>
      <c r="X629">
        <v>628.5</v>
      </c>
      <c r="Y629">
        <v>591.5</v>
      </c>
      <c r="Z629">
        <v>628.5</v>
      </c>
      <c r="AA629">
        <v>591.5</v>
      </c>
      <c r="AB629">
        <v>629.85</v>
      </c>
      <c r="AC629" s="1">
        <f>(Table2[[#This Row],[Close Price]]/Table2[[#This Row],[Day Low]])-1</f>
        <v>2.7303465765004198E-2</v>
      </c>
      <c r="AD629" s="1">
        <f>(Table2[[#This Row],[Day High]]/Table2[[#This Row],[Close Price]])-1</f>
        <v>3.4312515428289281E-2</v>
      </c>
      <c r="AE629" s="1">
        <f>(Table2[[#This Row],[Close Price]]/Table2[[#This Row],[Current Week Low]])-1</f>
        <v>2.7303465765004198E-2</v>
      </c>
      <c r="AF629" s="1">
        <f>(Table2[[#This Row],[Current Week High]]/Table2[[#This Row],[Close Price]])-1</f>
        <v>3.4312515428289281E-2</v>
      </c>
      <c r="AG629" s="1">
        <f>(Table2[[#This Row],[Close Price]]/Table2[[#This Row],[Current Month Low]])-1</f>
        <v>2.7303465765004198E-2</v>
      </c>
      <c r="AH629" s="1">
        <f>(Table2[[#This Row],[Current Month High]]/Table2[[#This Row],[Close Price]])-1</f>
        <v>3.6534189089113767E-2</v>
      </c>
      <c r="AI629">
        <v>34.106804904138798</v>
      </c>
      <c r="AJ629">
        <v>3.0788804071246698</v>
      </c>
      <c r="AK629" t="str">
        <f>IF(AND(Table2[[#This Row],[20D EMA]]&gt;Table2[[#This Row],[50D EMA]],Table2[[#This Row],[50D EMA]]&gt;Table2[[#This Row],[200D EMA]]),"Uptrend","Downtrend/NoTrend")</f>
        <v>Downtrend/NoTrend</v>
      </c>
      <c r="AL629">
        <v>-0.02</v>
      </c>
      <c r="AM629" t="s">
        <v>3168</v>
      </c>
      <c r="AN629">
        <v>-4.9400000000000004</v>
      </c>
      <c r="AO629" t="s">
        <v>3168</v>
      </c>
      <c r="AP629">
        <v>2.8380746346384999E-2</v>
      </c>
      <c r="AQ629">
        <f>(Table2[[#This Row],[Sharpe Ratio]]-AVERAGE(Table2[Sharpe Ratio]))/_xlfn.STDEV.P(Table2[Sharpe Ratio])</f>
        <v>-0.39705528983922594</v>
      </c>
      <c r="AR6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9">
        <f>_xlfn.RANK.AVG(Table2[[#This Row],[1Y Return vs Nifty Z-Score]],Table2[1Y Return vs Nifty Z-Score])</f>
        <v>676</v>
      </c>
      <c r="AT629">
        <f>_xlfn.RANK.AVG(Table2[[#This Row],[6M Return vs Nifty Z-Score]],Table2[6M Return vs Nifty Z-Score])</f>
        <v>597</v>
      </c>
      <c r="AU629">
        <f>_xlfn.RANK.AVG(Table2[[#This Row],[Sharpe Ratio Z-Score]],Table2[Sharpe Ratio Z-Score])</f>
        <v>441</v>
      </c>
      <c r="AV629">
        <f>(Table2[[#This Row],[Rank 1Y]]+Table2[[#This Row],[Rank 6M]]+Table2[[#This Row],[Rank Sharpe]])/3</f>
        <v>571.33333333333337</v>
      </c>
    </row>
    <row r="630" spans="1:48" x14ac:dyDescent="0.3">
      <c r="A630" t="s">
        <v>256</v>
      </c>
      <c r="B630" t="s">
        <v>257</v>
      </c>
      <c r="C630" t="s">
        <v>3125</v>
      </c>
      <c r="D630" t="s">
        <v>258</v>
      </c>
      <c r="E630">
        <v>98411.554146280003</v>
      </c>
      <c r="F630">
        <v>994.6</v>
      </c>
      <c r="G630">
        <v>-15.163621440193101</v>
      </c>
      <c r="H630">
        <f>(Table2[[#This Row],[1Y Return vs Nifty]]-AVERAGE(Table2[1Y Return vs Nifty]))/_xlfn.STDEV.P(Table2[1Y Return vs Nifty])</f>
        <v>-0.64216237556822864</v>
      </c>
      <c r="I630">
        <v>-8.6995619177259904</v>
      </c>
      <c r="J630">
        <f>(Table2[[#This Row],[1M Return vs Nifty]]-AVERAGE(Table2[1M Return vs Nifty]))/_xlfn.STDEV.P(Table2[1M Return vs Nifty])</f>
        <v>-1.0814311589431407</v>
      </c>
      <c r="K630">
        <v>-15.0643233256681</v>
      </c>
      <c r="L630">
        <f>(Table2[[#This Row],[6M Return vs Nifty]]-AVERAGE(Table2[6M Return vs Nifty]))/_xlfn.STDEV.P(Table2[6M Return vs Nifty])</f>
        <v>-0.74058131916630543</v>
      </c>
      <c r="M630">
        <v>4.8160713163395101</v>
      </c>
      <c r="N630">
        <f>(Table2[[#This Row],[1W Return vs Nifty]]-AVERAGE(Table2[1W Return vs Nifty]))/_xlfn.STDEV.P(Table2[1W Return vs Nifty])</f>
        <v>-0.29281785097798074</v>
      </c>
      <c r="O630">
        <v>1045.5</v>
      </c>
      <c r="P630">
        <v>1103.1341772784999</v>
      </c>
      <c r="Q630">
        <v>1098.41025630032</v>
      </c>
      <c r="R630">
        <v>34.494548831477502</v>
      </c>
      <c r="S630" s="1">
        <f>(Table2[[#This Row],[Close Price]]-Table2[[#This Row],[20D EMA]])/Table2[[#This Row],[20D EMA]]</f>
        <v>-4.8684839789574344E-2</v>
      </c>
      <c r="T630" s="1">
        <f>(Table2[[#This Row],[Close Price]]-Table2[[#This Row],[50D EMA]])/Table2[[#This Row],[50D EMA]]</f>
        <v>-9.8387104229025343E-2</v>
      </c>
      <c r="U630" s="1">
        <f>(Table2[[#This Row],[Close Price]]-Table2[[#This Row],[200D EMA]])/Table2[[#This Row],[200D EMA]]</f>
        <v>-9.450954750729941E-2</v>
      </c>
      <c r="V630">
        <v>1.58647045562556</v>
      </c>
      <c r="W630">
        <v>976.05</v>
      </c>
      <c r="X630">
        <v>1000.95</v>
      </c>
      <c r="Y630">
        <v>976.05</v>
      </c>
      <c r="Z630">
        <v>1000.95</v>
      </c>
      <c r="AA630">
        <v>976.05</v>
      </c>
      <c r="AB630">
        <v>1012</v>
      </c>
      <c r="AC630" s="1">
        <f>(Table2[[#This Row],[Close Price]]/Table2[[#This Row],[Day Low]])-1</f>
        <v>1.900517391527079E-2</v>
      </c>
      <c r="AD630" s="1">
        <f>(Table2[[#This Row],[Day High]]/Table2[[#This Row],[Close Price]])-1</f>
        <v>6.3844761713252041E-3</v>
      </c>
      <c r="AE630" s="1">
        <f>(Table2[[#This Row],[Close Price]]/Table2[[#This Row],[Current Week Low]])-1</f>
        <v>1.900517391527079E-2</v>
      </c>
      <c r="AF630" s="1">
        <f>(Table2[[#This Row],[Current Week High]]/Table2[[#This Row],[Close Price]])-1</f>
        <v>6.3844761713252041E-3</v>
      </c>
      <c r="AG630" s="1">
        <f>(Table2[[#This Row],[Close Price]]/Table2[[#This Row],[Current Month Low]])-1</f>
        <v>1.900517391527079E-2</v>
      </c>
      <c r="AH630" s="1">
        <f>(Table2[[#This Row],[Current Month High]]/Table2[[#This Row],[Close Price]])-1</f>
        <v>1.7494470138749163E-2</v>
      </c>
      <c r="AI630">
        <v>26.0225617155786</v>
      </c>
      <c r="AJ630">
        <v>12.321533651472601</v>
      </c>
      <c r="AK630" t="str">
        <f>IF(AND(Table2[[#This Row],[20D EMA]]&gt;Table2[[#This Row],[50D EMA]],Table2[[#This Row],[50D EMA]]&gt;Table2[[#This Row],[200D EMA]]),"Uptrend","Downtrend/NoTrend")</f>
        <v>Downtrend/NoTrend</v>
      </c>
      <c r="AL630">
        <v>-0.11</v>
      </c>
      <c r="AM630" t="s">
        <v>3168</v>
      </c>
      <c r="AN630">
        <v>-8.76</v>
      </c>
      <c r="AO630" t="s">
        <v>3168</v>
      </c>
      <c r="AP630">
        <v>-9.8480933514670001E-3</v>
      </c>
      <c r="AQ630">
        <f>(Table2[[#This Row],[Sharpe Ratio]]-AVERAGE(Table2[Sharpe Ratio]))/_xlfn.STDEV.P(Table2[Sharpe Ratio])</f>
        <v>-0.85011757853035674</v>
      </c>
      <c r="AR6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0">
        <f>_xlfn.RANK.AVG(Table2[[#This Row],[1Y Return vs Nifty Z-Score]],Table2[1Y Return vs Nifty Z-Score])</f>
        <v>546</v>
      </c>
      <c r="AT630">
        <f>_xlfn.RANK.AVG(Table2[[#This Row],[6M Return vs Nifty Z-Score]],Table2[6M Return vs Nifty Z-Score])</f>
        <v>580</v>
      </c>
      <c r="AU630">
        <f>_xlfn.RANK.AVG(Table2[[#This Row],[Sharpe Ratio Z-Score]],Table2[Sharpe Ratio Z-Score])</f>
        <v>589</v>
      </c>
      <c r="AV630">
        <f>(Table2[[#This Row],[Rank 1Y]]+Table2[[#This Row],[Rank 6M]]+Table2[[#This Row],[Rank Sharpe]])/3</f>
        <v>571.66666666666663</v>
      </c>
    </row>
    <row r="631" spans="1:48" x14ac:dyDescent="0.3">
      <c r="A631" t="s">
        <v>1846</v>
      </c>
      <c r="B631" t="s">
        <v>1847</v>
      </c>
      <c r="C631" t="s">
        <v>3123</v>
      </c>
      <c r="D631" t="s">
        <v>54</v>
      </c>
      <c r="E631">
        <v>4126.5120881000003</v>
      </c>
      <c r="F631">
        <v>45.95</v>
      </c>
      <c r="G631">
        <v>-7.10726374750611</v>
      </c>
      <c r="H631">
        <f>(Table2[[#This Row],[1Y Return vs Nifty]]-AVERAGE(Table2[1Y Return vs Nifty]))/_xlfn.STDEV.P(Table2[1Y Return vs Nifty])</f>
        <v>-0.49933658857681407</v>
      </c>
      <c r="I631">
        <v>-16.363090016036601</v>
      </c>
      <c r="J631">
        <f>(Table2[[#This Row],[1M Return vs Nifty]]-AVERAGE(Table2[1M Return vs Nifty]))/_xlfn.STDEV.P(Table2[1M Return vs Nifty])</f>
        <v>-1.9265812361571928</v>
      </c>
      <c r="K631">
        <v>-34.625581850317303</v>
      </c>
      <c r="L631">
        <f>(Table2[[#This Row],[6M Return vs Nifty]]-AVERAGE(Table2[6M Return vs Nifty]))/_xlfn.STDEV.P(Table2[6M Return vs Nifty])</f>
        <v>-1.4151895310021223</v>
      </c>
      <c r="M631">
        <v>14.5830371417356</v>
      </c>
      <c r="N631">
        <f>(Table2[[#This Row],[1W Return vs Nifty]]-AVERAGE(Table2[1W Return vs Nifty]))/_xlfn.STDEV.P(Table2[1W Return vs Nifty])</f>
        <v>1.4343384420525975</v>
      </c>
      <c r="O631">
        <v>48.69</v>
      </c>
      <c r="P631">
        <v>54.515391306744</v>
      </c>
      <c r="Q631">
        <v>59.439821738052103</v>
      </c>
      <c r="R631">
        <v>42.5348774851253</v>
      </c>
      <c r="S631" s="1">
        <f>(Table2[[#This Row],[Close Price]]-Table2[[#This Row],[20D EMA]])/Table2[[#This Row],[20D EMA]]</f>
        <v>-5.6274388991579279E-2</v>
      </c>
      <c r="T631" s="1">
        <f>(Table2[[#This Row],[Close Price]]-Table2[[#This Row],[50D EMA]])/Table2[[#This Row],[50D EMA]]</f>
        <v>-0.15711877144105518</v>
      </c>
      <c r="U631" s="1">
        <f>(Table2[[#This Row],[Close Price]]-Table2[[#This Row],[200D EMA]])/Table2[[#This Row],[200D EMA]]</f>
        <v>-0.22694922938196171</v>
      </c>
      <c r="V631">
        <v>1.1694929557198701</v>
      </c>
      <c r="W631">
        <v>45.57</v>
      </c>
      <c r="X631">
        <v>47.86</v>
      </c>
      <c r="Y631">
        <v>45.57</v>
      </c>
      <c r="Z631">
        <v>47.86</v>
      </c>
      <c r="AA631">
        <v>45.57</v>
      </c>
      <c r="AB631">
        <v>47.86</v>
      </c>
      <c r="AC631" s="1">
        <f>(Table2[[#This Row],[Close Price]]/Table2[[#This Row],[Day Low]])-1</f>
        <v>8.3388193987272707E-3</v>
      </c>
      <c r="AD631" s="1">
        <f>(Table2[[#This Row],[Day High]]/Table2[[#This Row],[Close Price]])-1</f>
        <v>4.1566920565832444E-2</v>
      </c>
      <c r="AE631" s="1">
        <f>(Table2[[#This Row],[Close Price]]/Table2[[#This Row],[Current Week Low]])-1</f>
        <v>8.3388193987272707E-3</v>
      </c>
      <c r="AF631" s="1">
        <f>(Table2[[#This Row],[Current Week High]]/Table2[[#This Row],[Close Price]])-1</f>
        <v>4.1566920565832444E-2</v>
      </c>
      <c r="AG631" s="1">
        <f>(Table2[[#This Row],[Close Price]]/Table2[[#This Row],[Current Month Low]])-1</f>
        <v>8.3388193987272707E-3</v>
      </c>
      <c r="AH631" s="1">
        <f>(Table2[[#This Row],[Current Month High]]/Table2[[#This Row],[Close Price]])-1</f>
        <v>4.1566920565832444E-2</v>
      </c>
      <c r="AI631">
        <v>116.822633297062</v>
      </c>
      <c r="AJ631">
        <v>24.7793618465716</v>
      </c>
      <c r="AK631" t="str">
        <f>IF(AND(Table2[[#This Row],[20D EMA]]&gt;Table2[[#This Row],[50D EMA]],Table2[[#This Row],[50D EMA]]&gt;Table2[[#This Row],[200D EMA]]),"Uptrend","Downtrend/NoTrend")</f>
        <v>Downtrend/NoTrend</v>
      </c>
      <c r="AL631">
        <v>-0.33</v>
      </c>
      <c r="AM631" t="s">
        <v>3168</v>
      </c>
      <c r="AN631">
        <v>-10.92</v>
      </c>
      <c r="AO631" t="s">
        <v>3168</v>
      </c>
      <c r="AP631">
        <v>2.5040456091360002E-3</v>
      </c>
      <c r="AQ631">
        <f>(Table2[[#This Row],[Sharpe Ratio]]-AVERAGE(Table2[Sharpe Ratio]))/_xlfn.STDEV.P(Table2[Sharpe Ratio])</f>
        <v>-0.70372840240173551</v>
      </c>
      <c r="AR6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1">
        <f>_xlfn.RANK.AVG(Table2[[#This Row],[1Y Return vs Nifty Z-Score]],Table2[1Y Return vs Nifty Z-Score])</f>
        <v>492</v>
      </c>
      <c r="AT631">
        <f>_xlfn.RANK.AVG(Table2[[#This Row],[6M Return vs Nifty Z-Score]],Table2[6M Return vs Nifty Z-Score])</f>
        <v>715</v>
      </c>
      <c r="AU631">
        <f>_xlfn.RANK.AVG(Table2[[#This Row],[Sharpe Ratio Z-Score]],Table2[Sharpe Ratio Z-Score])</f>
        <v>509</v>
      </c>
      <c r="AV631">
        <f>(Table2[[#This Row],[Rank 1Y]]+Table2[[#This Row],[Rank 6M]]+Table2[[#This Row],[Rank Sharpe]])/3</f>
        <v>572</v>
      </c>
    </row>
    <row r="632" spans="1:48" x14ac:dyDescent="0.3">
      <c r="A632" t="s">
        <v>2345</v>
      </c>
      <c r="B632" t="s">
        <v>2346</v>
      </c>
      <c r="C632" t="s">
        <v>3140</v>
      </c>
      <c r="D632" t="s">
        <v>1990</v>
      </c>
      <c r="E632">
        <v>2257.009836876</v>
      </c>
      <c r="F632">
        <v>47.34</v>
      </c>
      <c r="G632">
        <v>-38.390056723010098</v>
      </c>
      <c r="H632">
        <f>(Table2[[#This Row],[1Y Return vs Nifty]]-AVERAGE(Table2[1Y Return vs Nifty]))/_xlfn.STDEV.P(Table2[1Y Return vs Nifty])</f>
        <v>-1.0539283403893716</v>
      </c>
      <c r="I632">
        <v>-3.80163693266294</v>
      </c>
      <c r="J632">
        <f>(Table2[[#This Row],[1M Return vs Nifty]]-AVERAGE(Table2[1M Return vs Nifty]))/_xlfn.STDEV.P(Table2[1M Return vs Nifty])</f>
        <v>-0.54127763876133295</v>
      </c>
      <c r="K632">
        <v>-12.1751751141963</v>
      </c>
      <c r="L632">
        <f>(Table2[[#This Row],[6M Return vs Nifty]]-AVERAGE(Table2[6M Return vs Nifty]))/_xlfn.STDEV.P(Table2[6M Return vs Nifty])</f>
        <v>-0.64094339933544975</v>
      </c>
      <c r="M632">
        <v>13.643752930276801</v>
      </c>
      <c r="N632">
        <f>(Table2[[#This Row],[1W Return vs Nifty]]-AVERAGE(Table2[1W Return vs Nifty]))/_xlfn.STDEV.P(Table2[1W Return vs Nifty])</f>
        <v>1.2682386864307393</v>
      </c>
      <c r="O632">
        <v>47.91</v>
      </c>
      <c r="P632">
        <v>49.9804733983771</v>
      </c>
      <c r="Q632">
        <v>51.312422656810398</v>
      </c>
      <c r="R632">
        <v>50.416123395338097</v>
      </c>
      <c r="S632" s="1">
        <f>(Table2[[#This Row],[Close Price]]-Table2[[#This Row],[20D EMA]])/Table2[[#This Row],[20D EMA]]</f>
        <v>-1.1897307451471368E-2</v>
      </c>
      <c r="T632" s="1">
        <f>(Table2[[#This Row],[Close Price]]-Table2[[#This Row],[50D EMA]])/Table2[[#This Row],[50D EMA]]</f>
        <v>-5.2830099813797174E-2</v>
      </c>
      <c r="U632" s="1">
        <f>(Table2[[#This Row],[Close Price]]-Table2[[#This Row],[200D EMA]])/Table2[[#This Row],[200D EMA]]</f>
        <v>-7.7416392583505467E-2</v>
      </c>
      <c r="V632">
        <v>0.666056854374802</v>
      </c>
      <c r="W632">
        <v>47.1</v>
      </c>
      <c r="X632">
        <v>49.05</v>
      </c>
      <c r="Y632">
        <v>47.1</v>
      </c>
      <c r="Z632">
        <v>49.05</v>
      </c>
      <c r="AA632">
        <v>47.1</v>
      </c>
      <c r="AB632">
        <v>49.05</v>
      </c>
      <c r="AC632" s="1">
        <f>(Table2[[#This Row],[Close Price]]/Table2[[#This Row],[Day Low]])-1</f>
        <v>5.0955414012738842E-3</v>
      </c>
      <c r="AD632" s="1">
        <f>(Table2[[#This Row],[Day High]]/Table2[[#This Row],[Close Price]])-1</f>
        <v>3.6121673003802091E-2</v>
      </c>
      <c r="AE632" s="1">
        <f>(Table2[[#This Row],[Close Price]]/Table2[[#This Row],[Current Week Low]])-1</f>
        <v>5.0955414012738842E-3</v>
      </c>
      <c r="AF632" s="1">
        <f>(Table2[[#This Row],[Current Week High]]/Table2[[#This Row],[Close Price]])-1</f>
        <v>3.6121673003802091E-2</v>
      </c>
      <c r="AG632" s="1">
        <f>(Table2[[#This Row],[Close Price]]/Table2[[#This Row],[Current Month Low]])-1</f>
        <v>5.0955414012738842E-3</v>
      </c>
      <c r="AH632" s="1">
        <f>(Table2[[#This Row],[Current Month High]]/Table2[[#This Row],[Close Price]])-1</f>
        <v>3.6121673003802091E-2</v>
      </c>
      <c r="AI632">
        <v>46.599070553443099</v>
      </c>
      <c r="AJ632">
        <v>12.2865275142315</v>
      </c>
      <c r="AK632" t="str">
        <f>IF(AND(Table2[[#This Row],[20D EMA]]&gt;Table2[[#This Row],[50D EMA]],Table2[[#This Row],[50D EMA]]&gt;Table2[[#This Row],[200D EMA]]),"Uptrend","Downtrend/NoTrend")</f>
        <v>Downtrend/NoTrend</v>
      </c>
      <c r="AL632">
        <v>-0.02</v>
      </c>
      <c r="AM632" t="s">
        <v>3168</v>
      </c>
      <c r="AN632">
        <v>-3.72</v>
      </c>
      <c r="AO632" t="s">
        <v>3168</v>
      </c>
      <c r="AP632">
        <v>7.4244199192239997E-3</v>
      </c>
      <c r="AQ632">
        <f>(Table2[[#This Row],[Sharpe Ratio]]-AVERAGE(Table2[Sharpe Ratio]))/_xlfn.STDEV.P(Table2[Sharpe Ratio])</f>
        <v>-0.64541546212511058</v>
      </c>
      <c r="AR6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2">
        <f>_xlfn.RANK.AVG(Table2[[#This Row],[1Y Return vs Nifty Z-Score]],Table2[1Y Return vs Nifty Z-Score])</f>
        <v>677</v>
      </c>
      <c r="AT632">
        <f>_xlfn.RANK.AVG(Table2[[#This Row],[6M Return vs Nifty Z-Score]],Table2[6M Return vs Nifty Z-Score])</f>
        <v>548</v>
      </c>
      <c r="AU632">
        <f>_xlfn.RANK.AVG(Table2[[#This Row],[Sharpe Ratio Z-Score]],Table2[Sharpe Ratio Z-Score])</f>
        <v>498</v>
      </c>
      <c r="AV632">
        <f>(Table2[[#This Row],[Rank 1Y]]+Table2[[#This Row],[Rank 6M]]+Table2[[#This Row],[Rank Sharpe]])/3</f>
        <v>574.33333333333337</v>
      </c>
    </row>
    <row r="633" spans="1:48" x14ac:dyDescent="0.3">
      <c r="A633" t="s">
        <v>331</v>
      </c>
      <c r="B633" t="s">
        <v>332</v>
      </c>
      <c r="C633" t="s">
        <v>3121</v>
      </c>
      <c r="D633" t="s">
        <v>202</v>
      </c>
      <c r="E633">
        <v>78234.990254204997</v>
      </c>
      <c r="F633">
        <v>711.35</v>
      </c>
      <c r="G633">
        <v>4.3364316318752296</v>
      </c>
      <c r="H633">
        <f>(Table2[[#This Row],[1Y Return vs Nifty]]-AVERAGE(Table2[1Y Return vs Nifty]))/_xlfn.STDEV.P(Table2[1Y Return vs Nifty])</f>
        <v>-0.29645895317418036</v>
      </c>
      <c r="I633">
        <v>-2.5028816782164101</v>
      </c>
      <c r="J633">
        <f>(Table2[[#This Row],[1M Return vs Nifty]]-AVERAGE(Table2[1M Return vs Nifty]))/_xlfn.STDEV.P(Table2[1M Return vs Nifty])</f>
        <v>-0.39804816409944582</v>
      </c>
      <c r="K633">
        <v>-29.199667276888299</v>
      </c>
      <c r="L633">
        <f>(Table2[[#This Row],[6M Return vs Nifty]]-AVERAGE(Table2[6M Return vs Nifty]))/_xlfn.STDEV.P(Table2[6M Return vs Nifty])</f>
        <v>-1.2280662677753518</v>
      </c>
      <c r="M633">
        <v>1.68299675508666</v>
      </c>
      <c r="N633">
        <f>(Table2[[#This Row],[1W Return vs Nifty]]-AVERAGE(Table2[1W Return vs Nifty]))/_xlfn.STDEV.P(Table2[1W Return vs Nifty])</f>
        <v>-0.84685986788883927</v>
      </c>
      <c r="O633">
        <v>733.21</v>
      </c>
      <c r="P633">
        <v>772.92790218988205</v>
      </c>
      <c r="Q633">
        <v>874.06771409138798</v>
      </c>
      <c r="R633">
        <v>40.708125101941398</v>
      </c>
      <c r="S633" s="1">
        <f>(Table2[[#This Row],[Close Price]]-Table2[[#This Row],[20D EMA]])/Table2[[#This Row],[20D EMA]]</f>
        <v>-2.9814105099494025E-2</v>
      </c>
      <c r="T633" s="1">
        <f>(Table2[[#This Row],[Close Price]]-Table2[[#This Row],[50D EMA]])/Table2[[#This Row],[50D EMA]]</f>
        <v>-7.9668364947646092E-2</v>
      </c>
      <c r="U633" s="1">
        <f>(Table2[[#This Row],[Close Price]]-Table2[[#This Row],[200D EMA]])/Table2[[#This Row],[200D EMA]]</f>
        <v>-0.18616145118749353</v>
      </c>
      <c r="V633">
        <v>0.42699835553808801</v>
      </c>
      <c r="W633">
        <v>708.15</v>
      </c>
      <c r="X633">
        <v>720.05</v>
      </c>
      <c r="Y633">
        <v>708.15</v>
      </c>
      <c r="Z633">
        <v>720.05</v>
      </c>
      <c r="AA633">
        <v>708.15</v>
      </c>
      <c r="AB633">
        <v>725.55</v>
      </c>
      <c r="AC633" s="1">
        <f>(Table2[[#This Row],[Close Price]]/Table2[[#This Row],[Day Low]])-1</f>
        <v>4.5188166348937298E-3</v>
      </c>
      <c r="AD633" s="1">
        <f>(Table2[[#This Row],[Day High]]/Table2[[#This Row],[Close Price]])-1</f>
        <v>1.2230266394882783E-2</v>
      </c>
      <c r="AE633" s="1">
        <f>(Table2[[#This Row],[Close Price]]/Table2[[#This Row],[Current Week Low]])-1</f>
        <v>4.5188166348937298E-3</v>
      </c>
      <c r="AF633" s="1">
        <f>(Table2[[#This Row],[Current Week High]]/Table2[[#This Row],[Close Price]])-1</f>
        <v>1.2230266394882783E-2</v>
      </c>
      <c r="AG633" s="1">
        <f>(Table2[[#This Row],[Close Price]]/Table2[[#This Row],[Current Month Low]])-1</f>
        <v>4.5188166348937298E-3</v>
      </c>
      <c r="AH633" s="1">
        <f>(Table2[[#This Row],[Current Month High]]/Table2[[#This Row],[Close Price]])-1</f>
        <v>1.9962044000843449E-2</v>
      </c>
      <c r="AI633">
        <v>77.043649399030002</v>
      </c>
      <c r="AJ633">
        <v>34.981024667931599</v>
      </c>
      <c r="AK633" t="str">
        <f>IF(AND(Table2[[#This Row],[20D EMA]]&gt;Table2[[#This Row],[50D EMA]],Table2[[#This Row],[50D EMA]]&gt;Table2[[#This Row],[200D EMA]]),"Uptrend","Downtrend/NoTrend")</f>
        <v>Downtrend/NoTrend</v>
      </c>
      <c r="AL633">
        <v>-7.0000000000000007E-2</v>
      </c>
      <c r="AM633" t="s">
        <v>3168</v>
      </c>
      <c r="AN633">
        <v>-3.23</v>
      </c>
      <c r="AO633" t="s">
        <v>3168</v>
      </c>
      <c r="AP633">
        <v>-3.0834023205141E-2</v>
      </c>
      <c r="AQ633">
        <f>(Table2[[#This Row],[Sharpe Ratio]]-AVERAGE(Table2[Sharpe Ratio]))/_xlfn.STDEV.P(Table2[Sharpe Ratio])</f>
        <v>-1.0988285905559532</v>
      </c>
      <c r="AR6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3">
        <f>_xlfn.RANK.AVG(Table2[[#This Row],[1Y Return vs Nifty Z-Score]],Table2[1Y Return vs Nifty Z-Score])</f>
        <v>403</v>
      </c>
      <c r="AT633">
        <f>_xlfn.RANK.AVG(Table2[[#This Row],[6M Return vs Nifty Z-Score]],Table2[6M Return vs Nifty Z-Score])</f>
        <v>694</v>
      </c>
      <c r="AU633">
        <f>_xlfn.RANK.AVG(Table2[[#This Row],[Sharpe Ratio Z-Score]],Table2[Sharpe Ratio Z-Score])</f>
        <v>631</v>
      </c>
      <c r="AV633">
        <f>(Table2[[#This Row],[Rank 1Y]]+Table2[[#This Row],[Rank 6M]]+Table2[[#This Row],[Rank Sharpe]])/3</f>
        <v>576</v>
      </c>
    </row>
    <row r="634" spans="1:48" x14ac:dyDescent="0.3">
      <c r="A634" t="s">
        <v>767</v>
      </c>
      <c r="B634" t="s">
        <v>768</v>
      </c>
      <c r="C634" t="s">
        <v>3124</v>
      </c>
      <c r="D634" t="s">
        <v>737</v>
      </c>
      <c r="E634">
        <v>21253.858181621999</v>
      </c>
      <c r="F634">
        <v>221.19</v>
      </c>
      <c r="G634">
        <v>-45.212169835439802</v>
      </c>
      <c r="H634">
        <f>(Table2[[#This Row],[1Y Return vs Nifty]]-AVERAGE(Table2[1Y Return vs Nifty]))/_xlfn.STDEV.P(Table2[1Y Return vs Nifty])</f>
        <v>-1.1748730292171394</v>
      </c>
      <c r="I634">
        <v>-8.1103506765921498</v>
      </c>
      <c r="J634">
        <f>(Table2[[#This Row],[1M Return vs Nifty]]-AVERAGE(Table2[1M Return vs Nifty]))/_xlfn.STDEV.P(Table2[1M Return vs Nifty])</f>
        <v>-1.0164516978448734</v>
      </c>
      <c r="K634">
        <v>-31.101277231678601</v>
      </c>
      <c r="L634">
        <f>(Table2[[#This Row],[6M Return vs Nifty]]-AVERAGE(Table2[6M Return vs Nifty]))/_xlfn.STDEV.P(Table2[6M Return vs Nifty])</f>
        <v>-1.2936470017344559</v>
      </c>
      <c r="M634">
        <v>8.7006746506648298</v>
      </c>
      <c r="N634">
        <f>(Table2[[#This Row],[1W Return vs Nifty]]-AVERAGE(Table2[1W Return vs Nifty]))/_xlfn.STDEV.P(Table2[1W Return vs Nifty])</f>
        <v>0.39412190234458733</v>
      </c>
      <c r="O634">
        <v>233.67</v>
      </c>
      <c r="P634">
        <v>254.64856053863701</v>
      </c>
      <c r="Q634">
        <v>269.94370087118602</v>
      </c>
      <c r="R634">
        <v>38.850775626278903</v>
      </c>
      <c r="S634" s="1">
        <f>(Table2[[#This Row],[Close Price]]-Table2[[#This Row],[20D EMA]])/Table2[[#This Row],[20D EMA]]</f>
        <v>-5.3408653228912528E-2</v>
      </c>
      <c r="T634" s="1">
        <f>(Table2[[#This Row],[Close Price]]-Table2[[#This Row],[50D EMA]])/Table2[[#This Row],[50D EMA]]</f>
        <v>-0.13139112378198758</v>
      </c>
      <c r="U634" s="1">
        <f>(Table2[[#This Row],[Close Price]]-Table2[[#This Row],[200D EMA]])/Table2[[#This Row],[200D EMA]]</f>
        <v>-0.18060692179089122</v>
      </c>
      <c r="V634">
        <v>1.0682718386024499</v>
      </c>
      <c r="W634">
        <v>220.15</v>
      </c>
      <c r="X634">
        <v>227</v>
      </c>
      <c r="Y634">
        <v>220.15</v>
      </c>
      <c r="Z634">
        <v>227</v>
      </c>
      <c r="AA634">
        <v>220.15</v>
      </c>
      <c r="AB634">
        <v>228.8</v>
      </c>
      <c r="AC634" s="1">
        <f>(Table2[[#This Row],[Close Price]]/Table2[[#This Row],[Day Low]])-1</f>
        <v>4.7240517828752715E-3</v>
      </c>
      <c r="AD634" s="1">
        <f>(Table2[[#This Row],[Day High]]/Table2[[#This Row],[Close Price]])-1</f>
        <v>2.6267010262670087E-2</v>
      </c>
      <c r="AE634" s="1">
        <f>(Table2[[#This Row],[Close Price]]/Table2[[#This Row],[Current Week Low]])-1</f>
        <v>4.7240517828752715E-3</v>
      </c>
      <c r="AF634" s="1">
        <f>(Table2[[#This Row],[Current Week High]]/Table2[[#This Row],[Close Price]])-1</f>
        <v>2.6267010262670087E-2</v>
      </c>
      <c r="AG634" s="1">
        <f>(Table2[[#This Row],[Close Price]]/Table2[[#This Row],[Current Month Low]])-1</f>
        <v>4.7240517828752715E-3</v>
      </c>
      <c r="AH634" s="1">
        <f>(Table2[[#This Row],[Current Month High]]/Table2[[#This Row],[Close Price]])-1</f>
        <v>3.4404810344048187E-2</v>
      </c>
      <c r="AI634">
        <v>73.742031737420305</v>
      </c>
      <c r="AJ634">
        <v>5.3285714285714301</v>
      </c>
      <c r="AK634" t="str">
        <f>IF(AND(Table2[[#This Row],[20D EMA]]&gt;Table2[[#This Row],[50D EMA]],Table2[[#This Row],[50D EMA]]&gt;Table2[[#This Row],[200D EMA]]),"Uptrend","Downtrend/NoTrend")</f>
        <v>Downtrend/NoTrend</v>
      </c>
      <c r="AL634">
        <v>-0.22</v>
      </c>
      <c r="AM634" t="s">
        <v>3168</v>
      </c>
      <c r="AN634">
        <v>-7.59</v>
      </c>
      <c r="AO634" t="s">
        <v>3168</v>
      </c>
      <c r="AP634">
        <v>6.6118706171670996E-2</v>
      </c>
      <c r="AQ634">
        <f>(Table2[[#This Row],[Sharpe Ratio]]-AVERAGE(Table2[Sharpe Ratio]))/_xlfn.STDEV.P(Table2[Sharpe Ratio])</f>
        <v>5.0189423422074109E-2</v>
      </c>
      <c r="AR6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4">
        <f>_xlfn.RANK.AVG(Table2[[#This Row],[1Y Return vs Nifty Z-Score]],Table2[1Y Return vs Nifty Z-Score])</f>
        <v>698</v>
      </c>
      <c r="AT634">
        <f>_xlfn.RANK.AVG(Table2[[#This Row],[6M Return vs Nifty Z-Score]],Table2[6M Return vs Nifty Z-Score])</f>
        <v>702</v>
      </c>
      <c r="AU634">
        <f>_xlfn.RANK.AVG(Table2[[#This Row],[Sharpe Ratio Z-Score]],Table2[Sharpe Ratio Z-Score])</f>
        <v>328</v>
      </c>
      <c r="AV634">
        <f>(Table2[[#This Row],[Rank 1Y]]+Table2[[#This Row],[Rank 6M]]+Table2[[#This Row],[Rank Sharpe]])/3</f>
        <v>576</v>
      </c>
    </row>
    <row r="635" spans="1:48" x14ac:dyDescent="0.3">
      <c r="A635" t="s">
        <v>1783</v>
      </c>
      <c r="B635" t="s">
        <v>1784</v>
      </c>
      <c r="C635" t="s">
        <v>3127</v>
      </c>
      <c r="D635" t="s">
        <v>51</v>
      </c>
      <c r="E635">
        <v>4416.5553</v>
      </c>
      <c r="F635">
        <v>483.9</v>
      </c>
      <c r="G635">
        <v>-22.580508321989601</v>
      </c>
      <c r="H635">
        <f>(Table2[[#This Row],[1Y Return vs Nifty]]-AVERAGE(Table2[1Y Return vs Nifty]))/_xlfn.STDEV.P(Table2[1Y Return vs Nifty])</f>
        <v>-0.77365141147343242</v>
      </c>
      <c r="I635">
        <v>-2.1176872706339398</v>
      </c>
      <c r="J635">
        <f>(Table2[[#This Row],[1M Return vs Nifty]]-AVERAGE(Table2[1M Return vs Nifty]))/_xlfn.STDEV.P(Table2[1M Return vs Nifty])</f>
        <v>-0.35556811063914584</v>
      </c>
      <c r="K635">
        <v>-8.2367171555815908</v>
      </c>
      <c r="L635">
        <f>(Table2[[#This Row],[6M Return vs Nifty]]-AVERAGE(Table2[6M Return vs Nifty]))/_xlfn.STDEV.P(Table2[6M Return vs Nifty])</f>
        <v>-0.50511798311779577</v>
      </c>
      <c r="M635">
        <v>3.4841021459567401</v>
      </c>
      <c r="N635">
        <f>(Table2[[#This Row],[1W Return vs Nifty]]-AVERAGE(Table2[1W Return vs Nifty]))/_xlfn.STDEV.P(Table2[1W Return vs Nifty])</f>
        <v>-0.52835865002198934</v>
      </c>
      <c r="O635">
        <v>494.62</v>
      </c>
      <c r="P635">
        <v>509.35101670546601</v>
      </c>
      <c r="Q635">
        <v>510.67744103788402</v>
      </c>
      <c r="R635">
        <v>36.153637618923099</v>
      </c>
      <c r="S635" s="1">
        <f>(Table2[[#This Row],[Close Price]]-Table2[[#This Row],[20D EMA]])/Table2[[#This Row],[20D EMA]]</f>
        <v>-2.1673203671505454E-2</v>
      </c>
      <c r="T635" s="1">
        <f>(Table2[[#This Row],[Close Price]]-Table2[[#This Row],[50D EMA]])/Table2[[#This Row],[50D EMA]]</f>
        <v>-4.9967538830266375E-2</v>
      </c>
      <c r="U635" s="1">
        <f>(Table2[[#This Row],[Close Price]]-Table2[[#This Row],[200D EMA]])/Table2[[#This Row],[200D EMA]]</f>
        <v>-5.2435135931327717E-2</v>
      </c>
      <c r="V635">
        <v>0.35653168433042398</v>
      </c>
      <c r="W635">
        <v>481.05</v>
      </c>
      <c r="X635">
        <v>500</v>
      </c>
      <c r="Y635">
        <v>481.05</v>
      </c>
      <c r="Z635">
        <v>500</v>
      </c>
      <c r="AA635">
        <v>481.05</v>
      </c>
      <c r="AB635">
        <v>500</v>
      </c>
      <c r="AC635" s="1">
        <f>(Table2[[#This Row],[Close Price]]/Table2[[#This Row],[Day Low]])-1</f>
        <v>5.9245400685998817E-3</v>
      </c>
      <c r="AD635" s="1">
        <f>(Table2[[#This Row],[Day High]]/Table2[[#This Row],[Close Price]])-1</f>
        <v>3.3271337053110139E-2</v>
      </c>
      <c r="AE635" s="1">
        <f>(Table2[[#This Row],[Close Price]]/Table2[[#This Row],[Current Week Low]])-1</f>
        <v>5.9245400685998817E-3</v>
      </c>
      <c r="AF635" s="1">
        <f>(Table2[[#This Row],[Current Week High]]/Table2[[#This Row],[Close Price]])-1</f>
        <v>3.3271337053110139E-2</v>
      </c>
      <c r="AG635" s="1">
        <f>(Table2[[#This Row],[Close Price]]/Table2[[#This Row],[Current Month Low]])-1</f>
        <v>5.9245400685998817E-3</v>
      </c>
      <c r="AH635" s="1">
        <f>(Table2[[#This Row],[Current Month High]]/Table2[[#This Row],[Close Price]])-1</f>
        <v>3.3271337053110139E-2</v>
      </c>
      <c r="AI635">
        <v>31.225459805745</v>
      </c>
      <c r="AJ635">
        <v>12.2607586126899</v>
      </c>
      <c r="AK635" t="str">
        <f>IF(AND(Table2[[#This Row],[20D EMA]]&gt;Table2[[#This Row],[50D EMA]],Table2[[#This Row],[50D EMA]]&gt;Table2[[#This Row],[200D EMA]]),"Uptrend","Downtrend/NoTrend")</f>
        <v>Downtrend/NoTrend</v>
      </c>
      <c r="AL635">
        <v>-0.05</v>
      </c>
      <c r="AM635" t="s">
        <v>3168</v>
      </c>
      <c r="AN635">
        <v>-3.4</v>
      </c>
      <c r="AO635" t="s">
        <v>3168</v>
      </c>
      <c r="AP635">
        <v>-3.0959153933416E-2</v>
      </c>
      <c r="AQ635">
        <f>(Table2[[#This Row],[Sharpe Ratio]]-AVERAGE(Table2[Sharpe Ratio]))/_xlfn.STDEV.P(Table2[Sharpe Ratio])</f>
        <v>-1.1003115551080018</v>
      </c>
      <c r="AR6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5">
        <f>_xlfn.RANK.AVG(Table2[[#This Row],[1Y Return vs Nifty Z-Score]],Table2[1Y Return vs Nifty Z-Score])</f>
        <v>596</v>
      </c>
      <c r="AT635">
        <f>_xlfn.RANK.AVG(Table2[[#This Row],[6M Return vs Nifty Z-Score]],Table2[6M Return vs Nifty Z-Score])</f>
        <v>500</v>
      </c>
      <c r="AU635">
        <f>_xlfn.RANK.AVG(Table2[[#This Row],[Sharpe Ratio Z-Score]],Table2[Sharpe Ratio Z-Score])</f>
        <v>632</v>
      </c>
      <c r="AV635">
        <f>(Table2[[#This Row],[Rank 1Y]]+Table2[[#This Row],[Rank 6M]]+Table2[[#This Row],[Rank Sharpe]])/3</f>
        <v>576</v>
      </c>
    </row>
    <row r="636" spans="1:48" x14ac:dyDescent="0.3">
      <c r="A636" t="s">
        <v>65</v>
      </c>
      <c r="B636" t="s">
        <v>66</v>
      </c>
      <c r="C636" t="s">
        <v>3123</v>
      </c>
      <c r="D636" t="s">
        <v>24</v>
      </c>
      <c r="E636">
        <v>343823.16728025</v>
      </c>
      <c r="F636">
        <v>1729.35</v>
      </c>
      <c r="G636">
        <v>-25.400409589573801</v>
      </c>
      <c r="H636">
        <f>(Table2[[#This Row],[1Y Return vs Nifty]]-AVERAGE(Table2[1Y Return vs Nifty]))/_xlfn.STDEV.P(Table2[1Y Return vs Nifty])</f>
        <v>-0.82364355843910075</v>
      </c>
      <c r="I636">
        <v>-1.3548881305476499</v>
      </c>
      <c r="J636">
        <f>(Table2[[#This Row],[1M Return vs Nifty]]-AVERAGE(Table2[1M Return vs Nifty]))/_xlfn.STDEV.P(Table2[1M Return vs Nifty])</f>
        <v>-0.27144500912864739</v>
      </c>
      <c r="K636">
        <v>-0.29318835749431299</v>
      </c>
      <c r="L636">
        <f>(Table2[[#This Row],[6M Return vs Nifty]]-AVERAGE(Table2[6M Return vs Nifty]))/_xlfn.STDEV.P(Table2[6M Return vs Nifty])</f>
        <v>-0.23116987536228639</v>
      </c>
      <c r="M636">
        <v>8.3278352653504306E-2</v>
      </c>
      <c r="N636">
        <f>(Table2[[#This Row],[1W Return vs Nifty]]-AVERAGE(Table2[1W Return vs Nifty]))/_xlfn.STDEV.P(Table2[1W Return vs Nifty])</f>
        <v>-1.1297485106088723</v>
      </c>
      <c r="O636">
        <v>1785.83</v>
      </c>
      <c r="P636">
        <v>1805.1856210559799</v>
      </c>
      <c r="Q636">
        <v>1788.9787553477599</v>
      </c>
      <c r="R636">
        <v>30.251840324261401</v>
      </c>
      <c r="S636" s="1">
        <f>(Table2[[#This Row],[Close Price]]-Table2[[#This Row],[20D EMA]])/Table2[[#This Row],[20D EMA]]</f>
        <v>-3.1626750586562002E-2</v>
      </c>
      <c r="T636" s="1">
        <f>(Table2[[#This Row],[Close Price]]-Table2[[#This Row],[50D EMA]])/Table2[[#This Row],[50D EMA]]</f>
        <v>-4.2009874315095889E-2</v>
      </c>
      <c r="U636" s="1">
        <f>(Table2[[#This Row],[Close Price]]-Table2[[#This Row],[200D EMA]])/Table2[[#This Row],[200D EMA]]</f>
        <v>-3.3331170182716224E-2</v>
      </c>
      <c r="V636">
        <v>0.93275207192464504</v>
      </c>
      <c r="W636">
        <v>1724.25</v>
      </c>
      <c r="X636">
        <v>1744</v>
      </c>
      <c r="Y636">
        <v>1724.25</v>
      </c>
      <c r="Z636">
        <v>1744</v>
      </c>
      <c r="AA636">
        <v>1724.25</v>
      </c>
      <c r="AB636">
        <v>1754.15</v>
      </c>
      <c r="AC636" s="1">
        <f>(Table2[[#This Row],[Close Price]]/Table2[[#This Row],[Day Low]])-1</f>
        <v>2.9578077424967653E-3</v>
      </c>
      <c r="AD636" s="1">
        <f>(Table2[[#This Row],[Day High]]/Table2[[#This Row],[Close Price]])-1</f>
        <v>8.4713909850522295E-3</v>
      </c>
      <c r="AE636" s="1">
        <f>(Table2[[#This Row],[Close Price]]/Table2[[#This Row],[Current Week Low]])-1</f>
        <v>2.9578077424967653E-3</v>
      </c>
      <c r="AF636" s="1">
        <f>(Table2[[#This Row],[Current Week High]]/Table2[[#This Row],[Close Price]])-1</f>
        <v>8.4713909850522295E-3</v>
      </c>
      <c r="AG636" s="1">
        <f>(Table2[[#This Row],[Close Price]]/Table2[[#This Row],[Current Month Low]])-1</f>
        <v>2.9578077424967653E-3</v>
      </c>
      <c r="AH636" s="1">
        <f>(Table2[[#This Row],[Current Month High]]/Table2[[#This Row],[Close Price]])-1</f>
        <v>1.4340648220429797E-2</v>
      </c>
      <c r="AI636">
        <v>12.296527597074</v>
      </c>
      <c r="AJ636">
        <v>12.015416005440899</v>
      </c>
      <c r="AK636" t="str">
        <f>IF(AND(Table2[[#This Row],[20D EMA]]&gt;Table2[[#This Row],[50D EMA]],Table2[[#This Row],[50D EMA]]&gt;Table2[[#This Row],[200D EMA]]),"Uptrend","Downtrend/NoTrend")</f>
        <v>Downtrend/NoTrend</v>
      </c>
      <c r="AL636">
        <v>-0.04</v>
      </c>
      <c r="AM636" t="s">
        <v>3168</v>
      </c>
      <c r="AN636">
        <v>-7.23</v>
      </c>
      <c r="AO636" t="s">
        <v>3168</v>
      </c>
      <c r="AP636">
        <v>-0.116832244698133</v>
      </c>
      <c r="AQ636">
        <f>(Table2[[#This Row],[Sharpe Ratio]]-AVERAGE(Table2[Sharpe Ratio]))/_xlfn.STDEV.P(Table2[Sharpe Ratio])</f>
        <v>-2.1180212043242173</v>
      </c>
      <c r="AR6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6">
        <f>_xlfn.RANK.AVG(Table2[[#This Row],[1Y Return vs Nifty Z-Score]],Table2[1Y Return vs Nifty Z-Score])</f>
        <v>609</v>
      </c>
      <c r="AT636">
        <f>_xlfn.RANK.AVG(Table2[[#This Row],[6M Return vs Nifty Z-Score]],Table2[6M Return vs Nifty Z-Score])</f>
        <v>398</v>
      </c>
      <c r="AU636">
        <f>_xlfn.RANK.AVG(Table2[[#This Row],[Sharpe Ratio Z-Score]],Table2[Sharpe Ratio Z-Score])</f>
        <v>725</v>
      </c>
      <c r="AV636">
        <f>(Table2[[#This Row],[Rank 1Y]]+Table2[[#This Row],[Rank 6M]]+Table2[[#This Row],[Rank Sharpe]])/3</f>
        <v>577.33333333333337</v>
      </c>
    </row>
    <row r="637" spans="1:48" x14ac:dyDescent="0.3">
      <c r="A637" t="s">
        <v>855</v>
      </c>
      <c r="B637" t="s">
        <v>856</v>
      </c>
      <c r="C637" t="s">
        <v>3133</v>
      </c>
      <c r="D637" t="s">
        <v>40</v>
      </c>
      <c r="E637">
        <v>18129.139165550001</v>
      </c>
      <c r="F637">
        <v>820.75</v>
      </c>
      <c r="G637">
        <v>-21.107598850318102</v>
      </c>
      <c r="H637">
        <f>(Table2[[#This Row],[1Y Return vs Nifty]]-AVERAGE(Table2[1Y Return vs Nifty]))/_xlfn.STDEV.P(Table2[1Y Return vs Nifty])</f>
        <v>-0.74753918278607545</v>
      </c>
      <c r="I637">
        <v>-2.45418477895391</v>
      </c>
      <c r="J637">
        <f>(Table2[[#This Row],[1M Return vs Nifty]]-AVERAGE(Table2[1M Return vs Nifty]))/_xlfn.STDEV.P(Table2[1M Return vs Nifty])</f>
        <v>-0.39267776711729602</v>
      </c>
      <c r="K637">
        <v>-18.621629218511199</v>
      </c>
      <c r="L637">
        <f>(Table2[[#This Row],[6M Return vs Nifty]]-AVERAGE(Table2[6M Return vs Nifty]))/_xlfn.STDEV.P(Table2[6M Return vs Nifty])</f>
        <v>-0.8632619618406977</v>
      </c>
      <c r="M637">
        <v>2.36278721142101</v>
      </c>
      <c r="N637">
        <f>(Table2[[#This Row],[1W Return vs Nifty]]-AVERAGE(Table2[1W Return vs Nifty]))/_xlfn.STDEV.P(Table2[1W Return vs Nifty])</f>
        <v>-0.72664808609401688</v>
      </c>
      <c r="O637">
        <v>847.18</v>
      </c>
      <c r="P637">
        <v>871.34779885955504</v>
      </c>
      <c r="Q637">
        <v>864.53998726734198</v>
      </c>
      <c r="R637">
        <v>34.211736270874198</v>
      </c>
      <c r="S637" s="1">
        <f>(Table2[[#This Row],[Close Price]]-Table2[[#This Row],[20D EMA]])/Table2[[#This Row],[20D EMA]]</f>
        <v>-3.1197620340423466E-2</v>
      </c>
      <c r="T637" s="1">
        <f>(Table2[[#This Row],[Close Price]]-Table2[[#This Row],[50D EMA]])/Table2[[#This Row],[50D EMA]]</f>
        <v>-5.806843022473792E-2</v>
      </c>
      <c r="U637" s="1">
        <f>(Table2[[#This Row],[Close Price]]-Table2[[#This Row],[200D EMA]])/Table2[[#This Row],[200D EMA]]</f>
        <v>-5.0651199380325244E-2</v>
      </c>
      <c r="V637">
        <v>0.73971254703670897</v>
      </c>
      <c r="W637">
        <v>813.75</v>
      </c>
      <c r="X637">
        <v>833.95</v>
      </c>
      <c r="Y637">
        <v>813.75</v>
      </c>
      <c r="Z637">
        <v>833.95</v>
      </c>
      <c r="AA637">
        <v>813.75</v>
      </c>
      <c r="AB637">
        <v>845</v>
      </c>
      <c r="AC637" s="1">
        <f>(Table2[[#This Row],[Close Price]]/Table2[[#This Row],[Day Low]])-1</f>
        <v>8.6021505376343566E-3</v>
      </c>
      <c r="AD637" s="1">
        <f>(Table2[[#This Row],[Day High]]/Table2[[#This Row],[Close Price]])-1</f>
        <v>1.6082851050868152E-2</v>
      </c>
      <c r="AE637" s="1">
        <f>(Table2[[#This Row],[Close Price]]/Table2[[#This Row],[Current Week Low]])-1</f>
        <v>8.6021505376343566E-3</v>
      </c>
      <c r="AF637" s="1">
        <f>(Table2[[#This Row],[Current Week High]]/Table2[[#This Row],[Close Price]])-1</f>
        <v>1.6082851050868152E-2</v>
      </c>
      <c r="AG637" s="1">
        <f>(Table2[[#This Row],[Close Price]]/Table2[[#This Row],[Current Month Low]])-1</f>
        <v>8.6021505376343566E-3</v>
      </c>
      <c r="AH637" s="1">
        <f>(Table2[[#This Row],[Current Month High]]/Table2[[#This Row],[Close Price]])-1</f>
        <v>2.9546146816935792E-2</v>
      </c>
      <c r="AI637">
        <v>24.885775205604599</v>
      </c>
      <c r="AJ637">
        <v>15.403543307086499</v>
      </c>
      <c r="AK637" t="str">
        <f>IF(AND(Table2[[#This Row],[20D EMA]]&gt;Table2[[#This Row],[50D EMA]],Table2[[#This Row],[50D EMA]]&gt;Table2[[#This Row],[200D EMA]]),"Uptrend","Downtrend/NoTrend")</f>
        <v>Downtrend/NoTrend</v>
      </c>
      <c r="AL637">
        <v>-0.01</v>
      </c>
      <c r="AM637" t="s">
        <v>3168</v>
      </c>
      <c r="AN637">
        <v>-6.31</v>
      </c>
      <c r="AO637" t="s">
        <v>3168</v>
      </c>
      <c r="AQ637">
        <f>(Table2[[#This Row],[Sharpe Ratio]]-AVERAGE(Table2[Sharpe Ratio]))/_xlfn.STDEV.P(Table2[Sharpe Ratio])</f>
        <v>-0.73340465320162251</v>
      </c>
      <c r="AR6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7">
        <f>_xlfn.RANK.AVG(Table2[[#This Row],[1Y Return vs Nifty Z-Score]],Table2[1Y Return vs Nifty Z-Score])</f>
        <v>585</v>
      </c>
      <c r="AT637">
        <f>_xlfn.RANK.AVG(Table2[[#This Row],[6M Return vs Nifty Z-Score]],Table2[6M Return vs Nifty Z-Score])</f>
        <v>611</v>
      </c>
      <c r="AU637">
        <f>_xlfn.RANK.AVG(Table2[[#This Row],[Sharpe Ratio Z-Score]],Table2[Sharpe Ratio Z-Score])</f>
        <v>539</v>
      </c>
      <c r="AV637">
        <f>(Table2[[#This Row],[Rank 1Y]]+Table2[[#This Row],[Rank 6M]]+Table2[[#This Row],[Rank Sharpe]])/3</f>
        <v>578.33333333333337</v>
      </c>
    </row>
    <row r="638" spans="1:48" x14ac:dyDescent="0.3">
      <c r="A638" t="s">
        <v>1564</v>
      </c>
      <c r="B638" t="s">
        <v>1565</v>
      </c>
      <c r="C638" t="s">
        <v>3134</v>
      </c>
      <c r="D638" t="s">
        <v>149</v>
      </c>
      <c r="E638">
        <v>6209.3842999999997</v>
      </c>
      <c r="F638">
        <v>331.45</v>
      </c>
      <c r="G638">
        <v>-42.633175781612302</v>
      </c>
      <c r="H638">
        <f>(Table2[[#This Row],[1Y Return vs Nifty]]-AVERAGE(Table2[1Y Return vs Nifty]))/_xlfn.STDEV.P(Table2[1Y Return vs Nifty])</f>
        <v>-1.1291517654109839</v>
      </c>
      <c r="I638">
        <v>-9.0661184253158993</v>
      </c>
      <c r="J638">
        <f>(Table2[[#This Row],[1M Return vs Nifty]]-AVERAGE(Table2[1M Return vs Nifty]))/_xlfn.STDEV.P(Table2[1M Return vs Nifty])</f>
        <v>-1.1218557853970084</v>
      </c>
      <c r="K638">
        <v>-27.683886848602899</v>
      </c>
      <c r="L638">
        <f>(Table2[[#This Row],[6M Return vs Nifty]]-AVERAGE(Table2[6M Return vs Nifty]))/_xlfn.STDEV.P(Table2[6M Return vs Nifty])</f>
        <v>-1.1757916187300048</v>
      </c>
      <c r="M638">
        <v>7.91724125180186</v>
      </c>
      <c r="N638">
        <f>(Table2[[#This Row],[1W Return vs Nifty]]-AVERAGE(Table2[1W Return vs Nifty]))/_xlfn.STDEV.P(Table2[1W Return vs Nifty])</f>
        <v>0.25558226278752572</v>
      </c>
      <c r="O638">
        <v>349.99</v>
      </c>
      <c r="P638">
        <v>377.549019819796</v>
      </c>
      <c r="Q638">
        <v>405.86520172161698</v>
      </c>
      <c r="R638">
        <v>35.748803998559701</v>
      </c>
      <c r="S638" s="1">
        <f>(Table2[[#This Row],[Close Price]]-Table2[[#This Row],[20D EMA]])/Table2[[#This Row],[20D EMA]]</f>
        <v>-5.2972942084059602E-2</v>
      </c>
      <c r="T638" s="1">
        <f>(Table2[[#This Row],[Close Price]]-Table2[[#This Row],[50D EMA]])/Table2[[#This Row],[50D EMA]]</f>
        <v>-0.12210075354400088</v>
      </c>
      <c r="U638" s="1">
        <f>(Table2[[#This Row],[Close Price]]-Table2[[#This Row],[200D EMA]])/Table2[[#This Row],[200D EMA]]</f>
        <v>-0.18334954907678533</v>
      </c>
      <c r="V638">
        <v>0.79680447537647803</v>
      </c>
      <c r="W638">
        <v>325.2</v>
      </c>
      <c r="X638">
        <v>342</v>
      </c>
      <c r="Y638">
        <v>325.2</v>
      </c>
      <c r="Z638">
        <v>342</v>
      </c>
      <c r="AA638">
        <v>325.2</v>
      </c>
      <c r="AB638">
        <v>346.15</v>
      </c>
      <c r="AC638" s="1">
        <f>(Table2[[#This Row],[Close Price]]/Table2[[#This Row],[Day Low]])-1</f>
        <v>1.9218942189421995E-2</v>
      </c>
      <c r="AD638" s="1">
        <f>(Table2[[#This Row],[Day High]]/Table2[[#This Row],[Close Price]])-1</f>
        <v>3.1829838588022463E-2</v>
      </c>
      <c r="AE638" s="1">
        <f>(Table2[[#This Row],[Close Price]]/Table2[[#This Row],[Current Week Low]])-1</f>
        <v>1.9218942189421995E-2</v>
      </c>
      <c r="AF638" s="1">
        <f>(Table2[[#This Row],[Current Week High]]/Table2[[#This Row],[Close Price]])-1</f>
        <v>3.1829838588022463E-2</v>
      </c>
      <c r="AG638" s="1">
        <f>(Table2[[#This Row],[Close Price]]/Table2[[#This Row],[Current Month Low]])-1</f>
        <v>1.9218942189421995E-2</v>
      </c>
      <c r="AH638" s="1">
        <f>(Table2[[#This Row],[Current Month High]]/Table2[[#This Row],[Close Price]])-1</f>
        <v>4.4350580781415072E-2</v>
      </c>
      <c r="AI638">
        <v>65.183285563433401</v>
      </c>
      <c r="AJ638">
        <v>6.0300703774792002</v>
      </c>
      <c r="AK638" t="str">
        <f>IF(AND(Table2[[#This Row],[20D EMA]]&gt;Table2[[#This Row],[50D EMA]],Table2[[#This Row],[50D EMA]]&gt;Table2[[#This Row],[200D EMA]]),"Uptrend","Downtrend/NoTrend")</f>
        <v>Downtrend/NoTrend</v>
      </c>
      <c r="AL638">
        <v>-0.23</v>
      </c>
      <c r="AM638" t="s">
        <v>3168</v>
      </c>
      <c r="AN638">
        <v>-10.89</v>
      </c>
      <c r="AO638" t="s">
        <v>3168</v>
      </c>
      <c r="AP638">
        <v>5.8110299364852E-2</v>
      </c>
      <c r="AQ638">
        <f>(Table2[[#This Row],[Sharpe Ratio]]-AVERAGE(Table2[Sharpe Ratio]))/_xlfn.STDEV.P(Table2[Sharpe Ratio])</f>
        <v>-4.4720784299216269E-2</v>
      </c>
      <c r="AR6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8">
        <f>_xlfn.RANK.AVG(Table2[[#This Row],[1Y Return vs Nifty Z-Score]],Table2[1Y Return vs Nifty Z-Score])</f>
        <v>689</v>
      </c>
      <c r="AT638">
        <f>_xlfn.RANK.AVG(Table2[[#This Row],[6M Return vs Nifty Z-Score]],Table2[6M Return vs Nifty Z-Score])</f>
        <v>688</v>
      </c>
      <c r="AU638">
        <f>_xlfn.RANK.AVG(Table2[[#This Row],[Sharpe Ratio Z-Score]],Table2[Sharpe Ratio Z-Score])</f>
        <v>358</v>
      </c>
      <c r="AV638">
        <f>(Table2[[#This Row],[Rank 1Y]]+Table2[[#This Row],[Rank 6M]]+Table2[[#This Row],[Rank Sharpe]])/3</f>
        <v>578.33333333333337</v>
      </c>
    </row>
    <row r="639" spans="1:48" x14ac:dyDescent="0.3">
      <c r="A639" t="s">
        <v>1538</v>
      </c>
      <c r="B639" t="s">
        <v>1539</v>
      </c>
      <c r="C639" t="s">
        <v>3125</v>
      </c>
      <c r="D639" t="s">
        <v>371</v>
      </c>
      <c r="E639">
        <v>6399.7613803199902</v>
      </c>
      <c r="F639">
        <v>279.60000000000002</v>
      </c>
      <c r="G639">
        <v>-51.275340749812401</v>
      </c>
      <c r="H639">
        <f>(Table2[[#This Row],[1Y Return vs Nifty]]-AVERAGE(Table2[1Y Return vs Nifty]))/_xlfn.STDEV.P(Table2[1Y Return vs Nifty])</f>
        <v>-1.2823629384964648</v>
      </c>
      <c r="I639">
        <v>3.9892961895918302</v>
      </c>
      <c r="J639">
        <f>(Table2[[#This Row],[1M Return vs Nifty]]-AVERAGE(Table2[1M Return vs Nifty]))/_xlfn.STDEV.P(Table2[1M Return vs Nifty])</f>
        <v>0.31792293379149122</v>
      </c>
      <c r="K639">
        <v>-10.080091774299699</v>
      </c>
      <c r="L639">
        <f>(Table2[[#This Row],[6M Return vs Nifty]]-AVERAGE(Table2[6M Return vs Nifty]))/_xlfn.STDEV.P(Table2[6M Return vs Nifty])</f>
        <v>-0.56869035775360688</v>
      </c>
      <c r="M639">
        <v>10.3225092955397</v>
      </c>
      <c r="N639">
        <f>(Table2[[#This Row],[1W Return vs Nifty]]-AVERAGE(Table2[1W Return vs Nifty]))/_xlfn.STDEV.P(Table2[1W Return vs Nifty])</f>
        <v>0.68092150451653877</v>
      </c>
      <c r="O639">
        <v>285.14999999999998</v>
      </c>
      <c r="P639">
        <v>291.11946210311498</v>
      </c>
      <c r="Q639">
        <v>307.94762225455497</v>
      </c>
      <c r="R639">
        <v>44.479183603537699</v>
      </c>
      <c r="S639" s="1">
        <f>(Table2[[#This Row],[Close Price]]-Table2[[#This Row],[20D EMA]])/Table2[[#This Row],[20D EMA]]</f>
        <v>-1.9463440294581642E-2</v>
      </c>
      <c r="T639" s="1">
        <f>(Table2[[#This Row],[Close Price]]-Table2[[#This Row],[50D EMA]])/Table2[[#This Row],[50D EMA]]</f>
        <v>-3.9569536230575846E-2</v>
      </c>
      <c r="U639" s="1">
        <f>(Table2[[#This Row],[Close Price]]-Table2[[#This Row],[200D EMA]])/Table2[[#This Row],[200D EMA]]</f>
        <v>-9.2053388972499678E-2</v>
      </c>
      <c r="V639">
        <v>0.54224976439410799</v>
      </c>
      <c r="W639">
        <v>278.75</v>
      </c>
      <c r="X639">
        <v>292.75</v>
      </c>
      <c r="Y639">
        <v>278.75</v>
      </c>
      <c r="Z639">
        <v>292.75</v>
      </c>
      <c r="AA639">
        <v>278.75</v>
      </c>
      <c r="AB639">
        <v>296.5</v>
      </c>
      <c r="AC639" s="1">
        <f>(Table2[[#This Row],[Close Price]]/Table2[[#This Row],[Day Low]])-1</f>
        <v>3.0493273542602228E-3</v>
      </c>
      <c r="AD639" s="1">
        <f>(Table2[[#This Row],[Day High]]/Table2[[#This Row],[Close Price]])-1</f>
        <v>4.7031473533619472E-2</v>
      </c>
      <c r="AE639" s="1">
        <f>(Table2[[#This Row],[Close Price]]/Table2[[#This Row],[Current Week Low]])-1</f>
        <v>3.0493273542602228E-3</v>
      </c>
      <c r="AF639" s="1">
        <f>(Table2[[#This Row],[Current Week High]]/Table2[[#This Row],[Close Price]])-1</f>
        <v>4.7031473533619472E-2</v>
      </c>
      <c r="AG639" s="1">
        <f>(Table2[[#This Row],[Close Price]]/Table2[[#This Row],[Current Month Low]])-1</f>
        <v>3.0493273542602228E-3</v>
      </c>
      <c r="AH639" s="1">
        <f>(Table2[[#This Row],[Current Month High]]/Table2[[#This Row],[Close Price]])-1</f>
        <v>6.0443490701001412E-2</v>
      </c>
      <c r="AI639">
        <v>40.379113018597899</v>
      </c>
      <c r="AJ639">
        <v>8.3091226031377197</v>
      </c>
      <c r="AK639" t="str">
        <f>IF(AND(Table2[[#This Row],[20D EMA]]&gt;Table2[[#This Row],[50D EMA]],Table2[[#This Row],[50D EMA]]&gt;Table2[[#This Row],[200D EMA]]),"Uptrend","Downtrend/NoTrend")</f>
        <v>Downtrend/NoTrend</v>
      </c>
      <c r="AL639">
        <v>0.01</v>
      </c>
      <c r="AM639" t="s">
        <v>3169</v>
      </c>
      <c r="AN639">
        <v>-4.9800000000000004</v>
      </c>
      <c r="AO639" t="s">
        <v>3168</v>
      </c>
      <c r="AP639">
        <v>4.4882042085770003E-3</v>
      </c>
      <c r="AQ639">
        <f>(Table2[[#This Row],[Sharpe Ratio]]-AVERAGE(Table2[Sharpe Ratio]))/_xlfn.STDEV.P(Table2[Sharpe Ratio])</f>
        <v>-0.68021349995390012</v>
      </c>
      <c r="AR6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9">
        <f>_xlfn.RANK.AVG(Table2[[#This Row],[1Y Return vs Nifty Z-Score]],Table2[1Y Return vs Nifty Z-Score])</f>
        <v>713</v>
      </c>
      <c r="AT639">
        <f>_xlfn.RANK.AVG(Table2[[#This Row],[6M Return vs Nifty Z-Score]],Table2[6M Return vs Nifty Z-Score])</f>
        <v>522</v>
      </c>
      <c r="AU639">
        <f>_xlfn.RANK.AVG(Table2[[#This Row],[Sharpe Ratio Z-Score]],Table2[Sharpe Ratio Z-Score])</f>
        <v>503</v>
      </c>
      <c r="AV639">
        <f>(Table2[[#This Row],[Rank 1Y]]+Table2[[#This Row],[Rank 6M]]+Table2[[#This Row],[Rank Sharpe]])/3</f>
        <v>579.33333333333337</v>
      </c>
    </row>
    <row r="640" spans="1:48" x14ac:dyDescent="0.3">
      <c r="A640" t="s">
        <v>16</v>
      </c>
      <c r="B640" t="s">
        <v>17</v>
      </c>
      <c r="C640" t="s">
        <v>3121</v>
      </c>
      <c r="D640" t="s">
        <v>18</v>
      </c>
      <c r="E640">
        <v>1762117.93691307</v>
      </c>
      <c r="F640">
        <v>1302.1500000000001</v>
      </c>
      <c r="G640">
        <v>-13.434463996690599</v>
      </c>
      <c r="H640">
        <f>(Table2[[#This Row],[1Y Return vs Nifty]]-AVERAGE(Table2[1Y Return vs Nifty]))/_xlfn.STDEV.P(Table2[1Y Return vs Nifty])</f>
        <v>-0.61150729766317391</v>
      </c>
      <c r="I640">
        <v>-0.81534209986303896</v>
      </c>
      <c r="J640">
        <f>(Table2[[#This Row],[1M Return vs Nifty]]-AVERAGE(Table2[1M Return vs Nifty]))/_xlfn.STDEV.P(Table2[1M Return vs Nifty])</f>
        <v>-0.21194273241693851</v>
      </c>
      <c r="K640">
        <v>-15.029200678635499</v>
      </c>
      <c r="L640">
        <f>(Table2[[#This Row],[6M Return vs Nifty]]-AVERAGE(Table2[6M Return vs Nifty]))/_xlfn.STDEV.P(Table2[6M Return vs Nifty])</f>
        <v>-0.73937004607363876</v>
      </c>
      <c r="M640">
        <v>1.5771542693865801</v>
      </c>
      <c r="N640">
        <f>(Table2[[#This Row],[1W Return vs Nifty]]-AVERAGE(Table2[1W Return vs Nifty]))/_xlfn.STDEV.P(Table2[1W Return vs Nifty])</f>
        <v>-0.86557668522135811</v>
      </c>
      <c r="O640">
        <v>1357</v>
      </c>
      <c r="P640">
        <v>1405.4108592871701</v>
      </c>
      <c r="Q640">
        <v>1417.1021413456699</v>
      </c>
      <c r="R640">
        <v>24.7114891907779</v>
      </c>
      <c r="S640" s="1">
        <f>(Table2[[#This Row],[Close Price]]-Table2[[#This Row],[20D EMA]])/Table2[[#This Row],[20D EMA]]</f>
        <v>-4.042004421518048E-2</v>
      </c>
      <c r="T640" s="1">
        <f>(Table2[[#This Row],[Close Price]]-Table2[[#This Row],[50D EMA]])/Table2[[#This Row],[50D EMA]]</f>
        <v>-7.3473787828524609E-2</v>
      </c>
      <c r="U640" s="1">
        <f>(Table2[[#This Row],[Close Price]]-Table2[[#This Row],[200D EMA]])/Table2[[#This Row],[200D EMA]]</f>
        <v>-8.1117752907007887E-2</v>
      </c>
      <c r="V640">
        <v>0.93823058536925197</v>
      </c>
      <c r="W640">
        <v>1285.0999999999999</v>
      </c>
      <c r="X640">
        <v>1340</v>
      </c>
      <c r="Y640">
        <v>1285.0999999999999</v>
      </c>
      <c r="Z640">
        <v>1340</v>
      </c>
      <c r="AA640">
        <v>1285.0999999999999</v>
      </c>
      <c r="AB640">
        <v>1341.95</v>
      </c>
      <c r="AC640" s="1">
        <f>(Table2[[#This Row],[Close Price]]/Table2[[#This Row],[Day Low]])-1</f>
        <v>1.3267450003890957E-2</v>
      </c>
      <c r="AD640" s="1">
        <f>(Table2[[#This Row],[Day High]]/Table2[[#This Row],[Close Price]])-1</f>
        <v>2.9067311753638192E-2</v>
      </c>
      <c r="AE640" s="1">
        <f>(Table2[[#This Row],[Close Price]]/Table2[[#This Row],[Current Week Low]])-1</f>
        <v>1.3267450003890957E-2</v>
      </c>
      <c r="AF640" s="1">
        <f>(Table2[[#This Row],[Current Week High]]/Table2[[#This Row],[Close Price]])-1</f>
        <v>2.9067311753638192E-2</v>
      </c>
      <c r="AG640" s="1">
        <f>(Table2[[#This Row],[Close Price]]/Table2[[#This Row],[Current Month Low]])-1</f>
        <v>1.3267450003890957E-2</v>
      </c>
      <c r="AH640" s="1">
        <f>(Table2[[#This Row],[Current Month High]]/Table2[[#This Row],[Close Price]])-1</f>
        <v>3.0564835080443942E-2</v>
      </c>
      <c r="AI640">
        <v>23.5495142648696</v>
      </c>
      <c r="AJ640">
        <v>13.3265159591827</v>
      </c>
      <c r="AK640" t="str">
        <f>IF(AND(Table2[[#This Row],[20D EMA]]&gt;Table2[[#This Row],[50D EMA]],Table2[[#This Row],[50D EMA]]&gt;Table2[[#This Row],[200D EMA]]),"Uptrend","Downtrend/NoTrend")</f>
        <v>Downtrend/NoTrend</v>
      </c>
      <c r="AL640">
        <v>-0.02</v>
      </c>
      <c r="AM640" t="s">
        <v>3168</v>
      </c>
      <c r="AN640">
        <v>-4</v>
      </c>
      <c r="AO640" t="s">
        <v>3168</v>
      </c>
      <c r="AP640">
        <v>-2.9394635854961E-2</v>
      </c>
      <c r="AQ640">
        <f>(Table2[[#This Row],[Sharpe Ratio]]-AVERAGE(Table2[Sharpe Ratio]))/_xlfn.STDEV.P(Table2[Sharpe Ratio])</f>
        <v>-1.0817699475958256</v>
      </c>
      <c r="AR6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0">
        <f>_xlfn.RANK.AVG(Table2[[#This Row],[1Y Return vs Nifty Z-Score]],Table2[1Y Return vs Nifty Z-Score])</f>
        <v>533</v>
      </c>
      <c r="AT640">
        <f>_xlfn.RANK.AVG(Table2[[#This Row],[6M Return vs Nifty Z-Score]],Table2[6M Return vs Nifty Z-Score])</f>
        <v>579</v>
      </c>
      <c r="AU640">
        <f>_xlfn.RANK.AVG(Table2[[#This Row],[Sharpe Ratio Z-Score]],Table2[Sharpe Ratio Z-Score])</f>
        <v>629</v>
      </c>
      <c r="AV640">
        <f>(Table2[[#This Row],[Rank 1Y]]+Table2[[#This Row],[Rank 6M]]+Table2[[#This Row],[Rank Sharpe]])/3</f>
        <v>580.33333333333337</v>
      </c>
    </row>
    <row r="641" spans="1:48" x14ac:dyDescent="0.3">
      <c r="A641" t="s">
        <v>488</v>
      </c>
      <c r="B641" t="s">
        <v>489</v>
      </c>
      <c r="C641" t="s">
        <v>3122</v>
      </c>
      <c r="D641" t="s">
        <v>273</v>
      </c>
      <c r="E641">
        <v>43815.992935759998</v>
      </c>
      <c r="F641">
        <v>7035.1</v>
      </c>
      <c r="G641">
        <v>-34.9472536004928</v>
      </c>
      <c r="H641">
        <f>(Table2[[#This Row],[1Y Return vs Nifty]]-AVERAGE(Table2[1Y Return vs Nifty]))/_xlfn.STDEV.P(Table2[1Y Return vs Nifty])</f>
        <v>-0.99289318229598378</v>
      </c>
      <c r="I641">
        <v>-2.3933358883670501</v>
      </c>
      <c r="J641">
        <f>(Table2[[#This Row],[1M Return vs Nifty]]-AVERAGE(Table2[1M Return vs Nifty]))/_xlfn.STDEV.P(Table2[1M Return vs Nifty])</f>
        <v>-0.38596722284602097</v>
      </c>
      <c r="K641">
        <v>-7.5006197523089497</v>
      </c>
      <c r="L641">
        <f>(Table2[[#This Row],[6M Return vs Nifty]]-AVERAGE(Table2[6M Return vs Nifty]))/_xlfn.STDEV.P(Table2[6M Return vs Nifty])</f>
        <v>-0.47973222624877804</v>
      </c>
      <c r="M641">
        <v>1.97210724907007</v>
      </c>
      <c r="N641">
        <f>(Table2[[#This Row],[1W Return vs Nifty]]-AVERAGE(Table2[1W Return vs Nifty]))/_xlfn.STDEV.P(Table2[1W Return vs Nifty])</f>
        <v>-0.79573457289023874</v>
      </c>
      <c r="O641">
        <v>7243.45</v>
      </c>
      <c r="P641">
        <v>7371.5907883356203</v>
      </c>
      <c r="Q641">
        <v>7421.1326853749397</v>
      </c>
      <c r="R641">
        <v>37.837318023607999</v>
      </c>
      <c r="S641" s="1">
        <f>(Table2[[#This Row],[Close Price]]-Table2[[#This Row],[20D EMA]])/Table2[[#This Row],[20D EMA]]</f>
        <v>-2.8763917746377689E-2</v>
      </c>
      <c r="T641" s="1">
        <f>(Table2[[#This Row],[Close Price]]-Table2[[#This Row],[50D EMA]])/Table2[[#This Row],[50D EMA]]</f>
        <v>-4.5646970646832916E-2</v>
      </c>
      <c r="U641" s="1">
        <f>(Table2[[#This Row],[Close Price]]-Table2[[#This Row],[200D EMA]])/Table2[[#This Row],[200D EMA]]</f>
        <v>-5.2018027670588093E-2</v>
      </c>
      <c r="V641">
        <v>0.31127375545166902</v>
      </c>
      <c r="W641">
        <v>6969</v>
      </c>
      <c r="X641">
        <v>7146.95</v>
      </c>
      <c r="Y641">
        <v>6969</v>
      </c>
      <c r="Z641">
        <v>7146.95</v>
      </c>
      <c r="AA641">
        <v>6969</v>
      </c>
      <c r="AB641">
        <v>7146.95</v>
      </c>
      <c r="AC641" s="1">
        <f>(Table2[[#This Row],[Close Price]]/Table2[[#This Row],[Day Low]])-1</f>
        <v>9.4848615296312389E-3</v>
      </c>
      <c r="AD641" s="1">
        <f>(Table2[[#This Row],[Day High]]/Table2[[#This Row],[Close Price]])-1</f>
        <v>1.5898850051882629E-2</v>
      </c>
      <c r="AE641" s="1">
        <f>(Table2[[#This Row],[Close Price]]/Table2[[#This Row],[Current Week Low]])-1</f>
        <v>9.4848615296312389E-3</v>
      </c>
      <c r="AF641" s="1">
        <f>(Table2[[#This Row],[Current Week High]]/Table2[[#This Row],[Close Price]])-1</f>
        <v>1.5898850051882629E-2</v>
      </c>
      <c r="AG641" s="1">
        <f>(Table2[[#This Row],[Close Price]]/Table2[[#This Row],[Current Month Low]])-1</f>
        <v>9.4848615296312389E-3</v>
      </c>
      <c r="AH641" s="1">
        <f>(Table2[[#This Row],[Current Month High]]/Table2[[#This Row],[Close Price]])-1</f>
        <v>1.5898850051882629E-2</v>
      </c>
      <c r="AI641">
        <v>30.7728390499068</v>
      </c>
      <c r="AJ641">
        <v>9.7314075368105808</v>
      </c>
      <c r="AK641" t="str">
        <f>IF(AND(Table2[[#This Row],[20D EMA]]&gt;Table2[[#This Row],[50D EMA]],Table2[[#This Row],[50D EMA]]&gt;Table2[[#This Row],[200D EMA]]),"Uptrend","Downtrend/NoTrend")</f>
        <v>Downtrend/NoTrend</v>
      </c>
      <c r="AL641">
        <v>0.05</v>
      </c>
      <c r="AM641" t="s">
        <v>3169</v>
      </c>
      <c r="AN641">
        <v>-4.4800000000000004</v>
      </c>
      <c r="AO641" t="s">
        <v>3168</v>
      </c>
      <c r="AP641">
        <v>-1.3276344348427E-2</v>
      </c>
      <c r="AQ641">
        <f>(Table2[[#This Row],[Sharpe Ratio]]-AVERAGE(Table2[Sharpe Ratio]))/_xlfn.STDEV.P(Table2[Sharpe Ratio])</f>
        <v>-0.89074688496932819</v>
      </c>
      <c r="AR6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1">
        <f>_xlfn.RANK.AVG(Table2[[#This Row],[1Y Return vs Nifty Z-Score]],Table2[1Y Return vs Nifty Z-Score])</f>
        <v>664</v>
      </c>
      <c r="AT641">
        <f>_xlfn.RANK.AVG(Table2[[#This Row],[6M Return vs Nifty Z-Score]],Table2[6M Return vs Nifty Z-Score])</f>
        <v>492</v>
      </c>
      <c r="AU641">
        <f>_xlfn.RANK.AVG(Table2[[#This Row],[Sharpe Ratio Z-Score]],Table2[Sharpe Ratio Z-Score])</f>
        <v>596</v>
      </c>
      <c r="AV641">
        <f>(Table2[[#This Row],[Rank 1Y]]+Table2[[#This Row],[Rank 6M]]+Table2[[#This Row],[Rank Sharpe]])/3</f>
        <v>584</v>
      </c>
    </row>
    <row r="642" spans="1:48" x14ac:dyDescent="0.3">
      <c r="A642" t="s">
        <v>1428</v>
      </c>
      <c r="B642" t="s">
        <v>1429</v>
      </c>
      <c r="C642" t="s">
        <v>3123</v>
      </c>
      <c r="D642" t="s">
        <v>24</v>
      </c>
      <c r="E642">
        <v>7505.71222243999</v>
      </c>
      <c r="F642">
        <v>38.799999999999997</v>
      </c>
      <c r="G642">
        <v>-57.822647113668999</v>
      </c>
      <c r="H642">
        <f>(Table2[[#This Row],[1Y Return vs Nifty]]-AVERAGE(Table2[1Y Return vs Nifty]))/_xlfn.STDEV.P(Table2[1Y Return vs Nifty])</f>
        <v>-1.398435761943785</v>
      </c>
      <c r="I642">
        <v>0.64690060051130904</v>
      </c>
      <c r="J642">
        <f>(Table2[[#This Row],[1M Return vs Nifty]]-AVERAGE(Table2[1M Return vs Nifty]))/_xlfn.STDEV.P(Table2[1M Return vs Nifty])</f>
        <v>-5.0683516651879403E-2</v>
      </c>
      <c r="K642">
        <v>-34.975205795818098</v>
      </c>
      <c r="L642">
        <f>(Table2[[#This Row],[6M Return vs Nifty]]-AVERAGE(Table2[6M Return vs Nifty]))/_xlfn.STDEV.P(Table2[6M Return vs Nifty])</f>
        <v>-1.4272469957297658</v>
      </c>
      <c r="M642">
        <v>10.1069757362255</v>
      </c>
      <c r="N642">
        <f>(Table2[[#This Row],[1W Return vs Nifty]]-AVERAGE(Table2[1W Return vs Nifty]))/_xlfn.STDEV.P(Table2[1W Return vs Nifty])</f>
        <v>0.64280729893993627</v>
      </c>
      <c r="O642">
        <v>38.54</v>
      </c>
      <c r="P642">
        <v>40.377266167158503</v>
      </c>
      <c r="Q642">
        <v>45.166500217127897</v>
      </c>
      <c r="R642">
        <v>57.799482728100799</v>
      </c>
      <c r="S642" s="1">
        <f>(Table2[[#This Row],[Close Price]]-Table2[[#This Row],[20D EMA]])/Table2[[#This Row],[20D EMA]]</f>
        <v>6.7462376751426575E-3</v>
      </c>
      <c r="T642" s="1">
        <f>(Table2[[#This Row],[Close Price]]-Table2[[#This Row],[50D EMA]])/Table2[[#This Row],[50D EMA]]</f>
        <v>-3.9063223365067748E-2</v>
      </c>
      <c r="U642" s="1">
        <f>(Table2[[#This Row],[Close Price]]-Table2[[#This Row],[200D EMA]])/Table2[[#This Row],[200D EMA]]</f>
        <v>-0.14095624382058311</v>
      </c>
      <c r="V642">
        <v>0.99490750172543096</v>
      </c>
      <c r="W642">
        <v>38.299999999999997</v>
      </c>
      <c r="X642">
        <v>40.1</v>
      </c>
      <c r="Y642">
        <v>38.299999999999997</v>
      </c>
      <c r="Z642">
        <v>40.1</v>
      </c>
      <c r="AA642">
        <v>38.15</v>
      </c>
      <c r="AB642">
        <v>40.1</v>
      </c>
      <c r="AC642" s="1">
        <f>(Table2[[#This Row],[Close Price]]/Table2[[#This Row],[Day Low]])-1</f>
        <v>1.3054830287206221E-2</v>
      </c>
      <c r="AD642" s="1">
        <f>(Table2[[#This Row],[Day High]]/Table2[[#This Row],[Close Price]])-1</f>
        <v>3.3505154639175361E-2</v>
      </c>
      <c r="AE642" s="1">
        <f>(Table2[[#This Row],[Close Price]]/Table2[[#This Row],[Current Week Low]])-1</f>
        <v>1.3054830287206221E-2</v>
      </c>
      <c r="AF642" s="1">
        <f>(Table2[[#This Row],[Current Week High]]/Table2[[#This Row],[Close Price]])-1</f>
        <v>3.3505154639175361E-2</v>
      </c>
      <c r="AG642" s="1">
        <f>(Table2[[#This Row],[Close Price]]/Table2[[#This Row],[Current Month Low]])-1</f>
        <v>1.7038007863695803E-2</v>
      </c>
      <c r="AH642" s="1">
        <f>(Table2[[#This Row],[Current Month High]]/Table2[[#This Row],[Close Price]])-1</f>
        <v>3.3505154639175361E-2</v>
      </c>
      <c r="AI642">
        <v>62.371134020618499</v>
      </c>
      <c r="AJ642">
        <v>12.6269956458635</v>
      </c>
      <c r="AK642" t="str">
        <f>IF(AND(Table2[[#This Row],[20D EMA]]&gt;Table2[[#This Row],[50D EMA]],Table2[[#This Row],[50D EMA]]&gt;Table2[[#This Row],[200D EMA]]),"Uptrend","Downtrend/NoTrend")</f>
        <v>Downtrend/NoTrend</v>
      </c>
      <c r="AL642">
        <v>-0.09</v>
      </c>
      <c r="AM642" t="s">
        <v>3168</v>
      </c>
      <c r="AN642">
        <v>-1.27</v>
      </c>
      <c r="AO642" t="s">
        <v>3168</v>
      </c>
      <c r="AP642">
        <v>6.9993307201535002E-2</v>
      </c>
      <c r="AQ642">
        <f>(Table2[[#This Row],[Sharpe Ratio]]-AVERAGE(Table2[Sharpe Ratio]))/_xlfn.STDEV.P(Table2[Sharpe Ratio])</f>
        <v>9.6108567822730168E-2</v>
      </c>
      <c r="AR6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2">
        <f>_xlfn.RANK.AVG(Table2[[#This Row],[1Y Return vs Nifty Z-Score]],Table2[1Y Return vs Nifty Z-Score])</f>
        <v>722</v>
      </c>
      <c r="AT642">
        <f>_xlfn.RANK.AVG(Table2[[#This Row],[6M Return vs Nifty Z-Score]],Table2[6M Return vs Nifty Z-Score])</f>
        <v>718</v>
      </c>
      <c r="AU642">
        <f>_xlfn.RANK.AVG(Table2[[#This Row],[Sharpe Ratio Z-Score]],Table2[Sharpe Ratio Z-Score])</f>
        <v>316</v>
      </c>
      <c r="AV642">
        <f>(Table2[[#This Row],[Rank 1Y]]+Table2[[#This Row],[Rank 6M]]+Table2[[#This Row],[Rank Sharpe]])/3</f>
        <v>585.33333333333337</v>
      </c>
    </row>
    <row r="643" spans="1:48" x14ac:dyDescent="0.3">
      <c r="A643" t="s">
        <v>478</v>
      </c>
      <c r="B643" t="s">
        <v>479</v>
      </c>
      <c r="C643" t="s">
        <v>3123</v>
      </c>
      <c r="D643" t="s">
        <v>54</v>
      </c>
      <c r="E643">
        <v>46518.586346784999</v>
      </c>
      <c r="F643">
        <v>625.45000000000005</v>
      </c>
      <c r="G643">
        <v>-31.973297590257999</v>
      </c>
      <c r="H643">
        <f>(Table2[[#This Row],[1Y Return vs Nifty]]-AVERAGE(Table2[1Y Return vs Nifty]))/_xlfn.STDEV.P(Table2[1Y Return vs Nifty])</f>
        <v>-0.94016990164706238</v>
      </c>
      <c r="I643">
        <v>-11.3800495317636</v>
      </c>
      <c r="J643">
        <f>(Table2[[#This Row],[1M Return vs Nifty]]-AVERAGE(Table2[1M Return vs Nifty]))/_xlfn.STDEV.P(Table2[1M Return vs Nifty])</f>
        <v>-1.3770409988124035</v>
      </c>
      <c r="K643">
        <v>-8.0936075257664495</v>
      </c>
      <c r="L643">
        <f>(Table2[[#This Row],[6M Return vs Nifty]]-AVERAGE(Table2[6M Return vs Nifty]))/_xlfn.STDEV.P(Table2[6M Return vs Nifty])</f>
        <v>-0.5001825679785078</v>
      </c>
      <c r="M643">
        <v>2.9002918110200402</v>
      </c>
      <c r="N643">
        <f>(Table2[[#This Row],[1W Return vs Nifty]]-AVERAGE(Table2[1W Return vs Nifty]))/_xlfn.STDEV.P(Table2[1W Return vs Nifty])</f>
        <v>-0.63159764071245983</v>
      </c>
      <c r="O643">
        <v>651.73</v>
      </c>
      <c r="P643">
        <v>670.21525466584296</v>
      </c>
      <c r="Q643">
        <v>665.56217167051602</v>
      </c>
      <c r="R643">
        <v>39.201977668768698</v>
      </c>
      <c r="S643" s="1">
        <f>(Table2[[#This Row],[Close Price]]-Table2[[#This Row],[20D EMA]])/Table2[[#This Row],[20D EMA]]</f>
        <v>-4.0323446826139614E-2</v>
      </c>
      <c r="T643" s="1">
        <f>(Table2[[#This Row],[Close Price]]-Table2[[#This Row],[50D EMA]])/Table2[[#This Row],[50D EMA]]</f>
        <v>-6.6792354179049621E-2</v>
      </c>
      <c r="U643" s="1">
        <f>(Table2[[#This Row],[Close Price]]-Table2[[#This Row],[200D EMA]])/Table2[[#This Row],[200D EMA]]</f>
        <v>-6.0268106238425691E-2</v>
      </c>
      <c r="V643">
        <v>1.1501259679439599</v>
      </c>
      <c r="W643">
        <v>616.4</v>
      </c>
      <c r="X643">
        <v>628.4</v>
      </c>
      <c r="Y643">
        <v>616.4</v>
      </c>
      <c r="Z643">
        <v>628.4</v>
      </c>
      <c r="AA643">
        <v>615.65</v>
      </c>
      <c r="AB643">
        <v>628.4</v>
      </c>
      <c r="AC643" s="1">
        <f>(Table2[[#This Row],[Close Price]]/Table2[[#This Row],[Day Low]])-1</f>
        <v>1.4682024659312232E-2</v>
      </c>
      <c r="AD643" s="1">
        <f>(Table2[[#This Row],[Day High]]/Table2[[#This Row],[Close Price]])-1</f>
        <v>4.7166040450874469E-3</v>
      </c>
      <c r="AE643" s="1">
        <f>(Table2[[#This Row],[Close Price]]/Table2[[#This Row],[Current Week Low]])-1</f>
        <v>1.4682024659312232E-2</v>
      </c>
      <c r="AF643" s="1">
        <f>(Table2[[#This Row],[Current Week High]]/Table2[[#This Row],[Close Price]])-1</f>
        <v>4.7166040450874469E-3</v>
      </c>
      <c r="AG643" s="1">
        <f>(Table2[[#This Row],[Close Price]]/Table2[[#This Row],[Current Month Low]])-1</f>
        <v>1.5918135304150205E-2</v>
      </c>
      <c r="AH643" s="1">
        <f>(Table2[[#This Row],[Current Month High]]/Table2[[#This Row],[Close Price]])-1</f>
        <v>4.7166040450874469E-3</v>
      </c>
      <c r="AI643">
        <v>30.050363738108501</v>
      </c>
      <c r="AJ643">
        <v>12.958280657395701</v>
      </c>
      <c r="AK643" t="str">
        <f>IF(AND(Table2[[#This Row],[20D EMA]]&gt;Table2[[#This Row],[50D EMA]],Table2[[#This Row],[50D EMA]]&gt;Table2[[#This Row],[200D EMA]]),"Uptrend","Downtrend/NoTrend")</f>
        <v>Downtrend/NoTrend</v>
      </c>
      <c r="AL643">
        <v>0.01</v>
      </c>
      <c r="AM643" t="s">
        <v>3169</v>
      </c>
      <c r="AN643">
        <v>-8.9499999999999993</v>
      </c>
      <c r="AO643" t="s">
        <v>3168</v>
      </c>
      <c r="AP643">
        <v>-2.2353870233010002E-2</v>
      </c>
      <c r="AQ643">
        <f>(Table2[[#This Row],[Sharpe Ratio]]-AVERAGE(Table2[Sharpe Ratio]))/_xlfn.STDEV.P(Table2[Sharpe Ratio])</f>
        <v>-0.99832756713042559</v>
      </c>
      <c r="AR6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3">
        <f>_xlfn.RANK.AVG(Table2[[#This Row],[1Y Return vs Nifty Z-Score]],Table2[1Y Return vs Nifty Z-Score])</f>
        <v>645</v>
      </c>
      <c r="AT643">
        <f>_xlfn.RANK.AVG(Table2[[#This Row],[6M Return vs Nifty Z-Score]],Table2[6M Return vs Nifty Z-Score])</f>
        <v>498</v>
      </c>
      <c r="AU643">
        <f>_xlfn.RANK.AVG(Table2[[#This Row],[Sharpe Ratio Z-Score]],Table2[Sharpe Ratio Z-Score])</f>
        <v>614</v>
      </c>
      <c r="AV643">
        <f>(Table2[[#This Row],[Rank 1Y]]+Table2[[#This Row],[Rank 6M]]+Table2[[#This Row],[Rank Sharpe]])/3</f>
        <v>585.66666666666663</v>
      </c>
    </row>
    <row r="644" spans="1:48" x14ac:dyDescent="0.3">
      <c r="A644" t="s">
        <v>1654</v>
      </c>
      <c r="B644" t="s">
        <v>1655</v>
      </c>
      <c r="C644" t="s">
        <v>3137</v>
      </c>
      <c r="D644" t="s">
        <v>291</v>
      </c>
      <c r="E644">
        <v>5462.25382696</v>
      </c>
      <c r="F644">
        <v>162.4</v>
      </c>
      <c r="G644">
        <v>-20.002724488491602</v>
      </c>
      <c r="H644">
        <f>(Table2[[#This Row],[1Y Return vs Nifty]]-AVERAGE(Table2[1Y Return vs Nifty]))/_xlfn.STDEV.P(Table2[1Y Return vs Nifty])</f>
        <v>-0.72795160285553784</v>
      </c>
      <c r="I644">
        <v>-2.19685724155649</v>
      </c>
      <c r="J644">
        <f>(Table2[[#This Row],[1M Return vs Nifty]]-AVERAGE(Table2[1M Return vs Nifty]))/_xlfn.STDEV.P(Table2[1M Return vs Nifty])</f>
        <v>-0.36429914237542632</v>
      </c>
      <c r="K644">
        <v>-10.921109026846</v>
      </c>
      <c r="L644">
        <f>(Table2[[#This Row],[6M Return vs Nifty]]-AVERAGE(Table2[6M Return vs Nifty]))/_xlfn.STDEV.P(Table2[6M Return vs Nifty])</f>
        <v>-0.59769448057875152</v>
      </c>
      <c r="M644">
        <v>5.8077929487433098</v>
      </c>
      <c r="N644">
        <f>(Table2[[#This Row],[1W Return vs Nifty]]-AVERAGE(Table2[1W Return vs Nifty]))/_xlfn.STDEV.P(Table2[1W Return vs Nifty])</f>
        <v>-0.11744524407410466</v>
      </c>
      <c r="O644">
        <v>165.56</v>
      </c>
      <c r="P644">
        <v>168.29829596558699</v>
      </c>
      <c r="Q644">
        <v>167.42407899632801</v>
      </c>
      <c r="R644">
        <v>45.2852868352835</v>
      </c>
      <c r="S644" s="1">
        <f>(Table2[[#This Row],[Close Price]]-Table2[[#This Row],[20D EMA]])/Table2[[#This Row],[20D EMA]]</f>
        <v>-1.9086735926552287E-2</v>
      </c>
      <c r="T644" s="1">
        <f>(Table2[[#This Row],[Close Price]]-Table2[[#This Row],[50D EMA]])/Table2[[#This Row],[50D EMA]]</f>
        <v>-3.5046676686453462E-2</v>
      </c>
      <c r="U644" s="1">
        <f>(Table2[[#This Row],[Close Price]]-Table2[[#This Row],[200D EMA]])/Table2[[#This Row],[200D EMA]]</f>
        <v>-3.0008102935051476E-2</v>
      </c>
      <c r="V644">
        <v>0.51341066662568802</v>
      </c>
      <c r="W644">
        <v>159</v>
      </c>
      <c r="X644">
        <v>163.95</v>
      </c>
      <c r="Y644">
        <v>159</v>
      </c>
      <c r="Z644">
        <v>163.95</v>
      </c>
      <c r="AA644">
        <v>159</v>
      </c>
      <c r="AB644">
        <v>164.7</v>
      </c>
      <c r="AC644" s="1">
        <f>(Table2[[#This Row],[Close Price]]/Table2[[#This Row],[Day Low]])-1</f>
        <v>2.1383647798742134E-2</v>
      </c>
      <c r="AD644" s="1">
        <f>(Table2[[#This Row],[Day High]]/Table2[[#This Row],[Close Price]])-1</f>
        <v>9.5443349753694395E-3</v>
      </c>
      <c r="AE644" s="1">
        <f>(Table2[[#This Row],[Close Price]]/Table2[[#This Row],[Current Week Low]])-1</f>
        <v>2.1383647798742134E-2</v>
      </c>
      <c r="AF644" s="1">
        <f>(Table2[[#This Row],[Current Week High]]/Table2[[#This Row],[Close Price]])-1</f>
        <v>9.5443349753694395E-3</v>
      </c>
      <c r="AG644" s="1">
        <f>(Table2[[#This Row],[Close Price]]/Table2[[#This Row],[Current Month Low]])-1</f>
        <v>2.1383647798742134E-2</v>
      </c>
      <c r="AH644" s="1">
        <f>(Table2[[#This Row],[Current Month High]]/Table2[[#This Row],[Close Price]])-1</f>
        <v>1.4162561576354538E-2</v>
      </c>
      <c r="AI644">
        <v>35.221674876847203</v>
      </c>
      <c r="AJ644">
        <v>24.875048058438999</v>
      </c>
      <c r="AK644" t="str">
        <f>IF(AND(Table2[[#This Row],[20D EMA]]&gt;Table2[[#This Row],[50D EMA]],Table2[[#This Row],[50D EMA]]&gt;Table2[[#This Row],[200D EMA]]),"Uptrend","Downtrend/NoTrend")</f>
        <v>Downtrend/NoTrend</v>
      </c>
      <c r="AL644">
        <v>0.16</v>
      </c>
      <c r="AM644" t="s">
        <v>3169</v>
      </c>
      <c r="AN644">
        <v>-9.02</v>
      </c>
      <c r="AO644" t="s">
        <v>3168</v>
      </c>
      <c r="AP644">
        <v>-4.1018110406172002E-2</v>
      </c>
      <c r="AQ644">
        <f>(Table2[[#This Row],[Sharpe Ratio]]-AVERAGE(Table2[Sharpe Ratio]))/_xlfn.STDEV.P(Table2[Sharpe Ratio])</f>
        <v>-1.2195234871836531</v>
      </c>
      <c r="AR6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4">
        <f>_xlfn.RANK.AVG(Table2[[#This Row],[1Y Return vs Nifty Z-Score]],Table2[1Y Return vs Nifty Z-Score])</f>
        <v>578</v>
      </c>
      <c r="AT644">
        <f>_xlfn.RANK.AVG(Table2[[#This Row],[6M Return vs Nifty Z-Score]],Table2[6M Return vs Nifty Z-Score])</f>
        <v>534</v>
      </c>
      <c r="AU644">
        <f>_xlfn.RANK.AVG(Table2[[#This Row],[Sharpe Ratio Z-Score]],Table2[Sharpe Ratio Z-Score])</f>
        <v>648</v>
      </c>
      <c r="AV644">
        <f>(Table2[[#This Row],[Rank 1Y]]+Table2[[#This Row],[Rank 6M]]+Table2[[#This Row],[Rank Sharpe]])/3</f>
        <v>586.66666666666663</v>
      </c>
    </row>
    <row r="645" spans="1:48" x14ac:dyDescent="0.3">
      <c r="A645" t="s">
        <v>1006</v>
      </c>
      <c r="B645" t="s">
        <v>1007</v>
      </c>
      <c r="C645" t="s">
        <v>3130</v>
      </c>
      <c r="D645" t="s">
        <v>117</v>
      </c>
      <c r="E645">
        <v>13765.05567745</v>
      </c>
      <c r="F645">
        <v>46.97</v>
      </c>
      <c r="G645">
        <v>-10.2159424271226</v>
      </c>
      <c r="H645">
        <f>(Table2[[#This Row],[1Y Return vs Nifty]]-AVERAGE(Table2[1Y Return vs Nifty]))/_xlfn.STDEV.P(Table2[1Y Return vs Nifty])</f>
        <v>-0.55444827748837877</v>
      </c>
      <c r="I645">
        <v>-3.9536023090661501</v>
      </c>
      <c r="J645">
        <f>(Table2[[#This Row],[1M Return vs Nifty]]-AVERAGE(Table2[1M Return vs Nifty]))/_xlfn.STDEV.P(Table2[1M Return vs Nifty])</f>
        <v>-0.55803670168293285</v>
      </c>
      <c r="K645">
        <v>-33.484458654369099</v>
      </c>
      <c r="L645">
        <f>(Table2[[#This Row],[6M Return vs Nifty]]-AVERAGE(Table2[6M Return vs Nifty]))/_xlfn.STDEV.P(Table2[6M Return vs Nifty])</f>
        <v>-1.3758356684818274</v>
      </c>
      <c r="M645">
        <v>11.854490053551601</v>
      </c>
      <c r="N645">
        <f>(Table2[[#This Row],[1W Return vs Nifty]]-AVERAGE(Table2[1W Return vs Nifty]))/_xlfn.STDEV.P(Table2[1W Return vs Nifty])</f>
        <v>0.9518316576085003</v>
      </c>
      <c r="O645">
        <v>47.92</v>
      </c>
      <c r="P645">
        <v>50.504295639508001</v>
      </c>
      <c r="Q645">
        <v>53.819828117788099</v>
      </c>
      <c r="R645">
        <v>47.396506397844703</v>
      </c>
      <c r="S645" s="1">
        <f>(Table2[[#This Row],[Close Price]]-Table2[[#This Row],[20D EMA]])/Table2[[#This Row],[20D EMA]]</f>
        <v>-1.9824707846410744E-2</v>
      </c>
      <c r="T645" s="1">
        <f>(Table2[[#This Row],[Close Price]]-Table2[[#This Row],[50D EMA]])/Table2[[#This Row],[50D EMA]]</f>
        <v>-6.9980099608462382E-2</v>
      </c>
      <c r="U645" s="1">
        <f>(Table2[[#This Row],[Close Price]]-Table2[[#This Row],[200D EMA]])/Table2[[#This Row],[200D EMA]]</f>
        <v>-0.12727331835391256</v>
      </c>
      <c r="V645">
        <v>0.88041599771496704</v>
      </c>
      <c r="W645">
        <v>46.75</v>
      </c>
      <c r="X645">
        <v>48.5</v>
      </c>
      <c r="Y645">
        <v>46.75</v>
      </c>
      <c r="Z645">
        <v>48.5</v>
      </c>
      <c r="AA645">
        <v>46.75</v>
      </c>
      <c r="AB645">
        <v>48.55</v>
      </c>
      <c r="AC645" s="1">
        <f>(Table2[[#This Row],[Close Price]]/Table2[[#This Row],[Day Low]])-1</f>
        <v>4.7058823529411153E-3</v>
      </c>
      <c r="AD645" s="1">
        <f>(Table2[[#This Row],[Day High]]/Table2[[#This Row],[Close Price]])-1</f>
        <v>3.2573983393655581E-2</v>
      </c>
      <c r="AE645" s="1">
        <f>(Table2[[#This Row],[Close Price]]/Table2[[#This Row],[Current Week Low]])-1</f>
        <v>4.7058823529411153E-3</v>
      </c>
      <c r="AF645" s="1">
        <f>(Table2[[#This Row],[Current Week High]]/Table2[[#This Row],[Close Price]])-1</f>
        <v>3.2573983393655581E-2</v>
      </c>
      <c r="AG645" s="1">
        <f>(Table2[[#This Row],[Close Price]]/Table2[[#This Row],[Current Month Low]])-1</f>
        <v>4.7058823529411153E-3</v>
      </c>
      <c r="AH645" s="1">
        <f>(Table2[[#This Row],[Current Month High]]/Table2[[#This Row],[Close Price]])-1</f>
        <v>3.3638492654886054E-2</v>
      </c>
      <c r="AI645">
        <v>56.908665105386397</v>
      </c>
      <c r="AJ645">
        <v>16.406443618339502</v>
      </c>
      <c r="AK645" t="str">
        <f>IF(AND(Table2[[#This Row],[20D EMA]]&gt;Table2[[#This Row],[50D EMA]],Table2[[#This Row],[50D EMA]]&gt;Table2[[#This Row],[200D EMA]]),"Uptrend","Downtrend/NoTrend")</f>
        <v>Downtrend/NoTrend</v>
      </c>
      <c r="AL645">
        <v>-0.15</v>
      </c>
      <c r="AM645" t="s">
        <v>3168</v>
      </c>
      <c r="AN645">
        <v>-5.74</v>
      </c>
      <c r="AO645" t="s">
        <v>3168</v>
      </c>
      <c r="AQ645">
        <f>(Table2[[#This Row],[Sharpe Ratio]]-AVERAGE(Table2[Sharpe Ratio]))/_xlfn.STDEV.P(Table2[Sharpe Ratio])</f>
        <v>-0.73340465320162251</v>
      </c>
      <c r="AR6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5">
        <f>_xlfn.RANK.AVG(Table2[[#This Row],[1Y Return vs Nifty Z-Score]],Table2[1Y Return vs Nifty Z-Score])</f>
        <v>512</v>
      </c>
      <c r="AT645">
        <f>_xlfn.RANK.AVG(Table2[[#This Row],[6M Return vs Nifty Z-Score]],Table2[6M Return vs Nifty Z-Score])</f>
        <v>712</v>
      </c>
      <c r="AU645">
        <f>_xlfn.RANK.AVG(Table2[[#This Row],[Sharpe Ratio Z-Score]],Table2[Sharpe Ratio Z-Score])</f>
        <v>539</v>
      </c>
      <c r="AV645">
        <f>(Table2[[#This Row],[Rank 1Y]]+Table2[[#This Row],[Rank 6M]]+Table2[[#This Row],[Rank Sharpe]])/3</f>
        <v>587.66666666666663</v>
      </c>
    </row>
    <row r="646" spans="1:48" x14ac:dyDescent="0.3">
      <c r="A646" t="s">
        <v>427</v>
      </c>
      <c r="B646" t="s">
        <v>428</v>
      </c>
      <c r="C646" t="s">
        <v>3125</v>
      </c>
      <c r="D646" t="s">
        <v>199</v>
      </c>
      <c r="E646">
        <v>52231.109564480001</v>
      </c>
      <c r="F646">
        <v>16090.55</v>
      </c>
      <c r="G646">
        <v>-33.644341378254502</v>
      </c>
      <c r="H646">
        <f>(Table2[[#This Row],[1Y Return vs Nifty]]-AVERAGE(Table2[1Y Return vs Nifty]))/_xlfn.STDEV.P(Table2[1Y Return vs Nifty])</f>
        <v>-0.96979472135117772</v>
      </c>
      <c r="I646">
        <v>1.0394918954018999</v>
      </c>
      <c r="J646">
        <f>(Table2[[#This Row],[1M Return vs Nifty]]-AVERAGE(Table2[1M Return vs Nifty]))/_xlfn.STDEV.P(Table2[1M Return vs Nifty])</f>
        <v>-7.3877188243108025E-3</v>
      </c>
      <c r="K646">
        <v>-5.5417909476608296</v>
      </c>
      <c r="L646">
        <f>(Table2[[#This Row],[6M Return vs Nifty]]-AVERAGE(Table2[6M Return vs Nifty]))/_xlfn.STDEV.P(Table2[6M Return vs Nifty])</f>
        <v>-0.41217818847912191</v>
      </c>
      <c r="M646">
        <v>2.9162303902263398</v>
      </c>
      <c r="N646">
        <f>(Table2[[#This Row],[1W Return vs Nifty]]-AVERAGE(Table2[1W Return vs Nifty]))/_xlfn.STDEV.P(Table2[1W Return vs Nifty])</f>
        <v>-0.62877911775760864</v>
      </c>
      <c r="O646">
        <v>16295.8</v>
      </c>
      <c r="P646">
        <v>16451.759653952999</v>
      </c>
      <c r="Q646">
        <v>16461.9940811653</v>
      </c>
      <c r="R646">
        <v>44.223602034955199</v>
      </c>
      <c r="S646" s="1">
        <f>(Table2[[#This Row],[Close Price]]-Table2[[#This Row],[20D EMA]])/Table2[[#This Row],[20D EMA]]</f>
        <v>-1.2595269946857474E-2</v>
      </c>
      <c r="T646" s="1">
        <f>(Table2[[#This Row],[Close Price]]-Table2[[#This Row],[50D EMA]])/Table2[[#This Row],[50D EMA]]</f>
        <v>-2.1955685078720959E-2</v>
      </c>
      <c r="U646" s="1">
        <f>(Table2[[#This Row],[Close Price]]-Table2[[#This Row],[200D EMA]])/Table2[[#This Row],[200D EMA]]</f>
        <v>-2.2563735555602069E-2</v>
      </c>
      <c r="V646">
        <v>0.86306690289013399</v>
      </c>
      <c r="W646">
        <v>15905</v>
      </c>
      <c r="X646">
        <v>16333</v>
      </c>
      <c r="Y646">
        <v>15905</v>
      </c>
      <c r="Z646">
        <v>16333</v>
      </c>
      <c r="AA646">
        <v>15905</v>
      </c>
      <c r="AB646">
        <v>16389.95</v>
      </c>
      <c r="AC646" s="1">
        <f>(Table2[[#This Row],[Close Price]]/Table2[[#This Row],[Day Low]])-1</f>
        <v>1.1666142722414286E-2</v>
      </c>
      <c r="AD646" s="1">
        <f>(Table2[[#This Row],[Day High]]/Table2[[#This Row],[Close Price]])-1</f>
        <v>1.5067850384231862E-2</v>
      </c>
      <c r="AE646" s="1">
        <f>(Table2[[#This Row],[Close Price]]/Table2[[#This Row],[Current Week Low]])-1</f>
        <v>1.1666142722414286E-2</v>
      </c>
      <c r="AF646" s="1">
        <f>(Table2[[#This Row],[Current Week High]]/Table2[[#This Row],[Close Price]])-1</f>
        <v>1.5067850384231862E-2</v>
      </c>
      <c r="AG646" s="1">
        <f>(Table2[[#This Row],[Close Price]]/Table2[[#This Row],[Current Month Low]])-1</f>
        <v>1.1666142722414286E-2</v>
      </c>
      <c r="AH646" s="1">
        <f>(Table2[[#This Row],[Current Month High]]/Table2[[#This Row],[Close Price]])-1</f>
        <v>1.8607194906327118E-2</v>
      </c>
      <c r="AI646">
        <v>19.6354381919822</v>
      </c>
      <c r="AJ646">
        <v>4.8558525681963296</v>
      </c>
      <c r="AK646" t="str">
        <f>IF(AND(Table2[[#This Row],[20D EMA]]&gt;Table2[[#This Row],[50D EMA]],Table2[[#This Row],[50D EMA]]&gt;Table2[[#This Row],[200D EMA]]),"Uptrend","Downtrend/NoTrend")</f>
        <v>Downtrend/NoTrend</v>
      </c>
      <c r="AL646">
        <v>0</v>
      </c>
      <c r="AM646" t="s">
        <v>3170</v>
      </c>
      <c r="AN646">
        <v>-2.99</v>
      </c>
      <c r="AO646" t="s">
        <v>3168</v>
      </c>
      <c r="AP646">
        <v>-4.2439974807483002E-2</v>
      </c>
      <c r="AQ646">
        <f>(Table2[[#This Row],[Sharpe Ratio]]-AVERAGE(Table2[Sharpe Ratio]))/_xlfn.STDEV.P(Table2[Sharpe Ratio])</f>
        <v>-1.2363744600344613</v>
      </c>
      <c r="AR6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6">
        <f>_xlfn.RANK.AVG(Table2[[#This Row],[1Y Return vs Nifty Z-Score]],Table2[1Y Return vs Nifty Z-Score])</f>
        <v>655</v>
      </c>
      <c r="AT646">
        <f>_xlfn.RANK.AVG(Table2[[#This Row],[6M Return vs Nifty Z-Score]],Table2[6M Return vs Nifty Z-Score])</f>
        <v>461</v>
      </c>
      <c r="AU646">
        <f>_xlfn.RANK.AVG(Table2[[#This Row],[Sharpe Ratio Z-Score]],Table2[Sharpe Ratio Z-Score])</f>
        <v>650</v>
      </c>
      <c r="AV646">
        <f>(Table2[[#This Row],[Rank 1Y]]+Table2[[#This Row],[Rank 6M]]+Table2[[#This Row],[Rank Sharpe]])/3</f>
        <v>588.66666666666663</v>
      </c>
    </row>
    <row r="647" spans="1:48" x14ac:dyDescent="0.3">
      <c r="A647" t="s">
        <v>511</v>
      </c>
      <c r="B647" t="s">
        <v>512</v>
      </c>
      <c r="C647" t="s">
        <v>3122</v>
      </c>
      <c r="D647" t="s">
        <v>21</v>
      </c>
      <c r="E647">
        <v>41000.9183271</v>
      </c>
      <c r="F647">
        <v>1010.7</v>
      </c>
      <c r="G647">
        <v>-47.800528090191698</v>
      </c>
      <c r="H647">
        <f>(Table2[[#This Row],[1Y Return vs Nifty]]-AVERAGE(Table2[1Y Return vs Nifty]))/_xlfn.STDEV.P(Table2[1Y Return vs Nifty])</f>
        <v>-1.2207603046898059</v>
      </c>
      <c r="I647">
        <v>0.29493797120304599</v>
      </c>
      <c r="J647">
        <f>(Table2[[#This Row],[1M Return vs Nifty]]-AVERAGE(Table2[1M Return vs Nifty]))/_xlfn.STDEV.P(Table2[1M Return vs Nifty])</f>
        <v>-8.9498699361513265E-2</v>
      </c>
      <c r="K647">
        <v>-10.061393373548899</v>
      </c>
      <c r="L647">
        <f>(Table2[[#This Row],[6M Return vs Nifty]]-AVERAGE(Table2[6M Return vs Nifty]))/_xlfn.STDEV.P(Table2[6M Return vs Nifty])</f>
        <v>-0.56804550687763733</v>
      </c>
      <c r="M647">
        <v>2.2221960572972801</v>
      </c>
      <c r="N647">
        <f>(Table2[[#This Row],[1W Return vs Nifty]]-AVERAGE(Table2[1W Return vs Nifty]))/_xlfn.STDEV.P(Table2[1W Return vs Nifty])</f>
        <v>-0.75150973718711733</v>
      </c>
      <c r="O647">
        <v>1032.3</v>
      </c>
      <c r="P647">
        <v>1044.44787731511</v>
      </c>
      <c r="Q647">
        <v>1073.2210465941801</v>
      </c>
      <c r="R647">
        <v>40.953356068496802</v>
      </c>
      <c r="S647" s="1">
        <f>(Table2[[#This Row],[Close Price]]-Table2[[#This Row],[20D EMA]])/Table2[[#This Row],[20D EMA]]</f>
        <v>-2.0924149956407935E-2</v>
      </c>
      <c r="T647" s="1">
        <f>(Table2[[#This Row],[Close Price]]-Table2[[#This Row],[50D EMA]])/Table2[[#This Row],[50D EMA]]</f>
        <v>-3.2311691227582609E-2</v>
      </c>
      <c r="U647" s="1">
        <f>(Table2[[#This Row],[Close Price]]-Table2[[#This Row],[200D EMA]])/Table2[[#This Row],[200D EMA]]</f>
        <v>-5.8255516692099739E-2</v>
      </c>
      <c r="V647">
        <v>0.33968304102145702</v>
      </c>
      <c r="W647">
        <v>1002</v>
      </c>
      <c r="X647">
        <v>1029</v>
      </c>
      <c r="Y647">
        <v>1002</v>
      </c>
      <c r="Z647">
        <v>1029</v>
      </c>
      <c r="AA647">
        <v>1002</v>
      </c>
      <c r="AB647">
        <v>1032</v>
      </c>
      <c r="AC647" s="1">
        <f>(Table2[[#This Row],[Close Price]]/Table2[[#This Row],[Day Low]])-1</f>
        <v>8.682634730538874E-3</v>
      </c>
      <c r="AD647" s="1">
        <f>(Table2[[#This Row],[Day High]]/Table2[[#This Row],[Close Price]])-1</f>
        <v>1.8106262986049337E-2</v>
      </c>
      <c r="AE647" s="1">
        <f>(Table2[[#This Row],[Close Price]]/Table2[[#This Row],[Current Week Low]])-1</f>
        <v>8.682634730538874E-3</v>
      </c>
      <c r="AF647" s="1">
        <f>(Table2[[#This Row],[Current Week High]]/Table2[[#This Row],[Close Price]])-1</f>
        <v>1.8106262986049337E-2</v>
      </c>
      <c r="AG647" s="1">
        <f>(Table2[[#This Row],[Close Price]]/Table2[[#This Row],[Current Month Low]])-1</f>
        <v>8.682634730538874E-3</v>
      </c>
      <c r="AH647" s="1">
        <f>(Table2[[#This Row],[Current Month High]]/Table2[[#This Row],[Close Price]])-1</f>
        <v>2.1074502819827812E-2</v>
      </c>
      <c r="AI647">
        <v>38.517858909666501</v>
      </c>
      <c r="AJ647">
        <v>4.1851355530357601</v>
      </c>
      <c r="AK647" t="str">
        <f>IF(AND(Table2[[#This Row],[20D EMA]]&gt;Table2[[#This Row],[50D EMA]],Table2[[#This Row],[50D EMA]]&gt;Table2[[#This Row],[200D EMA]]),"Uptrend","Downtrend/NoTrend")</f>
        <v>Downtrend/NoTrend</v>
      </c>
      <c r="AL647">
        <v>0.02</v>
      </c>
      <c r="AM647" t="s">
        <v>3169</v>
      </c>
      <c r="AN647">
        <v>-4.6399999999999997</v>
      </c>
      <c r="AO647" t="s">
        <v>3168</v>
      </c>
      <c r="AQ647">
        <f>(Table2[[#This Row],[Sharpe Ratio]]-AVERAGE(Table2[Sharpe Ratio]))/_xlfn.STDEV.P(Table2[Sharpe Ratio])</f>
        <v>-0.73340465320162251</v>
      </c>
      <c r="AR6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7">
        <f>_xlfn.RANK.AVG(Table2[[#This Row],[1Y Return vs Nifty Z-Score]],Table2[1Y Return vs Nifty Z-Score])</f>
        <v>706</v>
      </c>
      <c r="AT647">
        <f>_xlfn.RANK.AVG(Table2[[#This Row],[6M Return vs Nifty Z-Score]],Table2[6M Return vs Nifty Z-Score])</f>
        <v>521</v>
      </c>
      <c r="AU647">
        <f>_xlfn.RANK.AVG(Table2[[#This Row],[Sharpe Ratio Z-Score]],Table2[Sharpe Ratio Z-Score])</f>
        <v>539</v>
      </c>
      <c r="AV647">
        <f>(Table2[[#This Row],[Rank 1Y]]+Table2[[#This Row],[Rank 6M]]+Table2[[#This Row],[Rank Sharpe]])/3</f>
        <v>588.66666666666663</v>
      </c>
    </row>
    <row r="648" spans="1:48" x14ac:dyDescent="0.3">
      <c r="A648" t="s">
        <v>1139</v>
      </c>
      <c r="B648" t="s">
        <v>1140</v>
      </c>
      <c r="C648" t="s">
        <v>3137</v>
      </c>
      <c r="D648" t="s">
        <v>477</v>
      </c>
      <c r="E648">
        <v>10768.73824242</v>
      </c>
      <c r="F648">
        <v>2105.9</v>
      </c>
      <c r="G648">
        <v>-29.571330207135698</v>
      </c>
      <c r="H648">
        <f>(Table2[[#This Row],[1Y Return vs Nifty]]-AVERAGE(Table2[1Y Return vs Nifty]))/_xlfn.STDEV.P(Table2[1Y Return vs Nifty])</f>
        <v>-0.89758702550024472</v>
      </c>
      <c r="I648">
        <v>-5.2227231944359396</v>
      </c>
      <c r="J648">
        <f>(Table2[[#This Row],[1M Return vs Nifty]]-AVERAGE(Table2[1M Return vs Nifty]))/_xlfn.STDEV.P(Table2[1M Return vs Nifty])</f>
        <v>-0.69799803548435679</v>
      </c>
      <c r="K648">
        <v>-2.5596990514169402</v>
      </c>
      <c r="L648">
        <f>(Table2[[#This Row],[6M Return vs Nifty]]-AVERAGE(Table2[6M Return vs Nifty]))/_xlfn.STDEV.P(Table2[6M Return vs Nifty])</f>
        <v>-0.30933492411961422</v>
      </c>
      <c r="M648">
        <v>7.1435916233079002</v>
      </c>
      <c r="N648">
        <f>(Table2[[#This Row],[1W Return vs Nifty]]-AVERAGE(Table2[1W Return vs Nifty]))/_xlfn.STDEV.P(Table2[1W Return vs Nifty])</f>
        <v>0.11877275118058583</v>
      </c>
      <c r="O648">
        <v>2147.14</v>
      </c>
      <c r="P648">
        <v>2178.71228210547</v>
      </c>
      <c r="Q648">
        <v>2172.2158270058499</v>
      </c>
      <c r="R648">
        <v>45.935730282636499</v>
      </c>
      <c r="S648" s="1">
        <f>(Table2[[#This Row],[Close Price]]-Table2[[#This Row],[20D EMA]])/Table2[[#This Row],[20D EMA]]</f>
        <v>-1.9206945052488326E-2</v>
      </c>
      <c r="T648" s="1">
        <f>(Table2[[#This Row],[Close Price]]-Table2[[#This Row],[50D EMA]])/Table2[[#This Row],[50D EMA]]</f>
        <v>-3.3419870399365142E-2</v>
      </c>
      <c r="U648" s="1">
        <f>(Table2[[#This Row],[Close Price]]-Table2[[#This Row],[200D EMA]])/Table2[[#This Row],[200D EMA]]</f>
        <v>-3.0529115100527797E-2</v>
      </c>
      <c r="V648">
        <v>0.35017269624493902</v>
      </c>
      <c r="W648">
        <v>2058</v>
      </c>
      <c r="X648">
        <v>2129.9499999999998</v>
      </c>
      <c r="Y648">
        <v>2058</v>
      </c>
      <c r="Z648">
        <v>2129.9499999999998</v>
      </c>
      <c r="AA648">
        <v>2058</v>
      </c>
      <c r="AB648">
        <v>2129.9499999999998</v>
      </c>
      <c r="AC648" s="1">
        <f>(Table2[[#This Row],[Close Price]]/Table2[[#This Row],[Day Low]])-1</f>
        <v>2.3275024295432489E-2</v>
      </c>
      <c r="AD648" s="1">
        <f>(Table2[[#This Row],[Day High]]/Table2[[#This Row],[Close Price]])-1</f>
        <v>1.1420295360653254E-2</v>
      </c>
      <c r="AE648" s="1">
        <f>(Table2[[#This Row],[Close Price]]/Table2[[#This Row],[Current Week Low]])-1</f>
        <v>2.3275024295432489E-2</v>
      </c>
      <c r="AF648" s="1">
        <f>(Table2[[#This Row],[Current Week High]]/Table2[[#This Row],[Close Price]])-1</f>
        <v>1.1420295360653254E-2</v>
      </c>
      <c r="AG648" s="1">
        <f>(Table2[[#This Row],[Close Price]]/Table2[[#This Row],[Current Month Low]])-1</f>
        <v>2.3275024295432489E-2</v>
      </c>
      <c r="AH648" s="1">
        <f>(Table2[[#This Row],[Current Month High]]/Table2[[#This Row],[Close Price]])-1</f>
        <v>1.1420295360653254E-2</v>
      </c>
      <c r="AI648">
        <v>29.8732133529607</v>
      </c>
      <c r="AJ648">
        <v>16.476769911504402</v>
      </c>
      <c r="AK648" t="str">
        <f>IF(AND(Table2[[#This Row],[20D EMA]]&gt;Table2[[#This Row],[50D EMA]],Table2[[#This Row],[50D EMA]]&gt;Table2[[#This Row],[200D EMA]]),"Uptrend","Downtrend/NoTrend")</f>
        <v>Downtrend/NoTrend</v>
      </c>
      <c r="AL648">
        <v>0.1</v>
      </c>
      <c r="AM648" t="s">
        <v>3169</v>
      </c>
      <c r="AN648">
        <v>-6.42</v>
      </c>
      <c r="AO648" t="s">
        <v>3168</v>
      </c>
      <c r="AP648">
        <v>-0.100113818243685</v>
      </c>
      <c r="AQ648">
        <f>(Table2[[#This Row],[Sharpe Ratio]]-AVERAGE(Table2[Sharpe Ratio]))/_xlfn.STDEV.P(Table2[Sharpe Ratio])</f>
        <v>-1.9198857491905328</v>
      </c>
      <c r="AR6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8">
        <f>_xlfn.RANK.AVG(Table2[[#This Row],[1Y Return vs Nifty Z-Score]],Table2[1Y Return vs Nifty Z-Score])</f>
        <v>633</v>
      </c>
      <c r="AT648">
        <f>_xlfn.RANK.AVG(Table2[[#This Row],[6M Return vs Nifty Z-Score]],Table2[6M Return vs Nifty Z-Score])</f>
        <v>423</v>
      </c>
      <c r="AU648">
        <f>_xlfn.RANK.AVG(Table2[[#This Row],[Sharpe Ratio Z-Score]],Table2[Sharpe Ratio Z-Score])</f>
        <v>717</v>
      </c>
      <c r="AV648">
        <f>(Table2[[#This Row],[Rank 1Y]]+Table2[[#This Row],[Rank 6M]]+Table2[[#This Row],[Rank Sharpe]])/3</f>
        <v>591</v>
      </c>
    </row>
    <row r="649" spans="1:48" x14ac:dyDescent="0.3">
      <c r="A649" t="s">
        <v>1614</v>
      </c>
      <c r="B649" t="s">
        <v>1615</v>
      </c>
      <c r="C649" t="s">
        <v>3134</v>
      </c>
      <c r="D649" t="s">
        <v>1616</v>
      </c>
      <c r="E649">
        <v>5786.1189258249997</v>
      </c>
      <c r="F649">
        <v>443.15</v>
      </c>
      <c r="G649">
        <v>-19.277572720844901</v>
      </c>
      <c r="H649">
        <f>(Table2[[#This Row],[1Y Return vs Nifty]]-AVERAGE(Table2[1Y Return vs Nifty]))/_xlfn.STDEV.P(Table2[1Y Return vs Nifty])</f>
        <v>-0.7150958712888561</v>
      </c>
      <c r="I649">
        <v>-0.53386670167106498</v>
      </c>
      <c r="J649">
        <f>(Table2[[#This Row],[1M Return vs Nifty]]-AVERAGE(Table2[1M Return vs Nifty]))/_xlfn.STDEV.P(Table2[1M Return vs Nifty])</f>
        <v>-0.18090103054489287</v>
      </c>
      <c r="K649">
        <v>-19.3111570405087</v>
      </c>
      <c r="L649">
        <f>(Table2[[#This Row],[6M Return vs Nifty]]-AVERAGE(Table2[6M Return vs Nifty]))/_xlfn.STDEV.P(Table2[6M Return vs Nifty])</f>
        <v>-0.88704167572887249</v>
      </c>
      <c r="M649">
        <v>12.5519948397574</v>
      </c>
      <c r="N649">
        <f>(Table2[[#This Row],[1W Return vs Nifty]]-AVERAGE(Table2[1W Return vs Nifty]))/_xlfn.STDEV.P(Table2[1W Return vs Nifty])</f>
        <v>1.0751759799344607</v>
      </c>
      <c r="O649">
        <v>447.43</v>
      </c>
      <c r="P649">
        <v>469.00749990336402</v>
      </c>
      <c r="Q649">
        <v>492.32081440480403</v>
      </c>
      <c r="R649">
        <v>50.5839876721341</v>
      </c>
      <c r="S649" s="1">
        <f>(Table2[[#This Row],[Close Price]]-Table2[[#This Row],[20D EMA]])/Table2[[#This Row],[20D EMA]]</f>
        <v>-9.5657421272601958E-3</v>
      </c>
      <c r="T649" s="1">
        <f>(Table2[[#This Row],[Close Price]]-Table2[[#This Row],[50D EMA]])/Table2[[#This Row],[50D EMA]]</f>
        <v>-5.513238041756649E-2</v>
      </c>
      <c r="U649" s="1">
        <f>(Table2[[#This Row],[Close Price]]-Table2[[#This Row],[200D EMA]])/Table2[[#This Row],[200D EMA]]</f>
        <v>-9.9875554650781073E-2</v>
      </c>
      <c r="V649">
        <v>0.577126820129651</v>
      </c>
      <c r="W649">
        <v>442</v>
      </c>
      <c r="X649">
        <v>460</v>
      </c>
      <c r="Y649">
        <v>442</v>
      </c>
      <c r="Z649">
        <v>460</v>
      </c>
      <c r="AA649">
        <v>442</v>
      </c>
      <c r="AB649">
        <v>462</v>
      </c>
      <c r="AC649" s="1">
        <f>(Table2[[#This Row],[Close Price]]/Table2[[#This Row],[Day Low]])-1</f>
        <v>2.601809954751122E-3</v>
      </c>
      <c r="AD649" s="1">
        <f>(Table2[[#This Row],[Day High]]/Table2[[#This Row],[Close Price]])-1</f>
        <v>3.8023242694347426E-2</v>
      </c>
      <c r="AE649" s="1">
        <f>(Table2[[#This Row],[Close Price]]/Table2[[#This Row],[Current Week Low]])-1</f>
        <v>2.601809954751122E-3</v>
      </c>
      <c r="AF649" s="1">
        <f>(Table2[[#This Row],[Current Week High]]/Table2[[#This Row],[Close Price]])-1</f>
        <v>3.8023242694347426E-2</v>
      </c>
      <c r="AG649" s="1">
        <f>(Table2[[#This Row],[Close Price]]/Table2[[#This Row],[Current Month Low]])-1</f>
        <v>2.601809954751122E-3</v>
      </c>
      <c r="AH649" s="1">
        <f>(Table2[[#This Row],[Current Month High]]/Table2[[#This Row],[Close Price]])-1</f>
        <v>4.2536387227801065E-2</v>
      </c>
      <c r="AI649">
        <v>51.0436646733611</v>
      </c>
      <c r="AJ649">
        <v>10.0857036392994</v>
      </c>
      <c r="AK649" t="str">
        <f>IF(AND(Table2[[#This Row],[20D EMA]]&gt;Table2[[#This Row],[50D EMA]],Table2[[#This Row],[50D EMA]]&gt;Table2[[#This Row],[200D EMA]]),"Uptrend","Downtrend/NoTrend")</f>
        <v>Downtrend/NoTrend</v>
      </c>
      <c r="AL649">
        <v>-0.08</v>
      </c>
      <c r="AM649" t="s">
        <v>3168</v>
      </c>
      <c r="AN649">
        <v>-1.6</v>
      </c>
      <c r="AO649" t="s">
        <v>3168</v>
      </c>
      <c r="AP649">
        <v>-5.311544259868E-3</v>
      </c>
      <c r="AQ649">
        <f>(Table2[[#This Row],[Sharpe Ratio]]-AVERAGE(Table2[Sharpe Ratio]))/_xlfn.STDEV.P(Table2[Sharpe Ratio])</f>
        <v>-0.79635347450720995</v>
      </c>
      <c r="AR6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9">
        <f>_xlfn.RANK.AVG(Table2[[#This Row],[1Y Return vs Nifty Z-Score]],Table2[1Y Return vs Nifty Z-Score])</f>
        <v>573</v>
      </c>
      <c r="AT649">
        <f>_xlfn.RANK.AVG(Table2[[#This Row],[6M Return vs Nifty Z-Score]],Table2[6M Return vs Nifty Z-Score])</f>
        <v>628</v>
      </c>
      <c r="AU649">
        <f>_xlfn.RANK.AVG(Table2[[#This Row],[Sharpe Ratio Z-Score]],Table2[Sharpe Ratio Z-Score])</f>
        <v>574</v>
      </c>
      <c r="AV649">
        <f>(Table2[[#This Row],[Rank 1Y]]+Table2[[#This Row],[Rank 6M]]+Table2[[#This Row],[Rank Sharpe]])/3</f>
        <v>591.66666666666663</v>
      </c>
    </row>
    <row r="650" spans="1:48" x14ac:dyDescent="0.3">
      <c r="A650" t="s">
        <v>1484</v>
      </c>
      <c r="B650" t="s">
        <v>1485</v>
      </c>
      <c r="C650" t="s">
        <v>3137</v>
      </c>
      <c r="D650" t="s">
        <v>477</v>
      </c>
      <c r="E650">
        <v>6840.013105</v>
      </c>
      <c r="F650">
        <v>2111.0500000000002</v>
      </c>
      <c r="G650">
        <v>-23.718970264074098</v>
      </c>
      <c r="H650">
        <f>(Table2[[#This Row],[1Y Return vs Nifty]]-AVERAGE(Table2[1Y Return vs Nifty]))/_xlfn.STDEV.P(Table2[1Y Return vs Nifty])</f>
        <v>-0.79383444319080398</v>
      </c>
      <c r="I650">
        <v>-0.71770478445369701</v>
      </c>
      <c r="J650">
        <f>(Table2[[#This Row],[1M Return vs Nifty]]-AVERAGE(Table2[1M Return vs Nifty]))/_xlfn.STDEV.P(Table2[1M Return vs Nifty])</f>
        <v>-0.20117508289590802</v>
      </c>
      <c r="K650">
        <v>-7.5128052093544504</v>
      </c>
      <c r="L650">
        <f>(Table2[[#This Row],[6M Return vs Nifty]]-AVERAGE(Table2[6M Return vs Nifty]))/_xlfn.STDEV.P(Table2[6M Return vs Nifty])</f>
        <v>-0.48015246553846935</v>
      </c>
      <c r="M650">
        <v>6.9787155280327404</v>
      </c>
      <c r="N650">
        <f>(Table2[[#This Row],[1W Return vs Nifty]]-AVERAGE(Table2[1W Return vs Nifty]))/_xlfn.STDEV.P(Table2[1W Return vs Nifty])</f>
        <v>8.9616635492707611E-2</v>
      </c>
      <c r="O650">
        <v>2141.36</v>
      </c>
      <c r="P650">
        <v>2194.6615017366498</v>
      </c>
      <c r="Q650">
        <v>2241.5317707351801</v>
      </c>
      <c r="R650">
        <v>46.811965632549303</v>
      </c>
      <c r="S650" s="1">
        <f>(Table2[[#This Row],[Close Price]]-Table2[[#This Row],[20D EMA]])/Table2[[#This Row],[20D EMA]]</f>
        <v>-1.4154555983113508E-2</v>
      </c>
      <c r="T650" s="1">
        <f>(Table2[[#This Row],[Close Price]]-Table2[[#This Row],[50D EMA]])/Table2[[#This Row],[50D EMA]]</f>
        <v>-3.809767550507781E-2</v>
      </c>
      <c r="U650" s="1">
        <f>(Table2[[#This Row],[Close Price]]-Table2[[#This Row],[200D EMA]])/Table2[[#This Row],[200D EMA]]</f>
        <v>-5.8210984309352148E-2</v>
      </c>
      <c r="V650">
        <v>0.50792427590901801</v>
      </c>
      <c r="W650">
        <v>2097.0500000000002</v>
      </c>
      <c r="X650">
        <v>2155.25</v>
      </c>
      <c r="Y650">
        <v>2097.0500000000002</v>
      </c>
      <c r="Z650">
        <v>2155.25</v>
      </c>
      <c r="AA650">
        <v>2097.0500000000002</v>
      </c>
      <c r="AB650">
        <v>2160.8000000000002</v>
      </c>
      <c r="AC650" s="1">
        <f>(Table2[[#This Row],[Close Price]]/Table2[[#This Row],[Day Low]])-1</f>
        <v>6.6760449202452055E-3</v>
      </c>
      <c r="AD650" s="1">
        <f>(Table2[[#This Row],[Day High]]/Table2[[#This Row],[Close Price]])-1</f>
        <v>2.0937448189289665E-2</v>
      </c>
      <c r="AE650" s="1">
        <f>(Table2[[#This Row],[Close Price]]/Table2[[#This Row],[Current Week Low]])-1</f>
        <v>6.6760449202452055E-3</v>
      </c>
      <c r="AF650" s="1">
        <f>(Table2[[#This Row],[Current Week High]]/Table2[[#This Row],[Close Price]])-1</f>
        <v>2.0937448189289665E-2</v>
      </c>
      <c r="AG650" s="1">
        <f>(Table2[[#This Row],[Close Price]]/Table2[[#This Row],[Current Month Low]])-1</f>
        <v>6.6760449202452055E-3</v>
      </c>
      <c r="AH650" s="1">
        <f>(Table2[[#This Row],[Current Month High]]/Table2[[#This Row],[Close Price]])-1</f>
        <v>2.3566471661021771E-2</v>
      </c>
      <c r="AI650">
        <v>29.5563818952653</v>
      </c>
      <c r="AJ650">
        <v>7.7066326530612397</v>
      </c>
      <c r="AK650" t="str">
        <f>IF(AND(Table2[[#This Row],[20D EMA]]&gt;Table2[[#This Row],[50D EMA]],Table2[[#This Row],[50D EMA]]&gt;Table2[[#This Row],[200D EMA]]),"Uptrend","Downtrend/NoTrend")</f>
        <v>Downtrend/NoTrend</v>
      </c>
      <c r="AL650">
        <v>0.02</v>
      </c>
      <c r="AM650" t="s">
        <v>3169</v>
      </c>
      <c r="AN650">
        <v>-4.03</v>
      </c>
      <c r="AO650" t="s">
        <v>3168</v>
      </c>
      <c r="AP650">
        <v>-6.0493863998384002E-2</v>
      </c>
      <c r="AQ650">
        <f>(Table2[[#This Row],[Sharpe Ratio]]-AVERAGE(Table2[Sharpe Ratio]))/_xlfn.STDEV.P(Table2[Sharpe Ratio])</f>
        <v>-1.4503369140679607</v>
      </c>
      <c r="AR6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0">
        <f>_xlfn.RANK.AVG(Table2[[#This Row],[1Y Return vs Nifty Z-Score]],Table2[1Y Return vs Nifty Z-Score])</f>
        <v>602</v>
      </c>
      <c r="AT650">
        <f>_xlfn.RANK.AVG(Table2[[#This Row],[6M Return vs Nifty Z-Score]],Table2[6M Return vs Nifty Z-Score])</f>
        <v>493</v>
      </c>
      <c r="AU650">
        <f>_xlfn.RANK.AVG(Table2[[#This Row],[Sharpe Ratio Z-Score]],Table2[Sharpe Ratio Z-Score])</f>
        <v>682</v>
      </c>
      <c r="AV650">
        <f>(Table2[[#This Row],[Rank 1Y]]+Table2[[#This Row],[Rank 6M]]+Table2[[#This Row],[Rank Sharpe]])/3</f>
        <v>592.33333333333337</v>
      </c>
    </row>
    <row r="651" spans="1:48" x14ac:dyDescent="0.3">
      <c r="A651" t="s">
        <v>269</v>
      </c>
      <c r="B651" t="s">
        <v>270</v>
      </c>
      <c r="C651" t="s">
        <v>3125</v>
      </c>
      <c r="D651" t="s">
        <v>199</v>
      </c>
      <c r="E651">
        <v>94809.797326594999</v>
      </c>
      <c r="F651">
        <v>534.95000000000005</v>
      </c>
      <c r="G651">
        <v>-25.334590683035401</v>
      </c>
      <c r="H651">
        <f>(Table2[[#This Row],[1Y Return vs Nifty]]-AVERAGE(Table2[1Y Return vs Nifty]))/_xlfn.STDEV.P(Table2[1Y Return vs Nifty])</f>
        <v>-0.82247669898674614</v>
      </c>
      <c r="I651">
        <v>-3.12626899934738</v>
      </c>
      <c r="J651">
        <f>(Table2[[#This Row],[1M Return vs Nifty]]-AVERAGE(Table2[1M Return vs Nifty]))/_xlfn.STDEV.P(Table2[1M Return vs Nifty])</f>
        <v>-0.46679663553837003</v>
      </c>
      <c r="K651">
        <v>-5.9787509656244602</v>
      </c>
      <c r="L651">
        <f>(Table2[[#This Row],[6M Return vs Nifty]]-AVERAGE(Table2[6M Return vs Nifty]))/_xlfn.STDEV.P(Table2[6M Return vs Nifty])</f>
        <v>-0.42724760827083635</v>
      </c>
      <c r="M651">
        <v>1.8103924993393801</v>
      </c>
      <c r="N651">
        <f>(Table2[[#This Row],[1W Return vs Nifty]]-AVERAGE(Table2[1W Return vs Nifty]))/_xlfn.STDEV.P(Table2[1W Return vs Nifty])</f>
        <v>-0.82433164721878527</v>
      </c>
      <c r="O651">
        <v>560.89</v>
      </c>
      <c r="P651">
        <v>588.52542122441196</v>
      </c>
      <c r="Q651">
        <v>585.28017397382303</v>
      </c>
      <c r="R651">
        <v>32.942366628290401</v>
      </c>
      <c r="S651" s="1">
        <f>(Table2[[#This Row],[Close Price]]-Table2[[#This Row],[20D EMA]])/Table2[[#This Row],[20D EMA]]</f>
        <v>-4.6247927401094582E-2</v>
      </c>
      <c r="T651" s="1">
        <f>(Table2[[#This Row],[Close Price]]-Table2[[#This Row],[50D EMA]])/Table2[[#This Row],[50D EMA]]</f>
        <v>-9.1033316985610624E-2</v>
      </c>
      <c r="U651" s="1">
        <f>(Table2[[#This Row],[Close Price]]-Table2[[#This Row],[200D EMA]])/Table2[[#This Row],[200D EMA]]</f>
        <v>-8.5993300665048705E-2</v>
      </c>
      <c r="V651">
        <v>0.88874709238574401</v>
      </c>
      <c r="W651">
        <v>531.65</v>
      </c>
      <c r="X651">
        <v>545.4</v>
      </c>
      <c r="Y651">
        <v>531.65</v>
      </c>
      <c r="Z651">
        <v>545.4</v>
      </c>
      <c r="AA651">
        <v>531.65</v>
      </c>
      <c r="AB651">
        <v>545.4</v>
      </c>
      <c r="AC651" s="1">
        <f>(Table2[[#This Row],[Close Price]]/Table2[[#This Row],[Day Low]])-1</f>
        <v>6.2070911313836241E-3</v>
      </c>
      <c r="AD651" s="1">
        <f>(Table2[[#This Row],[Day High]]/Table2[[#This Row],[Close Price]])-1</f>
        <v>1.9534535937937969E-2</v>
      </c>
      <c r="AE651" s="1">
        <f>(Table2[[#This Row],[Close Price]]/Table2[[#This Row],[Current Week Low]])-1</f>
        <v>6.2070911313836241E-3</v>
      </c>
      <c r="AF651" s="1">
        <f>(Table2[[#This Row],[Current Week High]]/Table2[[#This Row],[Close Price]])-1</f>
        <v>1.9534535937937969E-2</v>
      </c>
      <c r="AG651" s="1">
        <f>(Table2[[#This Row],[Close Price]]/Table2[[#This Row],[Current Month Low]])-1</f>
        <v>6.2070911313836241E-3</v>
      </c>
      <c r="AH651" s="1">
        <f>(Table2[[#This Row],[Current Month High]]/Table2[[#This Row],[Close Price]])-1</f>
        <v>1.9534535937937969E-2</v>
      </c>
      <c r="AI651">
        <v>25.619216749228801</v>
      </c>
      <c r="AJ651">
        <v>9.3520032706459499</v>
      </c>
      <c r="AK651" t="str">
        <f>IF(AND(Table2[[#This Row],[20D EMA]]&gt;Table2[[#This Row],[50D EMA]],Table2[[#This Row],[50D EMA]]&gt;Table2[[#This Row],[200D EMA]]),"Uptrend","Downtrend/NoTrend")</f>
        <v>Downtrend/NoTrend</v>
      </c>
      <c r="AL651">
        <v>-0.08</v>
      </c>
      <c r="AM651" t="s">
        <v>3168</v>
      </c>
      <c r="AN651">
        <v>-6.57</v>
      </c>
      <c r="AO651" t="s">
        <v>3168</v>
      </c>
      <c r="AP651">
        <v>-8.7020842137675997E-2</v>
      </c>
      <c r="AQ651">
        <f>(Table2[[#This Row],[Sharpe Ratio]]-AVERAGE(Table2[Sharpe Ratio]))/_xlfn.STDEV.P(Table2[Sharpe Ratio])</f>
        <v>-1.7647166735070765</v>
      </c>
      <c r="AR6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1">
        <f>_xlfn.RANK.AVG(Table2[[#This Row],[1Y Return vs Nifty Z-Score]],Table2[1Y Return vs Nifty Z-Score])</f>
        <v>607</v>
      </c>
      <c r="AT651">
        <f>_xlfn.RANK.AVG(Table2[[#This Row],[6M Return vs Nifty Z-Score]],Table2[6M Return vs Nifty Z-Score])</f>
        <v>468</v>
      </c>
      <c r="AU651">
        <f>_xlfn.RANK.AVG(Table2[[#This Row],[Sharpe Ratio Z-Score]],Table2[Sharpe Ratio Z-Score])</f>
        <v>705</v>
      </c>
      <c r="AV651">
        <f>(Table2[[#This Row],[Rank 1Y]]+Table2[[#This Row],[Rank 6M]]+Table2[[#This Row],[Rank Sharpe]])/3</f>
        <v>593.33333333333337</v>
      </c>
    </row>
    <row r="652" spans="1:48" x14ac:dyDescent="0.3">
      <c r="A652" t="s">
        <v>1593</v>
      </c>
      <c r="B652" t="s">
        <v>1594</v>
      </c>
      <c r="C652" t="s">
        <v>3125</v>
      </c>
      <c r="D652" t="s">
        <v>1003</v>
      </c>
      <c r="E652">
        <v>5954.4625081199902</v>
      </c>
      <c r="F652">
        <v>129.82</v>
      </c>
      <c r="G652">
        <v>-48.445887609126203</v>
      </c>
      <c r="H652">
        <f>(Table2[[#This Row],[1Y Return vs Nifty]]-AVERAGE(Table2[1Y Return vs Nifty]))/_xlfn.STDEV.P(Table2[1Y Return vs Nifty])</f>
        <v>-1.2322014527495417</v>
      </c>
      <c r="I652">
        <v>9.1488972004071094</v>
      </c>
      <c r="J652">
        <f>(Table2[[#This Row],[1M Return vs Nifty]]-AVERAGE(Table2[1M Return vs Nifty]))/_xlfn.STDEV.P(Table2[1M Return vs Nifty])</f>
        <v>0.88693463920241233</v>
      </c>
      <c r="K652">
        <v>-25.546951914187002</v>
      </c>
      <c r="L652">
        <f>(Table2[[#This Row],[6M Return vs Nifty]]-AVERAGE(Table2[6M Return vs Nifty]))/_xlfn.STDEV.P(Table2[6M Return vs Nifty])</f>
        <v>-1.1020952431568667</v>
      </c>
      <c r="M652">
        <v>8.5986931490061398</v>
      </c>
      <c r="N652">
        <f>(Table2[[#This Row],[1W Return vs Nifty]]-AVERAGE(Table2[1W Return vs Nifty]))/_xlfn.STDEV.P(Table2[1W Return vs Nifty])</f>
        <v>0.37608784801171352</v>
      </c>
      <c r="O652">
        <v>131.32</v>
      </c>
      <c r="P652">
        <v>133.324081230486</v>
      </c>
      <c r="Q652">
        <v>145.22367601273001</v>
      </c>
      <c r="R652">
        <v>47.076468968874501</v>
      </c>
      <c r="S652" s="1">
        <f>(Table2[[#This Row],[Close Price]]-Table2[[#This Row],[20D EMA]])/Table2[[#This Row],[20D EMA]]</f>
        <v>-1.142247943953701E-2</v>
      </c>
      <c r="T652" s="1">
        <f>(Table2[[#This Row],[Close Price]]-Table2[[#This Row],[50D EMA]])/Table2[[#This Row],[50D EMA]]</f>
        <v>-2.6282432986943112E-2</v>
      </c>
      <c r="U652" s="1">
        <f>(Table2[[#This Row],[Close Price]]-Table2[[#This Row],[200D EMA]])/Table2[[#This Row],[200D EMA]]</f>
        <v>-0.106068627620883</v>
      </c>
      <c r="V652">
        <v>0.47917839160724701</v>
      </c>
      <c r="W652">
        <v>128.30000000000001</v>
      </c>
      <c r="X652">
        <v>134.05000000000001</v>
      </c>
      <c r="Y652">
        <v>128.30000000000001</v>
      </c>
      <c r="Z652">
        <v>134.05000000000001</v>
      </c>
      <c r="AA652">
        <v>128.30000000000001</v>
      </c>
      <c r="AB652">
        <v>135.94999999999999</v>
      </c>
      <c r="AC652" s="1">
        <f>(Table2[[#This Row],[Close Price]]/Table2[[#This Row],[Day Low]])-1</f>
        <v>1.1847233047544758E-2</v>
      </c>
      <c r="AD652" s="1">
        <f>(Table2[[#This Row],[Day High]]/Table2[[#This Row],[Close Price]])-1</f>
        <v>3.2583577260822727E-2</v>
      </c>
      <c r="AE652" s="1">
        <f>(Table2[[#This Row],[Close Price]]/Table2[[#This Row],[Current Week Low]])-1</f>
        <v>1.1847233047544758E-2</v>
      </c>
      <c r="AF652" s="1">
        <f>(Table2[[#This Row],[Current Week High]]/Table2[[#This Row],[Close Price]])-1</f>
        <v>3.2583577260822727E-2</v>
      </c>
      <c r="AG652" s="1">
        <f>(Table2[[#This Row],[Close Price]]/Table2[[#This Row],[Current Month Low]])-1</f>
        <v>1.1847233047544758E-2</v>
      </c>
      <c r="AH652" s="1">
        <f>(Table2[[#This Row],[Current Month High]]/Table2[[#This Row],[Close Price]])-1</f>
        <v>4.7219226621475929E-2</v>
      </c>
      <c r="AI652">
        <v>62.224618702819299</v>
      </c>
      <c r="AJ652">
        <v>8.1562942597683801</v>
      </c>
      <c r="AK652" t="str">
        <f>IF(AND(Table2[[#This Row],[20D EMA]]&gt;Table2[[#This Row],[50D EMA]],Table2[[#This Row],[50D EMA]]&gt;Table2[[#This Row],[200D EMA]]),"Uptrend","Downtrend/NoTrend")</f>
        <v>Downtrend/NoTrend</v>
      </c>
      <c r="AL652">
        <v>0.06</v>
      </c>
      <c r="AM652" t="s">
        <v>3169</v>
      </c>
      <c r="AN652">
        <v>-5.91</v>
      </c>
      <c r="AO652" t="s">
        <v>3168</v>
      </c>
      <c r="AP652">
        <v>4.3962204848916997E-2</v>
      </c>
      <c r="AQ652">
        <f>(Table2[[#This Row],[Sharpe Ratio]]-AVERAGE(Table2[Sharpe Ratio]))/_xlfn.STDEV.P(Table2[Sharpe Ratio])</f>
        <v>-0.21239440799980983</v>
      </c>
      <c r="AR6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2">
        <f>_xlfn.RANK.AVG(Table2[[#This Row],[1Y Return vs Nifty Z-Score]],Table2[1Y Return vs Nifty Z-Score])</f>
        <v>709</v>
      </c>
      <c r="AT652">
        <f>_xlfn.RANK.AVG(Table2[[#This Row],[6M Return vs Nifty Z-Score]],Table2[6M Return vs Nifty Z-Score])</f>
        <v>678</v>
      </c>
      <c r="AU652">
        <f>_xlfn.RANK.AVG(Table2[[#This Row],[Sharpe Ratio Z-Score]],Table2[Sharpe Ratio Z-Score])</f>
        <v>397</v>
      </c>
      <c r="AV652">
        <f>(Table2[[#This Row],[Rank 1Y]]+Table2[[#This Row],[Rank 6M]]+Table2[[#This Row],[Rank Sharpe]])/3</f>
        <v>594.66666666666663</v>
      </c>
    </row>
    <row r="653" spans="1:48" x14ac:dyDescent="0.3">
      <c r="A653" t="s">
        <v>1232</v>
      </c>
      <c r="B653" t="s">
        <v>1233</v>
      </c>
      <c r="C653" t="s">
        <v>3122</v>
      </c>
      <c r="D653" t="s">
        <v>21</v>
      </c>
      <c r="E653">
        <v>9374.9604241199995</v>
      </c>
      <c r="F653">
        <v>455.1</v>
      </c>
      <c r="G653">
        <v>-13.7362934181157</v>
      </c>
      <c r="H653">
        <f>(Table2[[#This Row],[1Y Return vs Nifty]]-AVERAGE(Table2[1Y Return vs Nifty]))/_xlfn.STDEV.P(Table2[1Y Return vs Nifty])</f>
        <v>-0.61685822996988293</v>
      </c>
      <c r="I653">
        <v>3.6862709071106301</v>
      </c>
      <c r="J653">
        <f>(Table2[[#This Row],[1M Return vs Nifty]]-AVERAGE(Table2[1M Return vs Nifty]))/_xlfn.STDEV.P(Table2[1M Return vs Nifty])</f>
        <v>0.28450466512966527</v>
      </c>
      <c r="K653">
        <v>-12.1550393410203</v>
      </c>
      <c r="L653">
        <f>(Table2[[#This Row],[6M Return vs Nifty]]-AVERAGE(Table2[6M Return vs Nifty]))/_xlfn.STDEV.P(Table2[6M Return vs Nifty])</f>
        <v>-0.64024897786358603</v>
      </c>
      <c r="M653">
        <v>4.2868706082466304</v>
      </c>
      <c r="N653">
        <f>(Table2[[#This Row],[1W Return vs Nifty]]-AVERAGE(Table2[1W Return vs Nifty]))/_xlfn.STDEV.P(Table2[1W Return vs Nifty])</f>
        <v>-0.38639986504444118</v>
      </c>
      <c r="O653">
        <v>460.59</v>
      </c>
      <c r="P653">
        <v>471.56151876679399</v>
      </c>
      <c r="Q653">
        <v>477.90229436575203</v>
      </c>
      <c r="R653">
        <v>45.872267915696703</v>
      </c>
      <c r="S653" s="1">
        <f>(Table2[[#This Row],[Close Price]]-Table2[[#This Row],[20D EMA]])/Table2[[#This Row],[20D EMA]]</f>
        <v>-1.1919494561323418E-2</v>
      </c>
      <c r="T653" s="1">
        <f>(Table2[[#This Row],[Close Price]]-Table2[[#This Row],[50D EMA]])/Table2[[#This Row],[50D EMA]]</f>
        <v>-3.490852860480087E-2</v>
      </c>
      <c r="U653" s="1">
        <f>(Table2[[#This Row],[Close Price]]-Table2[[#This Row],[200D EMA]])/Table2[[#This Row],[200D EMA]]</f>
        <v>-4.7713297539226228E-2</v>
      </c>
      <c r="V653">
        <v>0.58422689096303704</v>
      </c>
      <c r="W653">
        <v>451.25</v>
      </c>
      <c r="X653">
        <v>461.2</v>
      </c>
      <c r="Y653">
        <v>451.25</v>
      </c>
      <c r="Z653">
        <v>461.2</v>
      </c>
      <c r="AA653">
        <v>451.25</v>
      </c>
      <c r="AB653">
        <v>464.65</v>
      </c>
      <c r="AC653" s="1">
        <f>(Table2[[#This Row],[Close Price]]/Table2[[#This Row],[Day Low]])-1</f>
        <v>8.5318559556786244E-3</v>
      </c>
      <c r="AD653" s="1">
        <f>(Table2[[#This Row],[Day High]]/Table2[[#This Row],[Close Price]])-1</f>
        <v>1.3403647549989017E-2</v>
      </c>
      <c r="AE653" s="1">
        <f>(Table2[[#This Row],[Close Price]]/Table2[[#This Row],[Current Week Low]])-1</f>
        <v>8.5318559556786244E-3</v>
      </c>
      <c r="AF653" s="1">
        <f>(Table2[[#This Row],[Current Week High]]/Table2[[#This Row],[Close Price]])-1</f>
        <v>1.3403647549989017E-2</v>
      </c>
      <c r="AG653" s="1">
        <f>(Table2[[#This Row],[Close Price]]/Table2[[#This Row],[Current Month Low]])-1</f>
        <v>8.5318559556786244E-3</v>
      </c>
      <c r="AH653" s="1">
        <f>(Table2[[#This Row],[Current Month High]]/Table2[[#This Row],[Close Price]])-1</f>
        <v>2.0984399033179502E-2</v>
      </c>
      <c r="AI653">
        <v>26.3458580531751</v>
      </c>
      <c r="AJ653">
        <v>12.704309063893</v>
      </c>
      <c r="AK653" t="str">
        <f>IF(AND(Table2[[#This Row],[20D EMA]]&gt;Table2[[#This Row],[50D EMA]],Table2[[#This Row],[50D EMA]]&gt;Table2[[#This Row],[200D EMA]]),"Uptrend","Downtrend/NoTrend")</f>
        <v>Downtrend/NoTrend</v>
      </c>
      <c r="AL653">
        <v>0</v>
      </c>
      <c r="AM653">
        <v>0</v>
      </c>
      <c r="AN653">
        <v>-6.11</v>
      </c>
      <c r="AO653" t="s">
        <v>3168</v>
      </c>
      <c r="AP653">
        <v>-8.2562144598280998E-2</v>
      </c>
      <c r="AQ653">
        <f>(Table2[[#This Row],[Sharpe Ratio]]-AVERAGE(Table2[Sharpe Ratio]))/_xlfn.STDEV.P(Table2[Sharpe Ratio])</f>
        <v>-1.7118752132967807</v>
      </c>
      <c r="AR6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3">
        <f>_xlfn.RANK.AVG(Table2[[#This Row],[1Y Return vs Nifty Z-Score]],Table2[1Y Return vs Nifty Z-Score])</f>
        <v>536</v>
      </c>
      <c r="AT653">
        <f>_xlfn.RANK.AVG(Table2[[#This Row],[6M Return vs Nifty Z-Score]],Table2[6M Return vs Nifty Z-Score])</f>
        <v>547</v>
      </c>
      <c r="AU653">
        <f>_xlfn.RANK.AVG(Table2[[#This Row],[Sharpe Ratio Z-Score]],Table2[Sharpe Ratio Z-Score])</f>
        <v>704</v>
      </c>
      <c r="AV653">
        <f>(Table2[[#This Row],[Rank 1Y]]+Table2[[#This Row],[Rank 6M]]+Table2[[#This Row],[Rank Sharpe]])/3</f>
        <v>595.66666666666663</v>
      </c>
    </row>
    <row r="654" spans="1:48" x14ac:dyDescent="0.3">
      <c r="A654" t="s">
        <v>92</v>
      </c>
      <c r="B654" t="s">
        <v>93</v>
      </c>
      <c r="C654" t="s">
        <v>3133</v>
      </c>
      <c r="D654" t="s">
        <v>94</v>
      </c>
      <c r="E654">
        <v>279490.45732201001</v>
      </c>
      <c r="F654">
        <v>2915.3</v>
      </c>
      <c r="G654">
        <v>-28.540163671183599</v>
      </c>
      <c r="H654">
        <f>(Table2[[#This Row],[1Y Return vs Nifty]]-AVERAGE(Table2[1Y Return vs Nifty]))/_xlfn.STDEV.P(Table2[1Y Return vs Nifty])</f>
        <v>-0.87930616240621196</v>
      </c>
      <c r="I654">
        <v>-1.9959580405528801</v>
      </c>
      <c r="J654">
        <f>(Table2[[#This Row],[1M Return vs Nifty]]-AVERAGE(Table2[1M Return vs Nifty]))/_xlfn.STDEV.P(Table2[1M Return vs Nifty])</f>
        <v>-0.34214355384462003</v>
      </c>
      <c r="K654">
        <v>-7.3352533423304198</v>
      </c>
      <c r="L654">
        <f>(Table2[[#This Row],[6M Return vs Nifty]]-AVERAGE(Table2[6M Return vs Nifty]))/_xlfn.STDEV.P(Table2[6M Return vs Nifty])</f>
        <v>-0.47402924256842066</v>
      </c>
      <c r="M654">
        <v>-0.361630240405445</v>
      </c>
      <c r="N654">
        <f>(Table2[[#This Row],[1W Return vs Nifty]]-AVERAGE(Table2[1W Return vs Nifty]))/_xlfn.STDEV.P(Table2[1W Return vs Nifty])</f>
        <v>-1.2084245999965386</v>
      </c>
      <c r="O654">
        <v>3019.42</v>
      </c>
      <c r="P654">
        <v>3077.8265676953501</v>
      </c>
      <c r="Q654">
        <v>3050.8879944975702</v>
      </c>
      <c r="R654">
        <v>27.251933551741899</v>
      </c>
      <c r="S654" s="1">
        <f>(Table2[[#This Row],[Close Price]]-Table2[[#This Row],[20D EMA]])/Table2[[#This Row],[20D EMA]]</f>
        <v>-3.4483443840207684E-2</v>
      </c>
      <c r="T654" s="1">
        <f>(Table2[[#This Row],[Close Price]]-Table2[[#This Row],[50D EMA]])/Table2[[#This Row],[50D EMA]]</f>
        <v>-5.2805628946483642E-2</v>
      </c>
      <c r="U654" s="1">
        <f>(Table2[[#This Row],[Close Price]]-Table2[[#This Row],[200D EMA]])/Table2[[#This Row],[200D EMA]]</f>
        <v>-4.4442141023239706E-2</v>
      </c>
      <c r="V654">
        <v>0.68088673826177304</v>
      </c>
      <c r="W654">
        <v>2885.5</v>
      </c>
      <c r="X654">
        <v>2962.15</v>
      </c>
      <c r="Y654">
        <v>2885.5</v>
      </c>
      <c r="Z654">
        <v>2962.15</v>
      </c>
      <c r="AA654">
        <v>2885.5</v>
      </c>
      <c r="AB654">
        <v>2965.75</v>
      </c>
      <c r="AC654" s="1">
        <f>(Table2[[#This Row],[Close Price]]/Table2[[#This Row],[Day Low]])-1</f>
        <v>1.0327499566799681E-2</v>
      </c>
      <c r="AD654" s="1">
        <f>(Table2[[#This Row],[Day High]]/Table2[[#This Row],[Close Price]])-1</f>
        <v>1.6070387267176578E-2</v>
      </c>
      <c r="AE654" s="1">
        <f>(Table2[[#This Row],[Close Price]]/Table2[[#This Row],[Current Week Low]])-1</f>
        <v>1.0327499566799681E-2</v>
      </c>
      <c r="AF654" s="1">
        <f>(Table2[[#This Row],[Current Week High]]/Table2[[#This Row],[Close Price]])-1</f>
        <v>1.6070387267176578E-2</v>
      </c>
      <c r="AG654" s="1">
        <f>(Table2[[#This Row],[Close Price]]/Table2[[#This Row],[Current Month Low]])-1</f>
        <v>1.0327499566799681E-2</v>
      </c>
      <c r="AH654" s="1">
        <f>(Table2[[#This Row],[Current Month High]]/Table2[[#This Row],[Close Price]])-1</f>
        <v>1.7305251603608518E-2</v>
      </c>
      <c r="AI654">
        <v>17.413302233046299</v>
      </c>
      <c r="AJ654">
        <v>9.1831766600501901</v>
      </c>
      <c r="AK654" t="str">
        <f>IF(AND(Table2[[#This Row],[20D EMA]]&gt;Table2[[#This Row],[50D EMA]],Table2[[#This Row],[50D EMA]]&gt;Table2[[#This Row],[200D EMA]]),"Uptrend","Downtrend/NoTrend")</f>
        <v>Downtrend/NoTrend</v>
      </c>
      <c r="AL654">
        <v>0.01</v>
      </c>
      <c r="AM654" t="s">
        <v>3169</v>
      </c>
      <c r="AN654">
        <v>-4.5999999999999996</v>
      </c>
      <c r="AO654" t="s">
        <v>3168</v>
      </c>
      <c r="AP654">
        <v>-6.3687904567031994E-2</v>
      </c>
      <c r="AQ654">
        <f>(Table2[[#This Row],[Sharpe Ratio]]-AVERAGE(Table2[Sharpe Ratio]))/_xlfn.STDEV.P(Table2[Sharpe Ratio])</f>
        <v>-1.488190517306808</v>
      </c>
      <c r="AR6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4">
        <f>_xlfn.RANK.AVG(Table2[[#This Row],[1Y Return vs Nifty Z-Score]],Table2[1Y Return vs Nifty Z-Score])</f>
        <v>622</v>
      </c>
      <c r="AT654">
        <f>_xlfn.RANK.AVG(Table2[[#This Row],[6M Return vs Nifty Z-Score]],Table2[6M Return vs Nifty Z-Score])</f>
        <v>485</v>
      </c>
      <c r="AU654">
        <f>_xlfn.RANK.AVG(Table2[[#This Row],[Sharpe Ratio Z-Score]],Table2[Sharpe Ratio Z-Score])</f>
        <v>686</v>
      </c>
      <c r="AV654">
        <f>(Table2[[#This Row],[Rank 1Y]]+Table2[[#This Row],[Rank 6M]]+Table2[[#This Row],[Rank Sharpe]])/3</f>
        <v>597.66666666666663</v>
      </c>
    </row>
    <row r="655" spans="1:48" x14ac:dyDescent="0.3">
      <c r="A655" t="s">
        <v>2020</v>
      </c>
      <c r="B655" t="s">
        <v>2021</v>
      </c>
      <c r="C655" t="s">
        <v>3129</v>
      </c>
      <c r="D655" t="s">
        <v>196</v>
      </c>
      <c r="E655">
        <v>3219.5620316999998</v>
      </c>
      <c r="F655">
        <v>205.16</v>
      </c>
      <c r="G655">
        <v>-52.256592833626598</v>
      </c>
      <c r="H655">
        <f>(Table2[[#This Row],[1Y Return vs Nifty]]-AVERAGE(Table2[1Y Return vs Nifty]))/_xlfn.STDEV.P(Table2[1Y Return vs Nifty])</f>
        <v>-1.2997589015921636</v>
      </c>
      <c r="I655">
        <v>1.0373577078232601</v>
      </c>
      <c r="J655">
        <f>(Table2[[#This Row],[1M Return vs Nifty]]-AVERAGE(Table2[1M Return vs Nifty]))/_xlfn.STDEV.P(Table2[1M Return vs Nifty])</f>
        <v>-7.6230815415525288E-3</v>
      </c>
      <c r="K655">
        <v>-14.6986646379102</v>
      </c>
      <c r="L655">
        <f>(Table2[[#This Row],[6M Return vs Nifty]]-AVERAGE(Table2[6M Return vs Nifty]))/_xlfn.STDEV.P(Table2[6M Return vs Nifty])</f>
        <v>-0.72797086502912656</v>
      </c>
      <c r="M655">
        <v>6.9584574247914404</v>
      </c>
      <c r="N655">
        <f>(Table2[[#This Row],[1W Return vs Nifty]]-AVERAGE(Table2[1W Return vs Nifty]))/_xlfn.STDEV.P(Table2[1W Return vs Nifty])</f>
        <v>8.6034262919323937E-2</v>
      </c>
      <c r="O655">
        <v>205.76</v>
      </c>
      <c r="P655">
        <v>211.90117099257401</v>
      </c>
      <c r="Q655">
        <v>224.15318511104499</v>
      </c>
      <c r="R655">
        <v>52.330681782448302</v>
      </c>
      <c r="S655" s="1">
        <f>(Table2[[#This Row],[Close Price]]-Table2[[#This Row],[20D EMA]])/Table2[[#This Row],[20D EMA]]</f>
        <v>-2.9160186625194124E-3</v>
      </c>
      <c r="T655" s="1">
        <f>(Table2[[#This Row],[Close Price]]-Table2[[#This Row],[50D EMA]])/Table2[[#This Row],[50D EMA]]</f>
        <v>-3.1812806701338403E-2</v>
      </c>
      <c r="U655" s="1">
        <f>(Table2[[#This Row],[Close Price]]-Table2[[#This Row],[200D EMA]])/Table2[[#This Row],[200D EMA]]</f>
        <v>-8.4733059231952526E-2</v>
      </c>
      <c r="V655">
        <v>0.66395642100154195</v>
      </c>
      <c r="W655">
        <v>198.81</v>
      </c>
      <c r="X655">
        <v>208.49</v>
      </c>
      <c r="Y655">
        <v>198.81</v>
      </c>
      <c r="Z655">
        <v>208.49</v>
      </c>
      <c r="AA655">
        <v>198.81</v>
      </c>
      <c r="AB655">
        <v>208.69</v>
      </c>
      <c r="AC655" s="1">
        <f>(Table2[[#This Row],[Close Price]]/Table2[[#This Row],[Day Low]])-1</f>
        <v>3.1940043257381312E-2</v>
      </c>
      <c r="AD655" s="1">
        <f>(Table2[[#This Row],[Day High]]/Table2[[#This Row],[Close Price]])-1</f>
        <v>1.6231234158705421E-2</v>
      </c>
      <c r="AE655" s="1">
        <f>(Table2[[#This Row],[Close Price]]/Table2[[#This Row],[Current Week Low]])-1</f>
        <v>3.1940043257381312E-2</v>
      </c>
      <c r="AF655" s="1">
        <f>(Table2[[#This Row],[Current Week High]]/Table2[[#This Row],[Close Price]])-1</f>
        <v>1.6231234158705421E-2</v>
      </c>
      <c r="AG655" s="1">
        <f>(Table2[[#This Row],[Close Price]]/Table2[[#This Row],[Current Month Low]])-1</f>
        <v>3.1940043257381312E-2</v>
      </c>
      <c r="AH655" s="1">
        <f>(Table2[[#This Row],[Current Month High]]/Table2[[#This Row],[Close Price]])-1</f>
        <v>1.720608305712612E-2</v>
      </c>
      <c r="AI655">
        <v>45.2037434197699</v>
      </c>
      <c r="AJ655">
        <v>8.6364839819962995</v>
      </c>
      <c r="AK655" t="str">
        <f>IF(AND(Table2[[#This Row],[20D EMA]]&gt;Table2[[#This Row],[50D EMA]],Table2[[#This Row],[50D EMA]]&gt;Table2[[#This Row],[200D EMA]]),"Uptrend","Downtrend/NoTrend")</f>
        <v>Downtrend/NoTrend</v>
      </c>
      <c r="AL655">
        <v>0</v>
      </c>
      <c r="AM655" t="s">
        <v>3170</v>
      </c>
      <c r="AN655">
        <v>-3.13</v>
      </c>
      <c r="AO655" t="s">
        <v>3168</v>
      </c>
      <c r="AP655">
        <v>1.646655642306E-3</v>
      </c>
      <c r="AQ655">
        <f>(Table2[[#This Row],[Sharpe Ratio]]-AVERAGE(Table2[Sharpe Ratio]))/_xlfn.STDEV.P(Table2[Sharpe Ratio])</f>
        <v>-0.71388960697249937</v>
      </c>
      <c r="AR6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5">
        <f>_xlfn.RANK.AVG(Table2[[#This Row],[1Y Return vs Nifty Z-Score]],Table2[1Y Return vs Nifty Z-Score])</f>
        <v>715</v>
      </c>
      <c r="AT655">
        <f>_xlfn.RANK.AVG(Table2[[#This Row],[6M Return vs Nifty Z-Score]],Table2[6M Return vs Nifty Z-Score])</f>
        <v>575</v>
      </c>
      <c r="AU655">
        <f>_xlfn.RANK.AVG(Table2[[#This Row],[Sharpe Ratio Z-Score]],Table2[Sharpe Ratio Z-Score])</f>
        <v>510</v>
      </c>
      <c r="AV655">
        <f>(Table2[[#This Row],[Rank 1Y]]+Table2[[#This Row],[Rank 6M]]+Table2[[#This Row],[Rank Sharpe]])/3</f>
        <v>600</v>
      </c>
    </row>
    <row r="656" spans="1:48" x14ac:dyDescent="0.3">
      <c r="A656" t="s">
        <v>1189</v>
      </c>
      <c r="B656" t="s">
        <v>1190</v>
      </c>
      <c r="C656" t="s">
        <v>3134</v>
      </c>
      <c r="D656" t="s">
        <v>242</v>
      </c>
      <c r="E656">
        <v>10039.374897689901</v>
      </c>
      <c r="F656">
        <v>513.85</v>
      </c>
      <c r="G656">
        <v>-12.6438029250402</v>
      </c>
      <c r="H656">
        <f>(Table2[[#This Row],[1Y Return vs Nifty]]-AVERAGE(Table2[1Y Return vs Nifty]))/_xlfn.STDEV.P(Table2[1Y Return vs Nifty])</f>
        <v>-0.59749019538077996</v>
      </c>
      <c r="I656">
        <v>-4.7453727078350196</v>
      </c>
      <c r="J656">
        <f>(Table2[[#This Row],[1M Return vs Nifty]]-AVERAGE(Table2[1M Return vs Nifty]))/_xlfn.STDEV.P(Table2[1M Return vs Nifty])</f>
        <v>-0.64535481483799839</v>
      </c>
      <c r="K656">
        <v>-27.5727333272885</v>
      </c>
      <c r="L656">
        <f>(Table2[[#This Row],[6M Return vs Nifty]]-AVERAGE(Table2[6M Return vs Nifty]))/_xlfn.STDEV.P(Table2[6M Return vs Nifty])</f>
        <v>-1.1719582724164908</v>
      </c>
      <c r="M656">
        <v>8.3094379700502099</v>
      </c>
      <c r="N656">
        <f>(Table2[[#This Row],[1W Return vs Nifty]]-AVERAGE(Table2[1W Return vs Nifty]))/_xlfn.STDEV.P(Table2[1W Return vs Nifty])</f>
        <v>0.32493696742540207</v>
      </c>
      <c r="O656">
        <v>537.1</v>
      </c>
      <c r="P656">
        <v>545.82512225142602</v>
      </c>
      <c r="Q656">
        <v>547.28650817385301</v>
      </c>
      <c r="R656">
        <v>37.975489960661399</v>
      </c>
      <c r="S656" s="1">
        <f>(Table2[[#This Row],[Close Price]]-Table2[[#This Row],[20D EMA]])/Table2[[#This Row],[20D EMA]]</f>
        <v>-4.328802830013033E-2</v>
      </c>
      <c r="T656" s="1">
        <f>(Table2[[#This Row],[Close Price]]-Table2[[#This Row],[50D EMA]])/Table2[[#This Row],[50D EMA]]</f>
        <v>-5.8581257893617338E-2</v>
      </c>
      <c r="U656" s="1">
        <f>(Table2[[#This Row],[Close Price]]-Table2[[#This Row],[200D EMA]])/Table2[[#This Row],[200D EMA]]</f>
        <v>-6.109507118204241E-2</v>
      </c>
      <c r="V656">
        <v>0.32022799664205998</v>
      </c>
      <c r="W656">
        <v>511.25</v>
      </c>
      <c r="X656">
        <v>530.79999999999995</v>
      </c>
      <c r="Y656">
        <v>511.25</v>
      </c>
      <c r="Z656">
        <v>530.79999999999995</v>
      </c>
      <c r="AA656">
        <v>511.25</v>
      </c>
      <c r="AB656">
        <v>535.35</v>
      </c>
      <c r="AC656" s="1">
        <f>(Table2[[#This Row],[Close Price]]/Table2[[#This Row],[Day Low]])-1</f>
        <v>5.0855745721272161E-3</v>
      </c>
      <c r="AD656" s="1">
        <f>(Table2[[#This Row],[Day High]]/Table2[[#This Row],[Close Price]])-1</f>
        <v>3.2986280042814009E-2</v>
      </c>
      <c r="AE656" s="1">
        <f>(Table2[[#This Row],[Close Price]]/Table2[[#This Row],[Current Week Low]])-1</f>
        <v>5.0855745721272161E-3</v>
      </c>
      <c r="AF656" s="1">
        <f>(Table2[[#This Row],[Current Week High]]/Table2[[#This Row],[Close Price]])-1</f>
        <v>3.2986280042814009E-2</v>
      </c>
      <c r="AG656" s="1">
        <f>(Table2[[#This Row],[Close Price]]/Table2[[#This Row],[Current Month Low]])-1</f>
        <v>5.0855745721272161E-3</v>
      </c>
      <c r="AH656" s="1">
        <f>(Table2[[#This Row],[Current Month High]]/Table2[[#This Row],[Close Price]])-1</f>
        <v>4.1841004184100417E-2</v>
      </c>
      <c r="AI656">
        <v>38.055852875352699</v>
      </c>
      <c r="AJ656">
        <v>15.471910112359501</v>
      </c>
      <c r="AK656" t="str">
        <f>IF(AND(Table2[[#This Row],[20D EMA]]&gt;Table2[[#This Row],[50D EMA]],Table2[[#This Row],[50D EMA]]&gt;Table2[[#This Row],[200D EMA]]),"Uptrend","Downtrend/NoTrend")</f>
        <v>Downtrend/NoTrend</v>
      </c>
      <c r="AL656">
        <v>0.02</v>
      </c>
      <c r="AM656" t="s">
        <v>3169</v>
      </c>
      <c r="AN656">
        <v>-11.91</v>
      </c>
      <c r="AO656" t="s">
        <v>3168</v>
      </c>
      <c r="AP656">
        <v>-1.0626214769757E-2</v>
      </c>
      <c r="AQ656">
        <f>(Table2[[#This Row],[Sharpe Ratio]]-AVERAGE(Table2[Sharpe Ratio]))/_xlfn.STDEV.P(Table2[Sharpe Ratio])</f>
        <v>-0.85933934600842798</v>
      </c>
      <c r="AR6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6">
        <f>_xlfn.RANK.AVG(Table2[[#This Row],[1Y Return vs Nifty Z-Score]],Table2[1Y Return vs Nifty Z-Score])</f>
        <v>526</v>
      </c>
      <c r="AT656">
        <f>_xlfn.RANK.AVG(Table2[[#This Row],[6M Return vs Nifty Z-Score]],Table2[6M Return vs Nifty Z-Score])</f>
        <v>687</v>
      </c>
      <c r="AU656">
        <f>_xlfn.RANK.AVG(Table2[[#This Row],[Sharpe Ratio Z-Score]],Table2[Sharpe Ratio Z-Score])</f>
        <v>590</v>
      </c>
      <c r="AV656">
        <f>(Table2[[#This Row],[Rank 1Y]]+Table2[[#This Row],[Rank 6M]]+Table2[[#This Row],[Rank Sharpe]])/3</f>
        <v>601</v>
      </c>
    </row>
    <row r="657" spans="1:48" x14ac:dyDescent="0.3">
      <c r="A657" t="s">
        <v>382</v>
      </c>
      <c r="B657" t="s">
        <v>383</v>
      </c>
      <c r="C657" t="s">
        <v>3133</v>
      </c>
      <c r="D657" t="s">
        <v>94</v>
      </c>
      <c r="E657">
        <v>61146.00277005</v>
      </c>
      <c r="F657">
        <v>524.5</v>
      </c>
      <c r="G657">
        <v>-32.621950102239303</v>
      </c>
      <c r="H657">
        <f>(Table2[[#This Row],[1Y Return vs Nifty]]-AVERAGE(Table2[1Y Return vs Nifty]))/_xlfn.STDEV.P(Table2[1Y Return vs Nifty])</f>
        <v>-0.95166942898207429</v>
      </c>
      <c r="I657">
        <v>-5.6605688500967499</v>
      </c>
      <c r="J657">
        <f>(Table2[[#This Row],[1M Return vs Nifty]]-AVERAGE(Table2[1M Return vs Nifty]))/_xlfn.STDEV.P(Table2[1M Return vs Nifty])</f>
        <v>-0.746284579872593</v>
      </c>
      <c r="K657">
        <v>-4.1889655674118398</v>
      </c>
      <c r="L657">
        <f>(Table2[[#This Row],[6M Return vs Nifty]]-AVERAGE(Table2[6M Return vs Nifty]))/_xlfn.STDEV.P(Table2[6M Return vs Nifty])</f>
        <v>-0.36552336258712337</v>
      </c>
      <c r="M657">
        <v>-0.11523872033327801</v>
      </c>
      <c r="N657">
        <f>(Table2[[#This Row],[1W Return vs Nifty]]-AVERAGE(Table2[1W Return vs Nifty]))/_xlfn.STDEV.P(Table2[1W Return vs Nifty])</f>
        <v>-1.1648535798814197</v>
      </c>
      <c r="O657">
        <v>552.61</v>
      </c>
      <c r="P657">
        <v>564.57173113624003</v>
      </c>
      <c r="Q657">
        <v>553.66834846928396</v>
      </c>
      <c r="R657">
        <v>24.826877668317</v>
      </c>
      <c r="S657" s="1">
        <f>(Table2[[#This Row],[Close Price]]-Table2[[#This Row],[20D EMA]])/Table2[[#This Row],[20D EMA]]</f>
        <v>-5.0867700548307145E-2</v>
      </c>
      <c r="T657" s="1">
        <f>(Table2[[#This Row],[Close Price]]-Table2[[#This Row],[50D EMA]])/Table2[[#This Row],[50D EMA]]</f>
        <v>-7.0977218529154618E-2</v>
      </c>
      <c r="U657" s="1">
        <f>(Table2[[#This Row],[Close Price]]-Table2[[#This Row],[200D EMA]])/Table2[[#This Row],[200D EMA]]</f>
        <v>-5.2681986517605923E-2</v>
      </c>
      <c r="V657">
        <v>0.52566547386824403</v>
      </c>
      <c r="W657">
        <v>520</v>
      </c>
      <c r="X657">
        <v>533.75</v>
      </c>
      <c r="Y657">
        <v>520</v>
      </c>
      <c r="Z657">
        <v>533.75</v>
      </c>
      <c r="AA657">
        <v>520</v>
      </c>
      <c r="AB657">
        <v>542.75</v>
      </c>
      <c r="AC657" s="1">
        <f>(Table2[[#This Row],[Close Price]]/Table2[[#This Row],[Day Low]])-1</f>
        <v>8.6538461538461231E-3</v>
      </c>
      <c r="AD657" s="1">
        <f>(Table2[[#This Row],[Day High]]/Table2[[#This Row],[Close Price]])-1</f>
        <v>1.7635843660629202E-2</v>
      </c>
      <c r="AE657" s="1">
        <f>(Table2[[#This Row],[Close Price]]/Table2[[#This Row],[Current Week Low]])-1</f>
        <v>8.6538461538461231E-3</v>
      </c>
      <c r="AF657" s="1">
        <f>(Table2[[#This Row],[Current Week High]]/Table2[[#This Row],[Close Price]])-1</f>
        <v>1.7635843660629202E-2</v>
      </c>
      <c r="AG657" s="1">
        <f>(Table2[[#This Row],[Close Price]]/Table2[[#This Row],[Current Month Low]])-1</f>
        <v>8.6538461538461231E-3</v>
      </c>
      <c r="AH657" s="1">
        <f>(Table2[[#This Row],[Current Month High]]/Table2[[#This Row],[Close Price]])-1</f>
        <v>3.4795042897998174E-2</v>
      </c>
      <c r="AI657">
        <v>20.0190657769304</v>
      </c>
      <c r="AJ657">
        <v>19.476082004555799</v>
      </c>
      <c r="AK657" t="str">
        <f>IF(AND(Table2[[#This Row],[20D EMA]]&gt;Table2[[#This Row],[50D EMA]],Table2[[#This Row],[50D EMA]]&gt;Table2[[#This Row],[200D EMA]]),"Uptrend","Downtrend/NoTrend")</f>
        <v>Downtrend/NoTrend</v>
      </c>
      <c r="AL657">
        <v>0</v>
      </c>
      <c r="AM657" t="s">
        <v>3170</v>
      </c>
      <c r="AN657">
        <v>-6.03</v>
      </c>
      <c r="AO657" t="s">
        <v>3168</v>
      </c>
      <c r="AP657">
        <v>-8.8450853148351993E-2</v>
      </c>
      <c r="AQ657">
        <f>(Table2[[#This Row],[Sharpe Ratio]]-AVERAGE(Table2[Sharpe Ratio]))/_xlfn.STDEV.P(Table2[Sharpe Ratio])</f>
        <v>-1.7816641944486233</v>
      </c>
      <c r="AR6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7">
        <f>_xlfn.RANK.AVG(Table2[[#This Row],[1Y Return vs Nifty Z-Score]],Table2[1Y Return vs Nifty Z-Score])</f>
        <v>648</v>
      </c>
      <c r="AT657">
        <f>_xlfn.RANK.AVG(Table2[[#This Row],[6M Return vs Nifty Z-Score]],Table2[6M Return vs Nifty Z-Score])</f>
        <v>449</v>
      </c>
      <c r="AU657">
        <f>_xlfn.RANK.AVG(Table2[[#This Row],[Sharpe Ratio Z-Score]],Table2[Sharpe Ratio Z-Score])</f>
        <v>707</v>
      </c>
      <c r="AV657">
        <f>(Table2[[#This Row],[Rank 1Y]]+Table2[[#This Row],[Rank 6M]]+Table2[[#This Row],[Rank Sharpe]])/3</f>
        <v>601.33333333333337</v>
      </c>
    </row>
    <row r="658" spans="1:48" x14ac:dyDescent="0.3">
      <c r="A658" t="s">
        <v>777</v>
      </c>
      <c r="B658" t="s">
        <v>778</v>
      </c>
      <c r="C658" t="s">
        <v>3123</v>
      </c>
      <c r="D658" t="s">
        <v>54</v>
      </c>
      <c r="E658">
        <v>20330.73626745</v>
      </c>
      <c r="F658">
        <v>695.1</v>
      </c>
      <c r="G658">
        <v>-35.369239086463899</v>
      </c>
      <c r="H658">
        <f>(Table2[[#This Row],[1Y Return vs Nifty]]-AVERAGE(Table2[1Y Return vs Nifty]))/_xlfn.STDEV.P(Table2[1Y Return vs Nifty])</f>
        <v>-1.0003742812530827</v>
      </c>
      <c r="I658">
        <v>-7.9874692770807902</v>
      </c>
      <c r="J658">
        <f>(Table2[[#This Row],[1M Return vs Nifty]]-AVERAGE(Table2[1M Return vs Nifty]))/_xlfn.STDEV.P(Table2[1M Return vs Nifty])</f>
        <v>-1.0029000773702137</v>
      </c>
      <c r="K658">
        <v>-17.776399723293899</v>
      </c>
      <c r="L658">
        <f>(Table2[[#This Row],[6M Return vs Nifty]]-AVERAGE(Table2[6M Return vs Nifty]))/_xlfn.STDEV.P(Table2[6M Return vs Nifty])</f>
        <v>-0.83411257159870866</v>
      </c>
      <c r="M658">
        <v>-15.981271097589699</v>
      </c>
      <c r="N658">
        <f>(Table2[[#This Row],[1W Return vs Nifty]]-AVERAGE(Table2[1W Return vs Nifty]))/_xlfn.STDEV.P(Table2[1W Return vs Nifty])</f>
        <v>-3.9705476056096218</v>
      </c>
      <c r="O658">
        <v>805.16</v>
      </c>
      <c r="P658">
        <v>797.908910512548</v>
      </c>
      <c r="Q658">
        <v>757.75245806164003</v>
      </c>
      <c r="R658">
        <v>22.4202019181139</v>
      </c>
      <c r="S658" s="1">
        <f>(Table2[[#This Row],[Close Price]]-Table2[[#This Row],[20D EMA]])/Table2[[#This Row],[20D EMA]]</f>
        <v>-0.13669332803417947</v>
      </c>
      <c r="T658" s="1">
        <f>(Table2[[#This Row],[Close Price]]-Table2[[#This Row],[50D EMA]])/Table2[[#This Row],[50D EMA]]</f>
        <v>-0.1288479288274989</v>
      </c>
      <c r="U658" s="1">
        <f>(Table2[[#This Row],[Close Price]]-Table2[[#This Row],[200D EMA]])/Table2[[#This Row],[200D EMA]]</f>
        <v>-8.2681959517369841E-2</v>
      </c>
      <c r="V658">
        <v>1.6519996347069801</v>
      </c>
      <c r="W658">
        <v>691.15</v>
      </c>
      <c r="X658">
        <v>727.05</v>
      </c>
      <c r="Y658">
        <v>691.15</v>
      </c>
      <c r="Z658">
        <v>727.05</v>
      </c>
      <c r="AA658">
        <v>691.15</v>
      </c>
      <c r="AB658">
        <v>729</v>
      </c>
      <c r="AC658" s="1">
        <f>(Table2[[#This Row],[Close Price]]/Table2[[#This Row],[Day Low]])-1</f>
        <v>5.7151124936700715E-3</v>
      </c>
      <c r="AD658" s="1">
        <f>(Table2[[#This Row],[Day High]]/Table2[[#This Row],[Close Price]])-1</f>
        <v>4.5964609408718049E-2</v>
      </c>
      <c r="AE658" s="1">
        <f>(Table2[[#This Row],[Close Price]]/Table2[[#This Row],[Current Week Low]])-1</f>
        <v>5.7151124936700715E-3</v>
      </c>
      <c r="AF658" s="1">
        <f>(Table2[[#This Row],[Current Week High]]/Table2[[#This Row],[Close Price]])-1</f>
        <v>4.5964609408718049E-2</v>
      </c>
      <c r="AG658" s="1">
        <f>(Table2[[#This Row],[Close Price]]/Table2[[#This Row],[Current Month Low]])-1</f>
        <v>5.7151124936700715E-3</v>
      </c>
      <c r="AH658" s="1">
        <f>(Table2[[#This Row],[Current Month High]]/Table2[[#This Row],[Close Price]])-1</f>
        <v>4.8769961156668096E-2</v>
      </c>
      <c r="AI658">
        <v>35.7718313911667</v>
      </c>
      <c r="AJ658">
        <v>15.8403466377802</v>
      </c>
      <c r="AK658" t="str">
        <f>IF(AND(Table2[[#This Row],[20D EMA]]&gt;Table2[[#This Row],[50D EMA]],Table2[[#This Row],[50D EMA]]&gt;Table2[[#This Row],[200D EMA]]),"Uptrend","Downtrend/NoTrend")</f>
        <v>Uptrend</v>
      </c>
      <c r="AL658">
        <v>-0.05</v>
      </c>
      <c r="AM658" t="s">
        <v>3168</v>
      </c>
      <c r="AN658">
        <v>-22.57</v>
      </c>
      <c r="AO658" t="s">
        <v>3168</v>
      </c>
      <c r="AQ658">
        <f>(Table2[[#This Row],[Sharpe Ratio]]-AVERAGE(Table2[Sharpe Ratio]))/_xlfn.STDEV.P(Table2[Sharpe Ratio])</f>
        <v>-0.73340465320162251</v>
      </c>
      <c r="AR6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-7.5413391890332493</v>
      </c>
      <c r="AS658">
        <f>_xlfn.RANK.AVG(Table2[[#This Row],[1Y Return vs Nifty Z-Score]],Table2[1Y Return vs Nifty Z-Score])</f>
        <v>668</v>
      </c>
      <c r="AT658">
        <f>_xlfn.RANK.AVG(Table2[[#This Row],[6M Return vs Nifty Z-Score]],Table2[6M Return vs Nifty Z-Score])</f>
        <v>601</v>
      </c>
      <c r="AU658">
        <f>_xlfn.RANK.AVG(Table2[[#This Row],[Sharpe Ratio Z-Score]],Table2[Sharpe Ratio Z-Score])</f>
        <v>539</v>
      </c>
      <c r="AV658">
        <f>(Table2[[#This Row],[Rank 1Y]]+Table2[[#This Row],[Rank 6M]]+Table2[[#This Row],[Rank Sharpe]])/3</f>
        <v>602.66666666666663</v>
      </c>
    </row>
    <row r="659" spans="1:48" x14ac:dyDescent="0.3">
      <c r="A659" t="s">
        <v>2201</v>
      </c>
      <c r="B659" t="s">
        <v>2202</v>
      </c>
      <c r="C659" t="s">
        <v>3135</v>
      </c>
      <c r="D659" t="s">
        <v>599</v>
      </c>
      <c r="E659">
        <v>2629.6075110819902</v>
      </c>
      <c r="F659">
        <v>178.46</v>
      </c>
      <c r="G659">
        <v>-53.435722754048399</v>
      </c>
      <c r="H659">
        <f>(Table2[[#This Row],[1Y Return vs Nifty]]-AVERAGE(Table2[1Y Return vs Nifty]))/_xlfn.STDEV.P(Table2[1Y Return vs Nifty])</f>
        <v>-1.3206629087469397</v>
      </c>
      <c r="I659">
        <v>7.9781928875465198</v>
      </c>
      <c r="J659">
        <f>(Table2[[#This Row],[1M Return vs Nifty]]-AVERAGE(Table2[1M Return vs Nifty]))/_xlfn.STDEV.P(Table2[1M Return vs Nifty])</f>
        <v>0.75782689304212048</v>
      </c>
      <c r="K659">
        <v>-12.6857346653462</v>
      </c>
      <c r="L659">
        <f>(Table2[[#This Row],[6M Return vs Nifty]]-AVERAGE(Table2[6M Return vs Nifty]))/_xlfn.STDEV.P(Table2[6M Return vs Nifty])</f>
        <v>-0.65855104280086973</v>
      </c>
      <c r="M659">
        <v>10.5328416440721</v>
      </c>
      <c r="N659">
        <f>(Table2[[#This Row],[1W Return vs Nifty]]-AVERAGE(Table2[1W Return vs Nifty]))/_xlfn.STDEV.P(Table2[1W Return vs Nifty])</f>
        <v>0.71811594605446694</v>
      </c>
      <c r="O659">
        <v>172.15</v>
      </c>
      <c r="P659">
        <v>172.81123731455401</v>
      </c>
      <c r="Q659">
        <v>197.40526263141501</v>
      </c>
      <c r="R659">
        <v>65.528864837929206</v>
      </c>
      <c r="S659" s="1">
        <f>(Table2[[#This Row],[Close Price]]-Table2[[#This Row],[20D EMA]])/Table2[[#This Row],[20D EMA]]</f>
        <v>3.6654080743537626E-2</v>
      </c>
      <c r="T659" s="1">
        <f>(Table2[[#This Row],[Close Price]]-Table2[[#This Row],[50D EMA]])/Table2[[#This Row],[50D EMA]]</f>
        <v>3.2687473183031647E-2</v>
      </c>
      <c r="U659" s="1">
        <f>(Table2[[#This Row],[Close Price]]-Table2[[#This Row],[200D EMA]])/Table2[[#This Row],[200D EMA]]</f>
        <v>-9.5971416257471451E-2</v>
      </c>
      <c r="V659">
        <v>0.57206171320378796</v>
      </c>
      <c r="W659">
        <v>173.77</v>
      </c>
      <c r="X659">
        <v>184.4</v>
      </c>
      <c r="Y659">
        <v>173.77</v>
      </c>
      <c r="Z659">
        <v>184.4</v>
      </c>
      <c r="AA659">
        <v>173.77</v>
      </c>
      <c r="AB659">
        <v>184.4</v>
      </c>
      <c r="AC659" s="1">
        <f>(Table2[[#This Row],[Close Price]]/Table2[[#This Row],[Day Low]])-1</f>
        <v>2.6989699027450076E-2</v>
      </c>
      <c r="AD659" s="1">
        <f>(Table2[[#This Row],[Day High]]/Table2[[#This Row],[Close Price]])-1</f>
        <v>3.3284769696290573E-2</v>
      </c>
      <c r="AE659" s="1">
        <f>(Table2[[#This Row],[Close Price]]/Table2[[#This Row],[Current Week Low]])-1</f>
        <v>2.6989699027450076E-2</v>
      </c>
      <c r="AF659" s="1">
        <f>(Table2[[#This Row],[Current Week High]]/Table2[[#This Row],[Close Price]])-1</f>
        <v>3.3284769696290573E-2</v>
      </c>
      <c r="AG659" s="1">
        <f>(Table2[[#This Row],[Close Price]]/Table2[[#This Row],[Current Month Low]])-1</f>
        <v>2.6989699027450076E-2</v>
      </c>
      <c r="AH659" s="1">
        <f>(Table2[[#This Row],[Current Month High]]/Table2[[#This Row],[Close Price]])-1</f>
        <v>3.3284769696290573E-2</v>
      </c>
      <c r="AI659">
        <v>74.829093354253004</v>
      </c>
      <c r="AJ659">
        <v>23.999444135630899</v>
      </c>
      <c r="AK659" t="str">
        <f>IF(AND(Table2[[#This Row],[20D EMA]]&gt;Table2[[#This Row],[50D EMA]],Table2[[#This Row],[50D EMA]]&gt;Table2[[#This Row],[200D EMA]]),"Uptrend","Downtrend/NoTrend")</f>
        <v>Downtrend/NoTrend</v>
      </c>
      <c r="AL659">
        <v>0.21</v>
      </c>
      <c r="AM659" t="s">
        <v>3169</v>
      </c>
      <c r="AN659">
        <v>5.49</v>
      </c>
      <c r="AO659" t="s">
        <v>3169</v>
      </c>
      <c r="AQ659">
        <f>(Table2[[#This Row],[Sharpe Ratio]]-AVERAGE(Table2[Sharpe Ratio]))/_xlfn.STDEV.P(Table2[Sharpe Ratio])</f>
        <v>-0.73340465320162251</v>
      </c>
      <c r="AR6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9">
        <f>_xlfn.RANK.AVG(Table2[[#This Row],[1Y Return vs Nifty Z-Score]],Table2[1Y Return vs Nifty Z-Score])</f>
        <v>717</v>
      </c>
      <c r="AT659">
        <f>_xlfn.RANK.AVG(Table2[[#This Row],[6M Return vs Nifty Z-Score]],Table2[6M Return vs Nifty Z-Score])</f>
        <v>552</v>
      </c>
      <c r="AU659">
        <f>_xlfn.RANK.AVG(Table2[[#This Row],[Sharpe Ratio Z-Score]],Table2[Sharpe Ratio Z-Score])</f>
        <v>539</v>
      </c>
      <c r="AV659">
        <f>(Table2[[#This Row],[Rank 1Y]]+Table2[[#This Row],[Rank 6M]]+Table2[[#This Row],[Rank Sharpe]])/3</f>
        <v>602.66666666666663</v>
      </c>
    </row>
    <row r="660" spans="1:48" x14ac:dyDescent="0.3">
      <c r="A660" t="s">
        <v>1223</v>
      </c>
      <c r="B660" t="s">
        <v>1224</v>
      </c>
      <c r="C660" t="s">
        <v>3124</v>
      </c>
      <c r="D660" t="s">
        <v>21</v>
      </c>
      <c r="E660">
        <v>9468.0155613749994</v>
      </c>
      <c r="F660">
        <v>1503.75</v>
      </c>
      <c r="G660">
        <v>-28.3672369982507</v>
      </c>
      <c r="H660">
        <f>(Table2[[#This Row],[1Y Return vs Nifty]]-AVERAGE(Table2[1Y Return vs Nifty]))/_xlfn.STDEV.P(Table2[1Y Return vs Nifty])</f>
        <v>-0.87624046087016061</v>
      </c>
      <c r="I660">
        <v>3.1409436670053501</v>
      </c>
      <c r="J660">
        <f>(Table2[[#This Row],[1M Return vs Nifty]]-AVERAGE(Table2[1M Return vs Nifty]))/_xlfn.STDEV.P(Table2[1M Return vs Nifty])</f>
        <v>0.22436482442320232</v>
      </c>
      <c r="K660">
        <v>-8.7932291992688896</v>
      </c>
      <c r="L660">
        <f>(Table2[[#This Row],[6M Return vs Nifty]]-AVERAGE(Table2[6M Return vs Nifty]))/_xlfn.STDEV.P(Table2[6M Return vs Nifty])</f>
        <v>-0.52431038805349595</v>
      </c>
      <c r="M660">
        <v>2.70628103328148</v>
      </c>
      <c r="N660">
        <f>(Table2[[#This Row],[1W Return vs Nifty]]-AVERAGE(Table2[1W Return vs Nifty]))/_xlfn.STDEV.P(Table2[1W Return vs Nifty])</f>
        <v>-0.66590583239422219</v>
      </c>
      <c r="O660">
        <v>1535.82</v>
      </c>
      <c r="P660">
        <v>1563.0709306333699</v>
      </c>
      <c r="Q660">
        <v>1575.3401774798299</v>
      </c>
      <c r="R660">
        <v>37.069160382856403</v>
      </c>
      <c r="S660" s="1">
        <f>(Table2[[#This Row],[Close Price]]-Table2[[#This Row],[20D EMA]])/Table2[[#This Row],[20D EMA]]</f>
        <v>-2.0881353283587881E-2</v>
      </c>
      <c r="T660" s="1">
        <f>(Table2[[#This Row],[Close Price]]-Table2[[#This Row],[50D EMA]])/Table2[[#This Row],[50D EMA]]</f>
        <v>-3.7951528283705314E-2</v>
      </c>
      <c r="U660" s="1">
        <f>(Table2[[#This Row],[Close Price]]-Table2[[#This Row],[200D EMA]])/Table2[[#This Row],[200D EMA]]</f>
        <v>-4.5444265627984662E-2</v>
      </c>
      <c r="V660">
        <v>0.60455894391131304</v>
      </c>
      <c r="W660">
        <v>1495</v>
      </c>
      <c r="X660">
        <v>1542</v>
      </c>
      <c r="Y660">
        <v>1495</v>
      </c>
      <c r="Z660">
        <v>1542</v>
      </c>
      <c r="AA660">
        <v>1495</v>
      </c>
      <c r="AB660">
        <v>1549</v>
      </c>
      <c r="AC660" s="1">
        <f>(Table2[[#This Row],[Close Price]]/Table2[[#This Row],[Day Low]])-1</f>
        <v>5.8528428093644891E-3</v>
      </c>
      <c r="AD660" s="1">
        <f>(Table2[[#This Row],[Day High]]/Table2[[#This Row],[Close Price]])-1</f>
        <v>2.5436408977556058E-2</v>
      </c>
      <c r="AE660" s="1">
        <f>(Table2[[#This Row],[Close Price]]/Table2[[#This Row],[Current Week Low]])-1</f>
        <v>5.8528428093644891E-3</v>
      </c>
      <c r="AF660" s="1">
        <f>(Table2[[#This Row],[Current Week High]]/Table2[[#This Row],[Close Price]])-1</f>
        <v>2.5436408977556058E-2</v>
      </c>
      <c r="AG660" s="1">
        <f>(Table2[[#This Row],[Close Price]]/Table2[[#This Row],[Current Month Low]])-1</f>
        <v>5.8528428093644891E-3</v>
      </c>
      <c r="AH660" s="1">
        <f>(Table2[[#This Row],[Current Month High]]/Table2[[#This Row],[Close Price]])-1</f>
        <v>3.0091438071487842E-2</v>
      </c>
      <c r="AI660">
        <v>29.173732335827001</v>
      </c>
      <c r="AJ660">
        <v>8.4917571516179091</v>
      </c>
      <c r="AK660" t="str">
        <f>IF(AND(Table2[[#This Row],[20D EMA]]&gt;Table2[[#This Row],[50D EMA]],Table2[[#This Row],[50D EMA]]&gt;Table2[[#This Row],[200D EMA]]),"Uptrend","Downtrend/NoTrend")</f>
        <v>Downtrend/NoTrend</v>
      </c>
      <c r="AL660">
        <v>-0.01</v>
      </c>
      <c r="AM660" t="s">
        <v>3168</v>
      </c>
      <c r="AN660">
        <v>-3.5</v>
      </c>
      <c r="AO660" t="s">
        <v>3168</v>
      </c>
      <c r="AP660">
        <v>-5.9367509044698001E-2</v>
      </c>
      <c r="AQ660">
        <f>(Table2[[#This Row],[Sharpe Ratio]]-AVERAGE(Table2[Sharpe Ratio]))/_xlfn.STDEV.P(Table2[Sharpe Ratio])</f>
        <v>-1.4369881188330311</v>
      </c>
      <c r="AR6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0">
        <f>_xlfn.RANK.AVG(Table2[[#This Row],[1Y Return vs Nifty Z-Score]],Table2[1Y Return vs Nifty Z-Score])</f>
        <v>620</v>
      </c>
      <c r="AT660">
        <f>_xlfn.RANK.AVG(Table2[[#This Row],[6M Return vs Nifty Z-Score]],Table2[6M Return vs Nifty Z-Score])</f>
        <v>509</v>
      </c>
      <c r="AU660">
        <f>_xlfn.RANK.AVG(Table2[[#This Row],[Sharpe Ratio Z-Score]],Table2[Sharpe Ratio Z-Score])</f>
        <v>680</v>
      </c>
      <c r="AV660">
        <f>(Table2[[#This Row],[Rank 1Y]]+Table2[[#This Row],[Rank 6M]]+Table2[[#This Row],[Rank Sharpe]])/3</f>
        <v>603</v>
      </c>
    </row>
    <row r="661" spans="1:48" x14ac:dyDescent="0.3">
      <c r="A661" t="s">
        <v>367</v>
      </c>
      <c r="B661" t="s">
        <v>368</v>
      </c>
      <c r="C661" t="s">
        <v>3135</v>
      </c>
      <c r="D661" t="s">
        <v>128</v>
      </c>
      <c r="E661">
        <v>65296</v>
      </c>
      <c r="F661">
        <v>816.2</v>
      </c>
      <c r="G661">
        <v>-3.2281466295816199</v>
      </c>
      <c r="H661">
        <f>(Table2[[#This Row],[1Y Return vs Nifty]]-AVERAGE(Table2[1Y Return vs Nifty]))/_xlfn.STDEV.P(Table2[1Y Return vs Nifty])</f>
        <v>-0.43056631094845715</v>
      </c>
      <c r="I661">
        <v>-2.1595264697077901</v>
      </c>
      <c r="J661">
        <f>(Table2[[#This Row],[1M Return vs Nifty]]-AVERAGE(Table2[1M Return vs Nifty]))/_xlfn.STDEV.P(Table2[1M Return vs Nifty])</f>
        <v>-0.36018222594925131</v>
      </c>
      <c r="K661">
        <v>-26.913201712915502</v>
      </c>
      <c r="L661">
        <f>(Table2[[#This Row],[6M Return vs Nifty]]-AVERAGE(Table2[6M Return vs Nifty]))/_xlfn.STDEV.P(Table2[6M Return vs Nifty])</f>
        <v>-1.1492130363438366</v>
      </c>
      <c r="M661">
        <v>3.3426861162680201</v>
      </c>
      <c r="N661">
        <f>(Table2[[#This Row],[1W Return vs Nifty]]-AVERAGE(Table2[1W Return vs Nifty]))/_xlfn.STDEV.P(Table2[1W Return vs Nifty])</f>
        <v>-0.55336616924327897</v>
      </c>
      <c r="O661">
        <v>849.25</v>
      </c>
      <c r="P661">
        <v>885.172697773241</v>
      </c>
      <c r="Q661">
        <v>910.33631856486102</v>
      </c>
      <c r="R661">
        <v>35.4900896649863</v>
      </c>
      <c r="S661" s="1">
        <f>(Table2[[#This Row],[Close Price]]-Table2[[#This Row],[20D EMA]])/Table2[[#This Row],[20D EMA]]</f>
        <v>-3.891669119811593E-2</v>
      </c>
      <c r="T661" s="1">
        <f>(Table2[[#This Row],[Close Price]]-Table2[[#This Row],[50D EMA]])/Table2[[#This Row],[50D EMA]]</f>
        <v>-7.7920046502507501E-2</v>
      </c>
      <c r="U661" s="1">
        <f>(Table2[[#This Row],[Close Price]]-Table2[[#This Row],[200D EMA]])/Table2[[#This Row],[200D EMA]]</f>
        <v>-0.10340828619610194</v>
      </c>
      <c r="V661">
        <v>0.809635067816874</v>
      </c>
      <c r="W661">
        <v>802.45</v>
      </c>
      <c r="X661">
        <v>833.35</v>
      </c>
      <c r="Y661">
        <v>802.45</v>
      </c>
      <c r="Z661">
        <v>833.35</v>
      </c>
      <c r="AA661">
        <v>802.45</v>
      </c>
      <c r="AB661">
        <v>833.85</v>
      </c>
      <c r="AC661" s="1">
        <f>(Table2[[#This Row],[Close Price]]/Table2[[#This Row],[Day Low]])-1</f>
        <v>1.7135023989033549E-2</v>
      </c>
      <c r="AD661" s="1">
        <f>(Table2[[#This Row],[Day High]]/Table2[[#This Row],[Close Price]])-1</f>
        <v>2.1012006861063526E-2</v>
      </c>
      <c r="AE661" s="1">
        <f>(Table2[[#This Row],[Close Price]]/Table2[[#This Row],[Current Week Low]])-1</f>
        <v>1.7135023989033549E-2</v>
      </c>
      <c r="AF661" s="1">
        <f>(Table2[[#This Row],[Current Week High]]/Table2[[#This Row],[Close Price]])-1</f>
        <v>2.1012006861063526E-2</v>
      </c>
      <c r="AG661" s="1">
        <f>(Table2[[#This Row],[Close Price]]/Table2[[#This Row],[Current Month Low]])-1</f>
        <v>1.7135023989033549E-2</v>
      </c>
      <c r="AH661" s="1">
        <f>(Table2[[#This Row],[Current Month High]]/Table2[[#This Row],[Close Price]])-1</f>
        <v>2.1624601813281075E-2</v>
      </c>
      <c r="AI661">
        <v>39.536878216123498</v>
      </c>
      <c r="AJ661">
        <v>22.847682119205299</v>
      </c>
      <c r="AK661" t="str">
        <f>IF(AND(Table2[[#This Row],[20D EMA]]&gt;Table2[[#This Row],[50D EMA]],Table2[[#This Row],[50D EMA]]&gt;Table2[[#This Row],[200D EMA]]),"Uptrend","Downtrend/NoTrend")</f>
        <v>Downtrend/NoTrend</v>
      </c>
      <c r="AL661">
        <v>-0.12</v>
      </c>
      <c r="AM661" t="s">
        <v>3168</v>
      </c>
      <c r="AN661">
        <v>-6.37</v>
      </c>
      <c r="AO661" t="s">
        <v>3168</v>
      </c>
      <c r="AP661">
        <v>-4.6356474663788998E-2</v>
      </c>
      <c r="AQ661">
        <f>(Table2[[#This Row],[Sharpe Ratio]]-AVERAGE(Table2[Sharpe Ratio]))/_xlfn.STDEV.P(Table2[Sharpe Ratio])</f>
        <v>-1.2827901609184247</v>
      </c>
      <c r="AR6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1">
        <f>_xlfn.RANK.AVG(Table2[[#This Row],[1Y Return vs Nifty Z-Score]],Table2[1Y Return vs Nifty Z-Score])</f>
        <v>468</v>
      </c>
      <c r="AT661">
        <f>_xlfn.RANK.AVG(Table2[[#This Row],[6M Return vs Nifty Z-Score]],Table2[6M Return vs Nifty Z-Score])</f>
        <v>684</v>
      </c>
      <c r="AU661">
        <f>_xlfn.RANK.AVG(Table2[[#This Row],[Sharpe Ratio Z-Score]],Table2[Sharpe Ratio Z-Score])</f>
        <v>660</v>
      </c>
      <c r="AV661">
        <f>(Table2[[#This Row],[Rank 1Y]]+Table2[[#This Row],[Rank 6M]]+Table2[[#This Row],[Rank Sharpe]])/3</f>
        <v>604</v>
      </c>
    </row>
    <row r="662" spans="1:48" x14ac:dyDescent="0.3">
      <c r="A662" t="s">
        <v>1506</v>
      </c>
      <c r="B662" t="s">
        <v>1507</v>
      </c>
      <c r="C662" t="s">
        <v>3127</v>
      </c>
      <c r="D662" t="s">
        <v>51</v>
      </c>
      <c r="E662">
        <v>6656.9113346439999</v>
      </c>
      <c r="F662">
        <v>205.13</v>
      </c>
      <c r="G662">
        <v>-39.889684434561303</v>
      </c>
      <c r="H662">
        <f>(Table2[[#This Row],[1Y Return vs Nifty]]-AVERAGE(Table2[1Y Return vs Nifty]))/_xlfn.STDEV.P(Table2[1Y Return vs Nifty])</f>
        <v>-1.0805142389140683</v>
      </c>
      <c r="I662">
        <v>7.2717530381611901</v>
      </c>
      <c r="J662">
        <f>(Table2[[#This Row],[1M Return vs Nifty]]-AVERAGE(Table2[1M Return vs Nifty]))/_xlfn.STDEV.P(Table2[1M Return vs Nifty])</f>
        <v>0.67991921323773497</v>
      </c>
      <c r="K662">
        <v>-11.0172991511861</v>
      </c>
      <c r="L662">
        <f>(Table2[[#This Row],[6M Return vs Nifty]]-AVERAGE(Table2[6M Return vs Nifty]))/_xlfn.STDEV.P(Table2[6M Return vs Nifty])</f>
        <v>-0.60101178491760932</v>
      </c>
      <c r="M662">
        <v>5.3047690309831097</v>
      </c>
      <c r="N662">
        <f>(Table2[[#This Row],[1W Return vs Nifty]]-AVERAGE(Table2[1W Return vs Nifty]))/_xlfn.STDEV.P(Table2[1W Return vs Nifty])</f>
        <v>-0.20639824551139516</v>
      </c>
      <c r="O662">
        <v>211.59</v>
      </c>
      <c r="P662">
        <v>215.810477294522</v>
      </c>
      <c r="Q662">
        <v>243.880361235392</v>
      </c>
      <c r="R662">
        <v>35.929944503471901</v>
      </c>
      <c r="S662" s="1">
        <f>(Table2[[#This Row],[Close Price]]-Table2[[#This Row],[20D EMA]])/Table2[[#This Row],[20D EMA]]</f>
        <v>-3.0530743418876165E-2</v>
      </c>
      <c r="T662" s="1">
        <f>(Table2[[#This Row],[Close Price]]-Table2[[#This Row],[50D EMA]])/Table2[[#This Row],[50D EMA]]</f>
        <v>-4.9490077721973107E-2</v>
      </c>
      <c r="U662" s="1">
        <f>(Table2[[#This Row],[Close Price]]-Table2[[#This Row],[200D EMA]])/Table2[[#This Row],[200D EMA]]</f>
        <v>-0.15889086369685326</v>
      </c>
      <c r="V662">
        <v>0.88381691294395404</v>
      </c>
      <c r="W662">
        <v>202.3</v>
      </c>
      <c r="X662">
        <v>216.75</v>
      </c>
      <c r="Y662">
        <v>202.3</v>
      </c>
      <c r="Z662">
        <v>216.75</v>
      </c>
      <c r="AA662">
        <v>202.3</v>
      </c>
      <c r="AB662">
        <v>218.58</v>
      </c>
      <c r="AC662" s="1">
        <f>(Table2[[#This Row],[Close Price]]/Table2[[#This Row],[Day Low]])-1</f>
        <v>1.3989125061789398E-2</v>
      </c>
      <c r="AD662" s="1">
        <f>(Table2[[#This Row],[Day High]]/Table2[[#This Row],[Close Price]])-1</f>
        <v>5.664700433871217E-2</v>
      </c>
      <c r="AE662" s="1">
        <f>(Table2[[#This Row],[Close Price]]/Table2[[#This Row],[Current Week Low]])-1</f>
        <v>1.3989125061789398E-2</v>
      </c>
      <c r="AF662" s="1">
        <f>(Table2[[#This Row],[Current Week High]]/Table2[[#This Row],[Close Price]])-1</f>
        <v>5.664700433871217E-2</v>
      </c>
      <c r="AG662" s="1">
        <f>(Table2[[#This Row],[Close Price]]/Table2[[#This Row],[Current Month Low]])-1</f>
        <v>1.3989125061789398E-2</v>
      </c>
      <c r="AH662" s="1">
        <f>(Table2[[#This Row],[Current Month High]]/Table2[[#This Row],[Close Price]])-1</f>
        <v>6.5568176278457679E-2</v>
      </c>
      <c r="AI662">
        <v>130.487983230146</v>
      </c>
      <c r="AJ662">
        <v>4.6047934727179998</v>
      </c>
      <c r="AK662" t="str">
        <f>IF(AND(Table2[[#This Row],[20D EMA]]&gt;Table2[[#This Row],[50D EMA]],Table2[[#This Row],[50D EMA]]&gt;Table2[[#This Row],[200D EMA]]),"Uptrend","Downtrend/NoTrend")</f>
        <v>Downtrend/NoTrend</v>
      </c>
      <c r="AL662">
        <v>-0.06</v>
      </c>
      <c r="AM662" t="s">
        <v>3168</v>
      </c>
      <c r="AN662">
        <v>-2.33</v>
      </c>
      <c r="AO662" t="s">
        <v>3168</v>
      </c>
      <c r="AP662">
        <v>-1.5219957527058001E-2</v>
      </c>
      <c r="AQ662">
        <f>(Table2[[#This Row],[Sharpe Ratio]]-AVERAGE(Table2[Sharpe Ratio]))/_xlfn.STDEV.P(Table2[Sharpe Ratio])</f>
        <v>-0.91378127057978864</v>
      </c>
      <c r="AR6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2">
        <f>_xlfn.RANK.AVG(Table2[[#This Row],[1Y Return vs Nifty Z-Score]],Table2[1Y Return vs Nifty Z-Score])</f>
        <v>682</v>
      </c>
      <c r="AT662">
        <f>_xlfn.RANK.AVG(Table2[[#This Row],[6M Return vs Nifty Z-Score]],Table2[6M Return vs Nifty Z-Score])</f>
        <v>537</v>
      </c>
      <c r="AU662">
        <f>_xlfn.RANK.AVG(Table2[[#This Row],[Sharpe Ratio Z-Score]],Table2[Sharpe Ratio Z-Score])</f>
        <v>600</v>
      </c>
      <c r="AV662">
        <f>(Table2[[#This Row],[Rank 1Y]]+Table2[[#This Row],[Rank 6M]]+Table2[[#This Row],[Rank Sharpe]])/3</f>
        <v>606.33333333333337</v>
      </c>
    </row>
    <row r="663" spans="1:48" x14ac:dyDescent="0.3">
      <c r="A663" t="s">
        <v>2227</v>
      </c>
      <c r="B663" t="s">
        <v>2228</v>
      </c>
      <c r="C663" t="s">
        <v>3125</v>
      </c>
      <c r="D663" t="s">
        <v>371</v>
      </c>
      <c r="E663">
        <v>2563.5429686000002</v>
      </c>
      <c r="F663">
        <v>1819.75</v>
      </c>
      <c r="G663">
        <v>-34.444329305183501</v>
      </c>
      <c r="H663">
        <f>(Table2[[#This Row],[1Y Return vs Nifty]]-AVERAGE(Table2[1Y Return vs Nifty]))/_xlfn.STDEV.P(Table2[1Y Return vs Nifty])</f>
        <v>-0.98397717322406086</v>
      </c>
      <c r="I663">
        <v>-2.3992507097316298</v>
      </c>
      <c r="J663">
        <f>(Table2[[#This Row],[1M Return vs Nifty]]-AVERAGE(Table2[1M Return vs Nifty]))/_xlfn.STDEV.P(Table2[1M Return vs Nifty])</f>
        <v>-0.3866195218483674</v>
      </c>
      <c r="K663">
        <v>-6.0745023341310604</v>
      </c>
      <c r="L663">
        <f>(Table2[[#This Row],[6M Return vs Nifty]]-AVERAGE(Table2[6M Return vs Nifty]))/_xlfn.STDEV.P(Table2[6M Return vs Nifty])</f>
        <v>-0.43054978125769577</v>
      </c>
      <c r="M663">
        <v>10.589594937097401</v>
      </c>
      <c r="N663">
        <f>(Table2[[#This Row],[1W Return vs Nifty]]-AVERAGE(Table2[1W Return vs Nifty]))/_xlfn.STDEV.P(Table2[1W Return vs Nifty])</f>
        <v>0.72815200115603995</v>
      </c>
      <c r="O663">
        <v>1834.64</v>
      </c>
      <c r="P663">
        <v>1951.7551416323499</v>
      </c>
      <c r="Q663">
        <v>1956.88387750992</v>
      </c>
      <c r="R663">
        <v>53.830060730696196</v>
      </c>
      <c r="S663" s="1">
        <f>(Table2[[#This Row],[Close Price]]-Table2[[#This Row],[20D EMA]])/Table2[[#This Row],[20D EMA]]</f>
        <v>-8.1160336632800437E-3</v>
      </c>
      <c r="T663" s="1">
        <f>(Table2[[#This Row],[Close Price]]-Table2[[#This Row],[50D EMA]])/Table2[[#This Row],[50D EMA]]</f>
        <v>-6.7634068852482937E-2</v>
      </c>
      <c r="U663" s="1">
        <f>(Table2[[#This Row],[Close Price]]-Table2[[#This Row],[200D EMA]])/Table2[[#This Row],[200D EMA]]</f>
        <v>-7.0077677621024209E-2</v>
      </c>
      <c r="V663">
        <v>0.417770711805522</v>
      </c>
      <c r="W663">
        <v>1775.75</v>
      </c>
      <c r="X663">
        <v>1847.95</v>
      </c>
      <c r="Y663">
        <v>1775.75</v>
      </c>
      <c r="Z663">
        <v>1847.95</v>
      </c>
      <c r="AA663">
        <v>1775.75</v>
      </c>
      <c r="AB663">
        <v>1848.95</v>
      </c>
      <c r="AC663" s="1">
        <f>(Table2[[#This Row],[Close Price]]/Table2[[#This Row],[Day Low]])-1</f>
        <v>2.4778262705899001E-2</v>
      </c>
      <c r="AD663" s="1">
        <f>(Table2[[#This Row],[Day High]]/Table2[[#This Row],[Close Price]])-1</f>
        <v>1.5496634153042921E-2</v>
      </c>
      <c r="AE663" s="1">
        <f>(Table2[[#This Row],[Close Price]]/Table2[[#This Row],[Current Week Low]])-1</f>
        <v>2.4778262705899001E-2</v>
      </c>
      <c r="AF663" s="1">
        <f>(Table2[[#This Row],[Current Week High]]/Table2[[#This Row],[Close Price]])-1</f>
        <v>1.5496634153042921E-2</v>
      </c>
      <c r="AG663" s="1">
        <f>(Table2[[#This Row],[Close Price]]/Table2[[#This Row],[Current Month Low]])-1</f>
        <v>2.4778262705899001E-2</v>
      </c>
      <c r="AH663" s="1">
        <f>(Table2[[#This Row],[Current Month High]]/Table2[[#This Row],[Close Price]])-1</f>
        <v>1.6046160186838909E-2</v>
      </c>
      <c r="AI663">
        <v>40.6759170215689</v>
      </c>
      <c r="AJ663">
        <v>18.8602220770738</v>
      </c>
      <c r="AK663" t="str">
        <f>IF(AND(Table2[[#This Row],[20D EMA]]&gt;Table2[[#This Row],[50D EMA]],Table2[[#This Row],[50D EMA]]&gt;Table2[[#This Row],[200D EMA]]),"Uptrend","Downtrend/NoTrend")</f>
        <v>Downtrend/NoTrend</v>
      </c>
      <c r="AL663">
        <v>-0.14000000000000001</v>
      </c>
      <c r="AM663" t="s">
        <v>3168</v>
      </c>
      <c r="AN663">
        <v>-1.36</v>
      </c>
      <c r="AO663" t="s">
        <v>3168</v>
      </c>
      <c r="AP663">
        <v>-6.6975572712999004E-2</v>
      </c>
      <c r="AQ663">
        <f>(Table2[[#This Row],[Sharpe Ratio]]-AVERAGE(Table2[Sharpe Ratio]))/_xlfn.STDEV.P(Table2[Sharpe Ratio])</f>
        <v>-1.5271537311119194</v>
      </c>
      <c r="AR6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3">
        <f>_xlfn.RANK.AVG(Table2[[#This Row],[1Y Return vs Nifty Z-Score]],Table2[1Y Return vs Nifty Z-Score])</f>
        <v>661</v>
      </c>
      <c r="AT663">
        <f>_xlfn.RANK.AVG(Table2[[#This Row],[6M Return vs Nifty Z-Score]],Table2[6M Return vs Nifty Z-Score])</f>
        <v>470</v>
      </c>
      <c r="AU663">
        <f>_xlfn.RANK.AVG(Table2[[#This Row],[Sharpe Ratio Z-Score]],Table2[Sharpe Ratio Z-Score])</f>
        <v>691</v>
      </c>
      <c r="AV663">
        <f>(Table2[[#This Row],[Rank 1Y]]+Table2[[#This Row],[Rank 6M]]+Table2[[#This Row],[Rank Sharpe]])/3</f>
        <v>607.33333333333337</v>
      </c>
    </row>
    <row r="664" spans="1:48" x14ac:dyDescent="0.3">
      <c r="A664" t="s">
        <v>52</v>
      </c>
      <c r="B664" t="s">
        <v>53</v>
      </c>
      <c r="C664" t="s">
        <v>3123</v>
      </c>
      <c r="D664" t="s">
        <v>54</v>
      </c>
      <c r="E664">
        <v>423395.64286339999</v>
      </c>
      <c r="F664">
        <v>6843.7</v>
      </c>
      <c r="G664">
        <v>-34.276326266128699</v>
      </c>
      <c r="H664">
        <f>(Table2[[#This Row],[1Y Return vs Nifty]]-AVERAGE(Table2[1Y Return vs Nifty]))/_xlfn.STDEV.P(Table2[1Y Return vs Nifty])</f>
        <v>-0.9809987595059444</v>
      </c>
      <c r="I664">
        <v>-2.1801608742351499</v>
      </c>
      <c r="J664">
        <f>(Table2[[#This Row],[1M Return vs Nifty]]-AVERAGE(Table2[1M Return vs Nifty]))/_xlfn.STDEV.P(Table2[1M Return vs Nifty])</f>
        <v>-0.36245783169582751</v>
      </c>
      <c r="K664">
        <v>-6.99601758797583</v>
      </c>
      <c r="L664">
        <f>(Table2[[#This Row],[6M Return vs Nifty]]-AVERAGE(Table2[6M Return vs Nifty]))/_xlfn.STDEV.P(Table2[6M Return vs Nifty])</f>
        <v>-0.46233003490509222</v>
      </c>
      <c r="M664">
        <v>1.46456217883178</v>
      </c>
      <c r="N664">
        <f>(Table2[[#This Row],[1W Return vs Nifty]]-AVERAGE(Table2[1W Return vs Nifty]))/_xlfn.STDEV.P(Table2[1W Return vs Nifty])</f>
        <v>-0.8854870792192101</v>
      </c>
      <c r="O664">
        <v>7016.41</v>
      </c>
      <c r="P664">
        <v>7099.4355265464601</v>
      </c>
      <c r="Q664">
        <v>7051.0980344733398</v>
      </c>
      <c r="R664">
        <v>38.440281334791301</v>
      </c>
      <c r="S664" s="1">
        <f>(Table2[[#This Row],[Close Price]]-Table2[[#This Row],[20D EMA]])/Table2[[#This Row],[20D EMA]]</f>
        <v>-2.4615152193215625E-2</v>
      </c>
      <c r="T664" s="1">
        <f>(Table2[[#This Row],[Close Price]]-Table2[[#This Row],[50D EMA]])/Table2[[#This Row],[50D EMA]]</f>
        <v>-3.602195211016495E-2</v>
      </c>
      <c r="U664" s="1">
        <f>(Table2[[#This Row],[Close Price]]-Table2[[#This Row],[200D EMA]])/Table2[[#This Row],[200D EMA]]</f>
        <v>-2.941357976578338E-2</v>
      </c>
      <c r="V664">
        <v>0.98426324791610598</v>
      </c>
      <c r="W664">
        <v>6752.9</v>
      </c>
      <c r="X664">
        <v>6975</v>
      </c>
      <c r="Y664">
        <v>6752.9</v>
      </c>
      <c r="Z664">
        <v>6975</v>
      </c>
      <c r="AA664">
        <v>6752.9</v>
      </c>
      <c r="AB664">
        <v>6975</v>
      </c>
      <c r="AC664" s="1">
        <f>(Table2[[#This Row],[Close Price]]/Table2[[#This Row],[Day Low]])-1</f>
        <v>1.3446075019621251E-2</v>
      </c>
      <c r="AD664" s="1">
        <f>(Table2[[#This Row],[Day High]]/Table2[[#This Row],[Close Price]])-1</f>
        <v>1.9185528296097099E-2</v>
      </c>
      <c r="AE664" s="1">
        <f>(Table2[[#This Row],[Close Price]]/Table2[[#This Row],[Current Week Low]])-1</f>
        <v>1.3446075019621251E-2</v>
      </c>
      <c r="AF664" s="1">
        <f>(Table2[[#This Row],[Current Week High]]/Table2[[#This Row],[Close Price]])-1</f>
        <v>1.9185528296097099E-2</v>
      </c>
      <c r="AG664" s="1">
        <f>(Table2[[#This Row],[Close Price]]/Table2[[#This Row],[Current Month Low]])-1</f>
        <v>1.3446075019621251E-2</v>
      </c>
      <c r="AH664" s="1">
        <f>(Table2[[#This Row],[Current Month High]]/Table2[[#This Row],[Close Price]])-1</f>
        <v>1.9185528296097099E-2</v>
      </c>
      <c r="AI664">
        <v>14.411794789368299</v>
      </c>
      <c r="AJ664">
        <v>10.599890106338201</v>
      </c>
      <c r="AK664" t="str">
        <f>IF(AND(Table2[[#This Row],[20D EMA]]&gt;Table2[[#This Row],[50D EMA]],Table2[[#This Row],[50D EMA]]&gt;Table2[[#This Row],[200D EMA]]),"Uptrend","Downtrend/NoTrend")</f>
        <v>Downtrend/NoTrend</v>
      </c>
      <c r="AL664">
        <v>0.01</v>
      </c>
      <c r="AM664" t="s">
        <v>3169</v>
      </c>
      <c r="AN664">
        <v>-0.81</v>
      </c>
      <c r="AO664" t="s">
        <v>3168</v>
      </c>
      <c r="AP664">
        <v>-6.1968000356777998E-2</v>
      </c>
      <c r="AQ664">
        <f>(Table2[[#This Row],[Sharpe Ratio]]-AVERAGE(Table2[Sharpe Ratio]))/_xlfn.STDEV.P(Table2[Sharpe Ratio])</f>
        <v>-1.4678073787133818</v>
      </c>
      <c r="AR6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4">
        <f>_xlfn.RANK.AVG(Table2[[#This Row],[1Y Return vs Nifty Z-Score]],Table2[1Y Return vs Nifty Z-Score])</f>
        <v>660</v>
      </c>
      <c r="AT664">
        <f>_xlfn.RANK.AVG(Table2[[#This Row],[6M Return vs Nifty Z-Score]],Table2[6M Return vs Nifty Z-Score])</f>
        <v>480</v>
      </c>
      <c r="AU664">
        <f>_xlfn.RANK.AVG(Table2[[#This Row],[Sharpe Ratio Z-Score]],Table2[Sharpe Ratio Z-Score])</f>
        <v>685</v>
      </c>
      <c r="AV664">
        <f>(Table2[[#This Row],[Rank 1Y]]+Table2[[#This Row],[Rank 6M]]+Table2[[#This Row],[Rank Sharpe]])/3</f>
        <v>608.33333333333337</v>
      </c>
    </row>
    <row r="665" spans="1:48" x14ac:dyDescent="0.3">
      <c r="A665" t="s">
        <v>644</v>
      </c>
      <c r="B665" t="s">
        <v>645</v>
      </c>
      <c r="C665" t="s">
        <v>3121</v>
      </c>
      <c r="D665" t="s">
        <v>202</v>
      </c>
      <c r="E665">
        <v>28882.033007999999</v>
      </c>
      <c r="F665">
        <v>412.6</v>
      </c>
      <c r="G665">
        <v>-21.922624131855599</v>
      </c>
      <c r="H665">
        <f>(Table2[[#This Row],[1Y Return vs Nifty]]-AVERAGE(Table2[1Y Return vs Nifty]))/_xlfn.STDEV.P(Table2[1Y Return vs Nifty])</f>
        <v>-0.76198822187965465</v>
      </c>
      <c r="I665">
        <v>-19.661702934868401</v>
      </c>
      <c r="J665">
        <f>(Table2[[#This Row],[1M Return vs Nifty]]-AVERAGE(Table2[1M Return vs Nifty]))/_xlfn.STDEV.P(Table2[1M Return vs Nifty])</f>
        <v>-2.2903592411813443</v>
      </c>
      <c r="K665">
        <v>-13.612378840597399</v>
      </c>
      <c r="L665">
        <f>(Table2[[#This Row],[6M Return vs Nifty]]-AVERAGE(Table2[6M Return vs Nifty]))/_xlfn.STDEV.P(Table2[6M Return vs Nifty])</f>
        <v>-0.69050817732197267</v>
      </c>
      <c r="M665">
        <v>2.9535937167269402</v>
      </c>
      <c r="N665">
        <f>(Table2[[#This Row],[1W Return vs Nifty]]-AVERAGE(Table2[1W Return vs Nifty]))/_xlfn.STDEV.P(Table2[1W Return vs Nifty])</f>
        <v>-0.62217191694952645</v>
      </c>
      <c r="O665">
        <v>455.72</v>
      </c>
      <c r="P665">
        <v>492.11595555545699</v>
      </c>
      <c r="Q665">
        <v>486.39640973817598</v>
      </c>
      <c r="R665">
        <v>22.636448409255902</v>
      </c>
      <c r="S665" s="1">
        <f>(Table2[[#This Row],[Close Price]]-Table2[[#This Row],[20D EMA]])/Table2[[#This Row],[20D EMA]]</f>
        <v>-9.4619503203721589E-2</v>
      </c>
      <c r="T665" s="1">
        <f>(Table2[[#This Row],[Close Price]]-Table2[[#This Row],[50D EMA]])/Table2[[#This Row],[50D EMA]]</f>
        <v>-0.16157971441041041</v>
      </c>
      <c r="U665" s="1">
        <f>(Table2[[#This Row],[Close Price]]-Table2[[#This Row],[200D EMA]])/Table2[[#This Row],[200D EMA]]</f>
        <v>-0.15172071228465703</v>
      </c>
      <c r="V665">
        <v>0.92213030355943704</v>
      </c>
      <c r="W665">
        <v>409.35</v>
      </c>
      <c r="X665">
        <v>423.3</v>
      </c>
      <c r="Y665">
        <v>409.35</v>
      </c>
      <c r="Z665">
        <v>423.3</v>
      </c>
      <c r="AA665">
        <v>409.35</v>
      </c>
      <c r="AB665">
        <v>424.8</v>
      </c>
      <c r="AC665" s="1">
        <f>(Table2[[#This Row],[Close Price]]/Table2[[#This Row],[Day Low]])-1</f>
        <v>7.9394161475510039E-3</v>
      </c>
      <c r="AD665" s="1">
        <f>(Table2[[#This Row],[Day High]]/Table2[[#This Row],[Close Price]])-1</f>
        <v>2.5933107125545307E-2</v>
      </c>
      <c r="AE665" s="1">
        <f>(Table2[[#This Row],[Close Price]]/Table2[[#This Row],[Current Week Low]])-1</f>
        <v>7.9394161475510039E-3</v>
      </c>
      <c r="AF665" s="1">
        <f>(Table2[[#This Row],[Current Week High]]/Table2[[#This Row],[Close Price]])-1</f>
        <v>2.5933107125545307E-2</v>
      </c>
      <c r="AG665" s="1">
        <f>(Table2[[#This Row],[Close Price]]/Table2[[#This Row],[Current Month Low]])-1</f>
        <v>7.9394161475510039E-3</v>
      </c>
      <c r="AH665" s="1">
        <f>(Table2[[#This Row],[Current Month High]]/Table2[[#This Row],[Close Price]])-1</f>
        <v>2.9568589432864778E-2</v>
      </c>
      <c r="AI665">
        <v>38.233155598642703</v>
      </c>
      <c r="AJ665">
        <v>7.8269959493009402</v>
      </c>
      <c r="AK665" t="str">
        <f>IF(AND(Table2[[#This Row],[20D EMA]]&gt;Table2[[#This Row],[50D EMA]],Table2[[#This Row],[50D EMA]]&gt;Table2[[#This Row],[200D EMA]]),"Uptrend","Downtrend/NoTrend")</f>
        <v>Downtrend/NoTrend</v>
      </c>
      <c r="AL665">
        <v>-0.16</v>
      </c>
      <c r="AM665" t="s">
        <v>3168</v>
      </c>
      <c r="AN665">
        <v>-18.22</v>
      </c>
      <c r="AO665" t="s">
        <v>3168</v>
      </c>
      <c r="AP665">
        <v>-4.8713806178648997E-2</v>
      </c>
      <c r="AQ665">
        <f>(Table2[[#This Row],[Sharpe Ratio]]-AVERAGE(Table2[Sharpe Ratio]))/_xlfn.STDEV.P(Table2[Sharpe Ratio])</f>
        <v>-1.310727655746085</v>
      </c>
      <c r="AR6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5">
        <f>_xlfn.RANK.AVG(Table2[[#This Row],[1Y Return vs Nifty Z-Score]],Table2[1Y Return vs Nifty Z-Score])</f>
        <v>591</v>
      </c>
      <c r="AT665">
        <f>_xlfn.RANK.AVG(Table2[[#This Row],[6M Return vs Nifty Z-Score]],Table2[6M Return vs Nifty Z-Score])</f>
        <v>566</v>
      </c>
      <c r="AU665">
        <f>_xlfn.RANK.AVG(Table2[[#This Row],[Sharpe Ratio Z-Score]],Table2[Sharpe Ratio Z-Score])</f>
        <v>668</v>
      </c>
      <c r="AV665">
        <f>(Table2[[#This Row],[Rank 1Y]]+Table2[[#This Row],[Rank 6M]]+Table2[[#This Row],[Rank Sharpe]])/3</f>
        <v>608.33333333333337</v>
      </c>
    </row>
    <row r="666" spans="1:48" x14ac:dyDescent="0.3">
      <c r="A666" t="s">
        <v>588</v>
      </c>
      <c r="B666" t="s">
        <v>589</v>
      </c>
      <c r="C666" t="s">
        <v>3131</v>
      </c>
      <c r="D666" t="s">
        <v>75</v>
      </c>
      <c r="E666">
        <v>33566.336900274997</v>
      </c>
      <c r="F666">
        <v>1789.75</v>
      </c>
      <c r="G666">
        <v>-39.546668977399698</v>
      </c>
      <c r="H666">
        <f>(Table2[[#This Row],[1Y Return vs Nifty]]-AVERAGE(Table2[1Y Return vs Nifty]))/_xlfn.STDEV.P(Table2[1Y Return vs Nifty])</f>
        <v>-1.0744331468761865</v>
      </c>
      <c r="I666">
        <v>-2.0438678316459602</v>
      </c>
      <c r="J666">
        <f>(Table2[[#This Row],[1M Return vs Nifty]]-AVERAGE(Table2[1M Return vs Nifty]))/_xlfn.STDEV.P(Table2[1M Return vs Nifty])</f>
        <v>-0.34742714687412196</v>
      </c>
      <c r="K666">
        <v>-7.0225083933610897</v>
      </c>
      <c r="L666">
        <f>(Table2[[#This Row],[6M Return vs Nifty]]-AVERAGE(Table2[6M Return vs Nifty]))/_xlfn.STDEV.P(Table2[6M Return vs Nifty])</f>
        <v>-0.46324362207682368</v>
      </c>
      <c r="M666">
        <v>5.2011450085483402</v>
      </c>
      <c r="N666">
        <f>(Table2[[#This Row],[1W Return vs Nifty]]-AVERAGE(Table2[1W Return vs Nifty]))/_xlfn.STDEV.P(Table2[1W Return vs Nifty])</f>
        <v>-0.22472275750999179</v>
      </c>
      <c r="O666">
        <v>1830.97</v>
      </c>
      <c r="P666">
        <v>1844.67065021697</v>
      </c>
      <c r="Q666">
        <v>1901.6337053900399</v>
      </c>
      <c r="R666">
        <v>40.243774871638998</v>
      </c>
      <c r="S666" s="1">
        <f>(Table2[[#This Row],[Close Price]]-Table2[[#This Row],[20D EMA]])/Table2[[#This Row],[20D EMA]]</f>
        <v>-2.2512657225405127E-2</v>
      </c>
      <c r="T666" s="1">
        <f>(Table2[[#This Row],[Close Price]]-Table2[[#This Row],[50D EMA]])/Table2[[#This Row],[50D EMA]]</f>
        <v>-2.9772604779346505E-2</v>
      </c>
      <c r="U666" s="1">
        <f>(Table2[[#This Row],[Close Price]]-Table2[[#This Row],[200D EMA]])/Table2[[#This Row],[200D EMA]]</f>
        <v>-5.8835571263232175E-2</v>
      </c>
      <c r="V666">
        <v>0.995499863661366</v>
      </c>
      <c r="W666">
        <v>1771.3</v>
      </c>
      <c r="X666">
        <v>1840.45</v>
      </c>
      <c r="Y666">
        <v>1771.3</v>
      </c>
      <c r="Z666">
        <v>1840.45</v>
      </c>
      <c r="AA666">
        <v>1771.3</v>
      </c>
      <c r="AB666">
        <v>1854.25</v>
      </c>
      <c r="AC666" s="1">
        <f>(Table2[[#This Row],[Close Price]]/Table2[[#This Row],[Day Low]])-1</f>
        <v>1.0416078586348965E-2</v>
      </c>
      <c r="AD666" s="1">
        <f>(Table2[[#This Row],[Day High]]/Table2[[#This Row],[Close Price]])-1</f>
        <v>2.832797876798443E-2</v>
      </c>
      <c r="AE666" s="1">
        <f>(Table2[[#This Row],[Close Price]]/Table2[[#This Row],[Current Week Low]])-1</f>
        <v>1.0416078586348965E-2</v>
      </c>
      <c r="AF666" s="1">
        <f>(Table2[[#This Row],[Current Week High]]/Table2[[#This Row],[Close Price]])-1</f>
        <v>2.832797876798443E-2</v>
      </c>
      <c r="AG666" s="1">
        <f>(Table2[[#This Row],[Close Price]]/Table2[[#This Row],[Current Month Low]])-1</f>
        <v>1.0416078586348965E-2</v>
      </c>
      <c r="AH666" s="1">
        <f>(Table2[[#This Row],[Current Month High]]/Table2[[#This Row],[Close Price]])-1</f>
        <v>3.6038552870512719E-2</v>
      </c>
      <c r="AI666">
        <v>35.812264282721003</v>
      </c>
      <c r="AJ666">
        <v>8.3777400993096691</v>
      </c>
      <c r="AK666" t="str">
        <f>IF(AND(Table2[[#This Row],[20D EMA]]&gt;Table2[[#This Row],[50D EMA]],Table2[[#This Row],[50D EMA]]&gt;Table2[[#This Row],[200D EMA]]),"Uptrend","Downtrend/NoTrend")</f>
        <v>Downtrend/NoTrend</v>
      </c>
      <c r="AL666">
        <v>0.08</v>
      </c>
      <c r="AM666" t="s">
        <v>3169</v>
      </c>
      <c r="AN666">
        <v>-2.4700000000000002</v>
      </c>
      <c r="AO666" t="s">
        <v>3168</v>
      </c>
      <c r="AP666">
        <v>-4.7726214368355002E-2</v>
      </c>
      <c r="AQ666">
        <f>(Table2[[#This Row],[Sharpe Ratio]]-AVERAGE(Table2[Sharpe Ratio]))/_xlfn.STDEV.P(Table2[Sharpe Ratio])</f>
        <v>-1.2990233872043027</v>
      </c>
      <c r="AR6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6">
        <f>_xlfn.RANK.AVG(Table2[[#This Row],[1Y Return vs Nifty Z-Score]],Table2[1Y Return vs Nifty Z-Score])</f>
        <v>680</v>
      </c>
      <c r="AT666">
        <f>_xlfn.RANK.AVG(Table2[[#This Row],[6M Return vs Nifty Z-Score]],Table2[6M Return vs Nifty Z-Score])</f>
        <v>481</v>
      </c>
      <c r="AU666">
        <f>_xlfn.RANK.AVG(Table2[[#This Row],[Sharpe Ratio Z-Score]],Table2[Sharpe Ratio Z-Score])</f>
        <v>666</v>
      </c>
      <c r="AV666">
        <f>(Table2[[#This Row],[Rank 1Y]]+Table2[[#This Row],[Rank 6M]]+Table2[[#This Row],[Rank Sharpe]])/3</f>
        <v>609</v>
      </c>
    </row>
    <row r="667" spans="1:48" x14ac:dyDescent="0.3">
      <c r="A667" t="s">
        <v>2086</v>
      </c>
      <c r="B667" t="s">
        <v>2087</v>
      </c>
      <c r="C667" t="s">
        <v>3132</v>
      </c>
      <c r="D667" t="s">
        <v>438</v>
      </c>
      <c r="E667">
        <v>2973.1573213649999</v>
      </c>
      <c r="F667">
        <v>412.65</v>
      </c>
      <c r="G667">
        <v>-11.3803805265736</v>
      </c>
      <c r="H667">
        <f>(Table2[[#This Row],[1Y Return vs Nifty]]-AVERAGE(Table2[1Y Return vs Nifty]))/_xlfn.STDEV.P(Table2[1Y Return vs Nifty])</f>
        <v>-0.57509182315763852</v>
      </c>
      <c r="I667">
        <v>-9.9904537134168603</v>
      </c>
      <c r="J667">
        <f>(Table2[[#This Row],[1M Return vs Nifty]]-AVERAGE(Table2[1M Return vs Nifty]))/_xlfn.STDEV.P(Table2[1M Return vs Nifty])</f>
        <v>-1.2237934347523245</v>
      </c>
      <c r="K667">
        <v>-17.151469178438202</v>
      </c>
      <c r="L667">
        <f>(Table2[[#This Row],[6M Return vs Nifty]]-AVERAGE(Table2[6M Return vs Nifty]))/_xlfn.STDEV.P(Table2[6M Return vs Nifty])</f>
        <v>-0.81256062099923954</v>
      </c>
      <c r="M667">
        <v>2.5639146482819699</v>
      </c>
      <c r="N667">
        <f>(Table2[[#This Row],[1W Return vs Nifty]]-AVERAGE(Table2[1W Return vs Nifty]))/_xlfn.STDEV.P(Table2[1W Return vs Nifty])</f>
        <v>-0.69108140914586358</v>
      </c>
      <c r="O667">
        <v>444.99</v>
      </c>
      <c r="P667">
        <v>466.82918706717197</v>
      </c>
      <c r="Q667">
        <v>460.07852830598699</v>
      </c>
      <c r="R667">
        <v>24.559907369530499</v>
      </c>
      <c r="S667" s="1">
        <f>(Table2[[#This Row],[Close Price]]-Table2[[#This Row],[20D EMA]])/Table2[[#This Row],[20D EMA]]</f>
        <v>-7.2675790467201587E-2</v>
      </c>
      <c r="T667" s="1">
        <f>(Table2[[#This Row],[Close Price]]-Table2[[#This Row],[50D EMA]])/Table2[[#This Row],[50D EMA]]</f>
        <v>-0.11605783992973893</v>
      </c>
      <c r="U667" s="1">
        <f>(Table2[[#This Row],[Close Price]]-Table2[[#This Row],[200D EMA]])/Table2[[#This Row],[200D EMA]]</f>
        <v>-0.10308789780001092</v>
      </c>
      <c r="V667">
        <v>1.42455230449685</v>
      </c>
      <c r="W667">
        <v>407.1</v>
      </c>
      <c r="X667">
        <v>421</v>
      </c>
      <c r="Y667">
        <v>407.1</v>
      </c>
      <c r="Z667">
        <v>421</v>
      </c>
      <c r="AA667">
        <v>407.1</v>
      </c>
      <c r="AB667">
        <v>421</v>
      </c>
      <c r="AC667" s="1">
        <f>(Table2[[#This Row],[Close Price]]/Table2[[#This Row],[Day Low]])-1</f>
        <v>1.3633014001473764E-2</v>
      </c>
      <c r="AD667" s="1">
        <f>(Table2[[#This Row],[Day High]]/Table2[[#This Row],[Close Price]])-1</f>
        <v>2.0235066036592864E-2</v>
      </c>
      <c r="AE667" s="1">
        <f>(Table2[[#This Row],[Close Price]]/Table2[[#This Row],[Current Week Low]])-1</f>
        <v>1.3633014001473764E-2</v>
      </c>
      <c r="AF667" s="1">
        <f>(Table2[[#This Row],[Current Week High]]/Table2[[#This Row],[Close Price]])-1</f>
        <v>2.0235066036592864E-2</v>
      </c>
      <c r="AG667" s="1">
        <f>(Table2[[#This Row],[Close Price]]/Table2[[#This Row],[Current Month Low]])-1</f>
        <v>1.3633014001473764E-2</v>
      </c>
      <c r="AH667" s="1">
        <f>(Table2[[#This Row],[Current Month High]]/Table2[[#This Row],[Close Price]])-1</f>
        <v>2.0235066036592864E-2</v>
      </c>
      <c r="AI667">
        <v>34.423845874227503</v>
      </c>
      <c r="AJ667">
        <v>16.6996606334841</v>
      </c>
      <c r="AK667" t="str">
        <f>IF(AND(Table2[[#This Row],[20D EMA]]&gt;Table2[[#This Row],[50D EMA]],Table2[[#This Row],[50D EMA]]&gt;Table2[[#This Row],[200D EMA]]),"Uptrend","Downtrend/NoTrend")</f>
        <v>Downtrend/NoTrend</v>
      </c>
      <c r="AL667">
        <v>-0.1</v>
      </c>
      <c r="AM667" t="s">
        <v>3168</v>
      </c>
      <c r="AN667">
        <v>-17.079999999999998</v>
      </c>
      <c r="AO667" t="s">
        <v>3168</v>
      </c>
      <c r="AP667">
        <v>-9.8265460035663998E-2</v>
      </c>
      <c r="AQ667">
        <f>(Table2[[#This Row],[Sharpe Ratio]]-AVERAGE(Table2[Sharpe Ratio]))/_xlfn.STDEV.P(Table2[Sharpe Ratio])</f>
        <v>-1.8979802609082381</v>
      </c>
      <c r="AR6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7">
        <f>_xlfn.RANK.AVG(Table2[[#This Row],[1Y Return vs Nifty Z-Score]],Table2[1Y Return vs Nifty Z-Score])</f>
        <v>522</v>
      </c>
      <c r="AT667">
        <f>_xlfn.RANK.AVG(Table2[[#This Row],[6M Return vs Nifty Z-Score]],Table2[6M Return vs Nifty Z-Score])</f>
        <v>595</v>
      </c>
      <c r="AU667">
        <f>_xlfn.RANK.AVG(Table2[[#This Row],[Sharpe Ratio Z-Score]],Table2[Sharpe Ratio Z-Score])</f>
        <v>714</v>
      </c>
      <c r="AV667">
        <f>(Table2[[#This Row],[Rank 1Y]]+Table2[[#This Row],[Rank 6M]]+Table2[[#This Row],[Rank Sharpe]])/3</f>
        <v>610.33333333333337</v>
      </c>
    </row>
    <row r="668" spans="1:48" x14ac:dyDescent="0.3">
      <c r="A668" t="s">
        <v>1796</v>
      </c>
      <c r="B668" t="s">
        <v>1797</v>
      </c>
      <c r="C668" t="s">
        <v>3132</v>
      </c>
      <c r="D668" t="s">
        <v>438</v>
      </c>
      <c r="E668">
        <v>4389.3710992599999</v>
      </c>
      <c r="F668">
        <v>87.85</v>
      </c>
      <c r="G668">
        <v>-26.620493455873099</v>
      </c>
      <c r="H668">
        <f>(Table2[[#This Row],[1Y Return vs Nifty]]-AVERAGE(Table2[1Y Return vs Nifty]))/_xlfn.STDEV.P(Table2[1Y Return vs Nifty])</f>
        <v>-0.84527361075888607</v>
      </c>
      <c r="I668">
        <v>2.0082322044831402</v>
      </c>
      <c r="J668">
        <f>(Table2[[#This Row],[1M Return vs Nifty]]-AVERAGE(Table2[1M Return vs Nifty]))/_xlfn.STDEV.P(Table2[1M Return vs Nifty])</f>
        <v>9.9447010104374164E-2</v>
      </c>
      <c r="K668">
        <v>-22.613080121066801</v>
      </c>
      <c r="L668">
        <f>(Table2[[#This Row],[6M Return vs Nifty]]-AVERAGE(Table2[6M Return vs Nifty]))/_xlfn.STDEV.P(Table2[6M Return vs Nifty])</f>
        <v>-1.0009149432483333</v>
      </c>
      <c r="M668">
        <v>7.5345018968918502</v>
      </c>
      <c r="N668">
        <f>(Table2[[#This Row],[1W Return vs Nifty]]-AVERAGE(Table2[1W Return vs Nifty]))/_xlfn.STDEV.P(Table2[1W Return vs Nifty])</f>
        <v>0.18789996541484302</v>
      </c>
      <c r="O668">
        <v>87.31</v>
      </c>
      <c r="P668">
        <v>91.387849716899098</v>
      </c>
      <c r="Q668">
        <v>97.326789286676402</v>
      </c>
      <c r="R668">
        <v>57.396344719429202</v>
      </c>
      <c r="S668" s="1">
        <f>(Table2[[#This Row],[Close Price]]-Table2[[#This Row],[20D EMA]])/Table2[[#This Row],[20D EMA]]</f>
        <v>6.1848585499941818E-3</v>
      </c>
      <c r="T668" s="1">
        <f>(Table2[[#This Row],[Close Price]]-Table2[[#This Row],[50D EMA]])/Table2[[#This Row],[50D EMA]]</f>
        <v>-3.8712473571253063E-2</v>
      </c>
      <c r="U668" s="1">
        <f>(Table2[[#This Row],[Close Price]]-Table2[[#This Row],[200D EMA]])/Table2[[#This Row],[200D EMA]]</f>
        <v>-9.737082006026615E-2</v>
      </c>
      <c r="V668">
        <v>1.52214580578744</v>
      </c>
      <c r="W668">
        <v>87.33</v>
      </c>
      <c r="X668">
        <v>90.5</v>
      </c>
      <c r="Y668">
        <v>87.33</v>
      </c>
      <c r="Z668">
        <v>90.5</v>
      </c>
      <c r="AA668">
        <v>87.33</v>
      </c>
      <c r="AB668">
        <v>90.5</v>
      </c>
      <c r="AC668" s="1">
        <f>(Table2[[#This Row],[Close Price]]/Table2[[#This Row],[Day Low]])-1</f>
        <v>5.954425741440561E-3</v>
      </c>
      <c r="AD668" s="1">
        <f>(Table2[[#This Row],[Day High]]/Table2[[#This Row],[Close Price]])-1</f>
        <v>3.0165054069436703E-2</v>
      </c>
      <c r="AE668" s="1">
        <f>(Table2[[#This Row],[Close Price]]/Table2[[#This Row],[Current Week Low]])-1</f>
        <v>5.954425741440561E-3</v>
      </c>
      <c r="AF668" s="1">
        <f>(Table2[[#This Row],[Current Week High]]/Table2[[#This Row],[Close Price]])-1</f>
        <v>3.0165054069436703E-2</v>
      </c>
      <c r="AG668" s="1">
        <f>(Table2[[#This Row],[Close Price]]/Table2[[#This Row],[Current Month Low]])-1</f>
        <v>5.954425741440561E-3</v>
      </c>
      <c r="AH668" s="1">
        <f>(Table2[[#This Row],[Current Month High]]/Table2[[#This Row],[Close Price]])-1</f>
        <v>3.0165054069436703E-2</v>
      </c>
      <c r="AI668">
        <v>38.360842344905997</v>
      </c>
      <c r="AJ668">
        <v>8.4434020491297197</v>
      </c>
      <c r="AK668" t="str">
        <f>IF(AND(Table2[[#This Row],[20D EMA]]&gt;Table2[[#This Row],[50D EMA]],Table2[[#This Row],[50D EMA]]&gt;Table2[[#This Row],[200D EMA]]),"Uptrend","Downtrend/NoTrend")</f>
        <v>Downtrend/NoTrend</v>
      </c>
      <c r="AL668">
        <v>-7.0000000000000007E-2</v>
      </c>
      <c r="AM668" t="s">
        <v>3168</v>
      </c>
      <c r="AN668">
        <v>2.56</v>
      </c>
      <c r="AO668" t="s">
        <v>3169</v>
      </c>
      <c r="AP668">
        <v>-4.6490174998400002E-4</v>
      </c>
      <c r="AQ668">
        <f>(Table2[[#This Row],[Sharpe Ratio]]-AVERAGE(Table2[Sharpe Ratio]))/_xlfn.STDEV.P(Table2[Sharpe Ratio])</f>
        <v>-0.73891435353595147</v>
      </c>
      <c r="AR6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8">
        <f>_xlfn.RANK.AVG(Table2[[#This Row],[1Y Return vs Nifty Z-Score]],Table2[1Y Return vs Nifty Z-Score])</f>
        <v>613</v>
      </c>
      <c r="AT668">
        <f>_xlfn.RANK.AVG(Table2[[#This Row],[6M Return vs Nifty Z-Score]],Table2[6M Return vs Nifty Z-Score])</f>
        <v>651</v>
      </c>
      <c r="AU668">
        <f>_xlfn.RANK.AVG(Table2[[#This Row],[Sharpe Ratio Z-Score]],Table2[Sharpe Ratio Z-Score])</f>
        <v>568</v>
      </c>
      <c r="AV668">
        <f>(Table2[[#This Row],[Rank 1Y]]+Table2[[#This Row],[Rank 6M]]+Table2[[#This Row],[Rank Sharpe]])/3</f>
        <v>610.66666666666663</v>
      </c>
    </row>
    <row r="669" spans="1:48" x14ac:dyDescent="0.3">
      <c r="A669" t="s">
        <v>1178</v>
      </c>
      <c r="B669" t="s">
        <v>1179</v>
      </c>
      <c r="C669" t="s">
        <v>3122</v>
      </c>
      <c r="D669" t="s">
        <v>273</v>
      </c>
      <c r="E669">
        <v>10183.723346000001</v>
      </c>
      <c r="F669">
        <v>736.6</v>
      </c>
      <c r="G669">
        <v>-14.1430940657162</v>
      </c>
      <c r="H669">
        <f>(Table2[[#This Row],[1Y Return vs Nifty]]-AVERAGE(Table2[1Y Return vs Nifty]))/_xlfn.STDEV.P(Table2[1Y Return vs Nifty])</f>
        <v>-0.62407012706512976</v>
      </c>
      <c r="I669">
        <v>-12.2259315666105</v>
      </c>
      <c r="J669">
        <f>(Table2[[#This Row],[1M Return vs Nifty]]-AVERAGE(Table2[1M Return vs Nifty]))/_xlfn.STDEV.P(Table2[1M Return vs Nifty])</f>
        <v>-1.4703266575708587</v>
      </c>
      <c r="K669">
        <v>-36.484388774170803</v>
      </c>
      <c r="L669">
        <f>(Table2[[#This Row],[6M Return vs Nifty]]-AVERAGE(Table2[6M Return vs Nifty]))/_xlfn.STDEV.P(Table2[6M Return vs Nifty])</f>
        <v>-1.4792941188265059</v>
      </c>
      <c r="M669">
        <v>2.76296873961609</v>
      </c>
      <c r="N669">
        <f>(Table2[[#This Row],[1W Return vs Nifty]]-AVERAGE(Table2[1W Return vs Nifty]))/_xlfn.STDEV.P(Table2[1W Return vs Nifty])</f>
        <v>-0.65588137541509473</v>
      </c>
      <c r="O669">
        <v>811.12</v>
      </c>
      <c r="P669">
        <v>882.98711837062103</v>
      </c>
      <c r="Q669">
        <v>917.04867082356805</v>
      </c>
      <c r="R669">
        <v>24.613753683835899</v>
      </c>
      <c r="S669" s="1">
        <f>(Table2[[#This Row],[Close Price]]-Table2[[#This Row],[20D EMA]])/Table2[[#This Row],[20D EMA]]</f>
        <v>-9.1872965775717505E-2</v>
      </c>
      <c r="T669" s="1">
        <f>(Table2[[#This Row],[Close Price]]-Table2[[#This Row],[50D EMA]])/Table2[[#This Row],[50D EMA]]</f>
        <v>-0.16578624458389565</v>
      </c>
      <c r="U669" s="1">
        <f>(Table2[[#This Row],[Close Price]]-Table2[[#This Row],[200D EMA]])/Table2[[#This Row],[200D EMA]]</f>
        <v>-0.19677109466994117</v>
      </c>
      <c r="V669">
        <v>1.2317608723968101</v>
      </c>
      <c r="W669">
        <v>729.5</v>
      </c>
      <c r="X669">
        <v>744.95</v>
      </c>
      <c r="Y669">
        <v>729.5</v>
      </c>
      <c r="Z669">
        <v>744.95</v>
      </c>
      <c r="AA669">
        <v>729.5</v>
      </c>
      <c r="AB669">
        <v>751.9</v>
      </c>
      <c r="AC669" s="1">
        <f>(Table2[[#This Row],[Close Price]]/Table2[[#This Row],[Day Low]])-1</f>
        <v>9.7326936257711161E-3</v>
      </c>
      <c r="AD669" s="1">
        <f>(Table2[[#This Row],[Day High]]/Table2[[#This Row],[Close Price]])-1</f>
        <v>1.1335867499321139E-2</v>
      </c>
      <c r="AE669" s="1">
        <f>(Table2[[#This Row],[Close Price]]/Table2[[#This Row],[Current Week Low]])-1</f>
        <v>9.7326936257711161E-3</v>
      </c>
      <c r="AF669" s="1">
        <f>(Table2[[#This Row],[Current Week High]]/Table2[[#This Row],[Close Price]])-1</f>
        <v>1.1335867499321139E-2</v>
      </c>
      <c r="AG669" s="1">
        <f>(Table2[[#This Row],[Close Price]]/Table2[[#This Row],[Current Month Low]])-1</f>
        <v>9.7326936257711161E-3</v>
      </c>
      <c r="AH669" s="1">
        <f>(Table2[[#This Row],[Current Month High]]/Table2[[#This Row],[Close Price]])-1</f>
        <v>2.0771110507738166E-2</v>
      </c>
      <c r="AI669">
        <v>62.774911756720002</v>
      </c>
      <c r="AJ669">
        <v>12.458015267175499</v>
      </c>
      <c r="AK669" t="str">
        <f>IF(AND(Table2[[#This Row],[20D EMA]]&gt;Table2[[#This Row],[50D EMA]],Table2[[#This Row],[50D EMA]]&gt;Table2[[#This Row],[200D EMA]]),"Uptrend","Downtrend/NoTrend")</f>
        <v>Downtrend/NoTrend</v>
      </c>
      <c r="AL669">
        <v>-0.22</v>
      </c>
      <c r="AM669" t="s">
        <v>3168</v>
      </c>
      <c r="AN669">
        <v>-15.43</v>
      </c>
      <c r="AO669" t="s">
        <v>3168</v>
      </c>
      <c r="AP669">
        <v>-4.6544036041759997E-3</v>
      </c>
      <c r="AQ669">
        <f>(Table2[[#This Row],[Sharpe Ratio]]-AVERAGE(Table2[Sharpe Ratio]))/_xlfn.STDEV.P(Table2[Sharpe Ratio])</f>
        <v>-0.78856548900168766</v>
      </c>
      <c r="AR6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9">
        <f>_xlfn.RANK.AVG(Table2[[#This Row],[1Y Return vs Nifty Z-Score]],Table2[1Y Return vs Nifty Z-Score])</f>
        <v>538</v>
      </c>
      <c r="AT669">
        <f>_xlfn.RANK.AVG(Table2[[#This Row],[6M Return vs Nifty Z-Score]],Table2[6M Return vs Nifty Z-Score])</f>
        <v>722</v>
      </c>
      <c r="AU669">
        <f>_xlfn.RANK.AVG(Table2[[#This Row],[Sharpe Ratio Z-Score]],Table2[Sharpe Ratio Z-Score])</f>
        <v>573</v>
      </c>
      <c r="AV669">
        <f>(Table2[[#This Row],[Rank 1Y]]+Table2[[#This Row],[Rank 6M]]+Table2[[#This Row],[Rank Sharpe]])/3</f>
        <v>611</v>
      </c>
    </row>
    <row r="670" spans="1:48" x14ac:dyDescent="0.3">
      <c r="A670" t="s">
        <v>913</v>
      </c>
      <c r="B670" t="s">
        <v>914</v>
      </c>
      <c r="C670" t="s">
        <v>3137</v>
      </c>
      <c r="D670" t="s">
        <v>477</v>
      </c>
      <c r="E670">
        <v>16450.579417199999</v>
      </c>
      <c r="F670">
        <v>3317.35</v>
      </c>
      <c r="G670">
        <v>-33.5419240186446</v>
      </c>
      <c r="H670">
        <f>(Table2[[#This Row],[1Y Return vs Nifty]]-AVERAGE(Table2[1Y Return vs Nifty]))/_xlfn.STDEV.P(Table2[1Y Return vs Nifty])</f>
        <v>-0.96797903235798111</v>
      </c>
      <c r="I670">
        <v>1.0449734715279599</v>
      </c>
      <c r="J670">
        <f>(Table2[[#This Row],[1M Return vs Nifty]]-AVERAGE(Table2[1M Return vs Nifty]))/_xlfn.STDEV.P(Table2[1M Return vs Nifty])</f>
        <v>-6.7831990226262994E-3</v>
      </c>
      <c r="K670">
        <v>-10.351220057947399</v>
      </c>
      <c r="L670">
        <f>(Table2[[#This Row],[6M Return vs Nifty]]-AVERAGE(Table2[6M Return vs Nifty]))/_xlfn.STDEV.P(Table2[6M Return vs Nifty])</f>
        <v>-0.5780407462462086</v>
      </c>
      <c r="M670">
        <v>3.0617303485040601</v>
      </c>
      <c r="N670">
        <f>(Table2[[#This Row],[1W Return vs Nifty]]-AVERAGE(Table2[1W Return vs Nifty]))/_xlfn.STDEV.P(Table2[1W Return vs Nifty])</f>
        <v>-0.60304941079768282</v>
      </c>
      <c r="O670">
        <v>3347.02</v>
      </c>
      <c r="P670">
        <v>3365.50167853945</v>
      </c>
      <c r="Q670">
        <v>3462.5669209162202</v>
      </c>
      <c r="R670">
        <v>46.065309145712597</v>
      </c>
      <c r="S670" s="1">
        <f>(Table2[[#This Row],[Close Price]]-Table2[[#This Row],[20D EMA]])/Table2[[#This Row],[20D EMA]]</f>
        <v>-8.8646019444162481E-3</v>
      </c>
      <c r="T670" s="1">
        <f>(Table2[[#This Row],[Close Price]]-Table2[[#This Row],[50D EMA]])/Table2[[#This Row],[50D EMA]]</f>
        <v>-1.4307429660931516E-2</v>
      </c>
      <c r="U670" s="1">
        <f>(Table2[[#This Row],[Close Price]]-Table2[[#This Row],[200D EMA]])/Table2[[#This Row],[200D EMA]]</f>
        <v>-4.1939094386598832E-2</v>
      </c>
      <c r="V670">
        <v>1.17298852559955</v>
      </c>
      <c r="W670">
        <v>3266.65</v>
      </c>
      <c r="X670">
        <v>3340.95</v>
      </c>
      <c r="Y670">
        <v>3266.65</v>
      </c>
      <c r="Z670">
        <v>3340.95</v>
      </c>
      <c r="AA670">
        <v>3266.65</v>
      </c>
      <c r="AB670">
        <v>3390</v>
      </c>
      <c r="AC670" s="1">
        <f>(Table2[[#This Row],[Close Price]]/Table2[[#This Row],[Day Low]])-1</f>
        <v>1.5520487349425238E-2</v>
      </c>
      <c r="AD670" s="1">
        <f>(Table2[[#This Row],[Day High]]/Table2[[#This Row],[Close Price]])-1</f>
        <v>7.1141121678448549E-3</v>
      </c>
      <c r="AE670" s="1">
        <f>(Table2[[#This Row],[Close Price]]/Table2[[#This Row],[Current Week Low]])-1</f>
        <v>1.5520487349425238E-2</v>
      </c>
      <c r="AF670" s="1">
        <f>(Table2[[#This Row],[Current Week High]]/Table2[[#This Row],[Close Price]])-1</f>
        <v>7.1141121678448549E-3</v>
      </c>
      <c r="AG670" s="1">
        <f>(Table2[[#This Row],[Close Price]]/Table2[[#This Row],[Current Month Low]])-1</f>
        <v>1.5520487349425238E-2</v>
      </c>
      <c r="AH670" s="1">
        <f>(Table2[[#This Row],[Current Month High]]/Table2[[#This Row],[Close Price]])-1</f>
        <v>2.190001055059021E-2</v>
      </c>
      <c r="AI670">
        <v>19.958701975974801</v>
      </c>
      <c r="AJ670">
        <v>15.3479719744779</v>
      </c>
      <c r="AK670" t="str">
        <f>IF(AND(Table2[[#This Row],[20D EMA]]&gt;Table2[[#This Row],[50D EMA]],Table2[[#This Row],[50D EMA]]&gt;Table2[[#This Row],[200D EMA]]),"Uptrend","Downtrend/NoTrend")</f>
        <v>Downtrend/NoTrend</v>
      </c>
      <c r="AL670">
        <v>0.05</v>
      </c>
      <c r="AM670" t="s">
        <v>3169</v>
      </c>
      <c r="AN670">
        <v>-0.38</v>
      </c>
      <c r="AO670" t="s">
        <v>3168</v>
      </c>
      <c r="AP670">
        <v>-4.3226957421772003E-2</v>
      </c>
      <c r="AQ670">
        <f>(Table2[[#This Row],[Sharpe Ratio]]-AVERAGE(Table2[Sharpe Ratio]))/_xlfn.STDEV.P(Table2[Sharpe Ratio])</f>
        <v>-1.245701244399563</v>
      </c>
      <c r="AR6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0">
        <f>_xlfn.RANK.AVG(Table2[[#This Row],[1Y Return vs Nifty Z-Score]],Table2[1Y Return vs Nifty Z-Score])</f>
        <v>654</v>
      </c>
      <c r="AT670">
        <f>_xlfn.RANK.AVG(Table2[[#This Row],[6M Return vs Nifty Z-Score]],Table2[6M Return vs Nifty Z-Score])</f>
        <v>527</v>
      </c>
      <c r="AU670">
        <f>_xlfn.RANK.AVG(Table2[[#This Row],[Sharpe Ratio Z-Score]],Table2[Sharpe Ratio Z-Score])</f>
        <v>654</v>
      </c>
      <c r="AV670">
        <f>(Table2[[#This Row],[Rank 1Y]]+Table2[[#This Row],[Rank 6M]]+Table2[[#This Row],[Rank Sharpe]])/3</f>
        <v>611.66666666666663</v>
      </c>
    </row>
    <row r="671" spans="1:48" x14ac:dyDescent="0.3">
      <c r="A671" t="s">
        <v>955</v>
      </c>
      <c r="B671" t="s">
        <v>956</v>
      </c>
      <c r="C671" t="s">
        <v>3123</v>
      </c>
      <c r="D671" t="s">
        <v>54</v>
      </c>
      <c r="E671">
        <v>15229.402476499999</v>
      </c>
      <c r="F671">
        <v>955</v>
      </c>
      <c r="G671">
        <v>-68.418110128941194</v>
      </c>
      <c r="H671">
        <f>(Table2[[#This Row],[1Y Return vs Nifty]]-AVERAGE(Table2[1Y Return vs Nifty]))/_xlfn.STDEV.P(Table2[1Y Return vs Nifty])</f>
        <v>-1.5862756520554606</v>
      </c>
      <c r="I671">
        <v>-10.709659800453499</v>
      </c>
      <c r="J671">
        <f>(Table2[[#This Row],[1M Return vs Nifty]]-AVERAGE(Table2[1M Return vs Nifty]))/_xlfn.STDEV.P(Table2[1M Return vs Nifty])</f>
        <v>-1.3031090022291145</v>
      </c>
      <c r="K671">
        <v>-40.1891910031555</v>
      </c>
      <c r="L671">
        <f>(Table2[[#This Row],[6M Return vs Nifty]]-AVERAGE(Table2[6M Return vs Nifty]))/_xlfn.STDEV.P(Table2[6M Return vs Nifty])</f>
        <v>-1.607061460776992</v>
      </c>
      <c r="M671">
        <v>6.7232079060957197</v>
      </c>
      <c r="N671">
        <f>(Table2[[#This Row],[1W Return vs Nifty]]-AVERAGE(Table2[1W Return vs Nifty]))/_xlfn.STDEV.P(Table2[1W Return vs Nifty])</f>
        <v>4.4433555605366389E-2</v>
      </c>
      <c r="O671">
        <v>1026.0999999999999</v>
      </c>
      <c r="P671">
        <v>1113.9470771568699</v>
      </c>
      <c r="Q671">
        <v>1283.64092534726</v>
      </c>
      <c r="R671">
        <v>32.051922578299603</v>
      </c>
      <c r="S671" s="1">
        <f>(Table2[[#This Row],[Close Price]]-Table2[[#This Row],[20D EMA]])/Table2[[#This Row],[20D EMA]]</f>
        <v>-6.9291492057304269E-2</v>
      </c>
      <c r="T671" s="1">
        <f>(Table2[[#This Row],[Close Price]]-Table2[[#This Row],[50D EMA]])/Table2[[#This Row],[50D EMA]]</f>
        <v>-0.14268817649986654</v>
      </c>
      <c r="U671" s="1">
        <f>(Table2[[#This Row],[Close Price]]-Table2[[#This Row],[200D EMA]])/Table2[[#This Row],[200D EMA]]</f>
        <v>-0.25602247393160488</v>
      </c>
      <c r="V671">
        <v>1.32558933124668</v>
      </c>
      <c r="W671">
        <v>945.3</v>
      </c>
      <c r="X671">
        <v>998.1</v>
      </c>
      <c r="Y671">
        <v>945.3</v>
      </c>
      <c r="Z671">
        <v>998.1</v>
      </c>
      <c r="AA671">
        <v>945.3</v>
      </c>
      <c r="AB671">
        <v>1002.95</v>
      </c>
      <c r="AC671" s="1">
        <f>(Table2[[#This Row],[Close Price]]/Table2[[#This Row],[Day Low]])-1</f>
        <v>1.0261292711308601E-2</v>
      </c>
      <c r="AD671" s="1">
        <f>(Table2[[#This Row],[Day High]]/Table2[[#This Row],[Close Price]])-1</f>
        <v>4.5130890052356154E-2</v>
      </c>
      <c r="AE671" s="1">
        <f>(Table2[[#This Row],[Close Price]]/Table2[[#This Row],[Current Week Low]])-1</f>
        <v>1.0261292711308601E-2</v>
      </c>
      <c r="AF671" s="1">
        <f>(Table2[[#This Row],[Current Week High]]/Table2[[#This Row],[Close Price]])-1</f>
        <v>4.5130890052356154E-2</v>
      </c>
      <c r="AG671" s="1">
        <f>(Table2[[#This Row],[Close Price]]/Table2[[#This Row],[Current Month Low]])-1</f>
        <v>1.0261292711308601E-2</v>
      </c>
      <c r="AH671" s="1">
        <f>(Table2[[#This Row],[Current Month High]]/Table2[[#This Row],[Close Price]])-1</f>
        <v>5.0209424083769605E-2</v>
      </c>
      <c r="AI671">
        <v>88.062827225130803</v>
      </c>
      <c r="AJ671">
        <v>4.77235326385079</v>
      </c>
      <c r="AK671" t="str">
        <f>IF(AND(Table2[[#This Row],[20D EMA]]&gt;Table2[[#This Row],[50D EMA]],Table2[[#This Row],[50D EMA]]&gt;Table2[[#This Row],[200D EMA]]),"Uptrend","Downtrend/NoTrend")</f>
        <v>Downtrend/NoTrend</v>
      </c>
      <c r="AL671">
        <v>-0.23</v>
      </c>
      <c r="AM671" t="s">
        <v>3168</v>
      </c>
      <c r="AN671">
        <v>-8.82</v>
      </c>
      <c r="AO671" t="s">
        <v>3168</v>
      </c>
      <c r="AP671">
        <v>5.0978586433467997E-2</v>
      </c>
      <c r="AQ671">
        <f>(Table2[[#This Row],[Sharpe Ratio]]-AVERAGE(Table2[Sharpe Ratio]))/_xlfn.STDEV.P(Table2[Sharpe Ratio])</f>
        <v>-0.12924101061313495</v>
      </c>
      <c r="AR6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1">
        <f>_xlfn.RANK.AVG(Table2[[#This Row],[1Y Return vs Nifty Z-Score]],Table2[1Y Return vs Nifty Z-Score])</f>
        <v>730</v>
      </c>
      <c r="AT671">
        <f>_xlfn.RANK.AVG(Table2[[#This Row],[6M Return vs Nifty Z-Score]],Table2[6M Return vs Nifty Z-Score])</f>
        <v>727</v>
      </c>
      <c r="AU671">
        <f>_xlfn.RANK.AVG(Table2[[#This Row],[Sharpe Ratio Z-Score]],Table2[Sharpe Ratio Z-Score])</f>
        <v>379</v>
      </c>
      <c r="AV671">
        <f>(Table2[[#This Row],[Rank 1Y]]+Table2[[#This Row],[Rank 6M]]+Table2[[#This Row],[Rank Sharpe]])/3</f>
        <v>612</v>
      </c>
    </row>
    <row r="672" spans="1:48" x14ac:dyDescent="0.3">
      <c r="A672" t="s">
        <v>123</v>
      </c>
      <c r="B672" t="s">
        <v>124</v>
      </c>
      <c r="C672" t="s">
        <v>3125</v>
      </c>
      <c r="D672" t="s">
        <v>125</v>
      </c>
      <c r="E672">
        <v>216568.9812792</v>
      </c>
      <c r="F672">
        <v>2246.1999999999998</v>
      </c>
      <c r="G672">
        <v>-32.300935567051098</v>
      </c>
      <c r="H672">
        <f>(Table2[[#This Row],[1Y Return vs Nifty]]-AVERAGE(Table2[1Y Return vs Nifty]))/_xlfn.STDEV.P(Table2[1Y Return vs Nifty])</f>
        <v>-0.94597837660172168</v>
      </c>
      <c r="I672">
        <v>-10.674272991097199</v>
      </c>
      <c r="J672">
        <f>(Table2[[#This Row],[1M Return vs Nifty]]-AVERAGE(Table2[1M Return vs Nifty]))/_xlfn.STDEV.P(Table2[1M Return vs Nifty])</f>
        <v>-1.2992064700955885</v>
      </c>
      <c r="K672">
        <v>-15.355039117695</v>
      </c>
      <c r="L672">
        <f>(Table2[[#This Row],[6M Return vs Nifty]]-AVERAGE(Table2[6M Return vs Nifty]))/_xlfn.STDEV.P(Table2[6M Return vs Nifty])</f>
        <v>-0.75060722114825462</v>
      </c>
      <c r="M672">
        <v>2.13186827191935</v>
      </c>
      <c r="N672">
        <f>(Table2[[#This Row],[1W Return vs Nifty]]-AVERAGE(Table2[1W Return vs Nifty]))/_xlfn.STDEV.P(Table2[1W Return vs Nifty])</f>
        <v>-0.76748298883353439</v>
      </c>
      <c r="O672">
        <v>2362.61</v>
      </c>
      <c r="P672">
        <v>2455.30164113827</v>
      </c>
      <c r="Q672">
        <v>2480.1536455187802</v>
      </c>
      <c r="R672">
        <v>22.0144236993475</v>
      </c>
      <c r="S672" s="1">
        <f>(Table2[[#This Row],[Close Price]]-Table2[[#This Row],[20D EMA]])/Table2[[#This Row],[20D EMA]]</f>
        <v>-4.9271779938288719E-2</v>
      </c>
      <c r="T672" s="1">
        <f>(Table2[[#This Row],[Close Price]]-Table2[[#This Row],[50D EMA]])/Table2[[#This Row],[50D EMA]]</f>
        <v>-8.516332072393816E-2</v>
      </c>
      <c r="U672" s="1">
        <f>(Table2[[#This Row],[Close Price]]-Table2[[#This Row],[200D EMA]])/Table2[[#This Row],[200D EMA]]</f>
        <v>-9.4330303262257637E-2</v>
      </c>
      <c r="V672">
        <v>1.0107096620379801</v>
      </c>
      <c r="W672">
        <v>2230.9</v>
      </c>
      <c r="X672">
        <v>2287</v>
      </c>
      <c r="Y672">
        <v>2230.9</v>
      </c>
      <c r="Z672">
        <v>2287</v>
      </c>
      <c r="AA672">
        <v>2230.9</v>
      </c>
      <c r="AB672">
        <v>2292.9499999999998</v>
      </c>
      <c r="AC672" s="1">
        <f>(Table2[[#This Row],[Close Price]]/Table2[[#This Row],[Day Low]])-1</f>
        <v>6.8582186561476632E-3</v>
      </c>
      <c r="AD672" s="1">
        <f>(Table2[[#This Row],[Day High]]/Table2[[#This Row],[Close Price]])-1</f>
        <v>1.8164010328554969E-2</v>
      </c>
      <c r="AE672" s="1">
        <f>(Table2[[#This Row],[Close Price]]/Table2[[#This Row],[Current Week Low]])-1</f>
        <v>6.8582186561476632E-3</v>
      </c>
      <c r="AF672" s="1">
        <f>(Table2[[#This Row],[Current Week High]]/Table2[[#This Row],[Close Price]])-1</f>
        <v>1.8164010328554969E-2</v>
      </c>
      <c r="AG672" s="1">
        <f>(Table2[[#This Row],[Close Price]]/Table2[[#This Row],[Current Month Low]])-1</f>
        <v>6.8582186561476632E-3</v>
      </c>
      <c r="AH672" s="1">
        <f>(Table2[[#This Row],[Current Month High]]/Table2[[#This Row],[Close Price]])-1</f>
        <v>2.0812928501469097E-2</v>
      </c>
      <c r="AI672">
        <v>23.6755409135428</v>
      </c>
      <c r="AJ672">
        <v>1.3628158844765299</v>
      </c>
      <c r="AK672" t="str">
        <f>IF(AND(Table2[[#This Row],[20D EMA]]&gt;Table2[[#This Row],[50D EMA]],Table2[[#This Row],[50D EMA]]&gt;Table2[[#This Row],[200D EMA]]),"Uptrend","Downtrend/NoTrend")</f>
        <v>Downtrend/NoTrend</v>
      </c>
      <c r="AL672">
        <v>-0.06</v>
      </c>
      <c r="AM672" t="s">
        <v>3168</v>
      </c>
      <c r="AN672">
        <v>-5.57</v>
      </c>
      <c r="AO672" t="s">
        <v>3168</v>
      </c>
      <c r="AP672">
        <v>-1.9078769111656999E-2</v>
      </c>
      <c r="AQ672">
        <f>(Table2[[#This Row],[Sharpe Ratio]]-AVERAGE(Table2[Sharpe Ratio]))/_xlfn.STDEV.P(Table2[Sharpe Ratio])</f>
        <v>-0.95951328918051282</v>
      </c>
      <c r="AR6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2">
        <f>_xlfn.RANK.AVG(Table2[[#This Row],[1Y Return vs Nifty Z-Score]],Table2[1Y Return vs Nifty Z-Score])</f>
        <v>647</v>
      </c>
      <c r="AT672">
        <f>_xlfn.RANK.AVG(Table2[[#This Row],[6M Return vs Nifty Z-Score]],Table2[6M Return vs Nifty Z-Score])</f>
        <v>582</v>
      </c>
      <c r="AU672">
        <f>_xlfn.RANK.AVG(Table2[[#This Row],[Sharpe Ratio Z-Score]],Table2[Sharpe Ratio Z-Score])</f>
        <v>609</v>
      </c>
      <c r="AV672">
        <f>(Table2[[#This Row],[Rank 1Y]]+Table2[[#This Row],[Rank 6M]]+Table2[[#This Row],[Rank Sharpe]])/3</f>
        <v>612.66666666666663</v>
      </c>
    </row>
    <row r="673" spans="1:48" x14ac:dyDescent="0.3">
      <c r="A673" t="s">
        <v>1988</v>
      </c>
      <c r="B673" t="s">
        <v>1989</v>
      </c>
      <c r="C673" t="s">
        <v>3140</v>
      </c>
      <c r="D673" t="s">
        <v>1990</v>
      </c>
      <c r="E673">
        <v>3373.8191769999999</v>
      </c>
      <c r="F673">
        <v>19.059999999999999</v>
      </c>
      <c r="G673">
        <v>-25.506084703545302</v>
      </c>
      <c r="H673">
        <f>(Table2[[#This Row],[1Y Return vs Nifty]]-AVERAGE(Table2[1Y Return vs Nifty]))/_xlfn.STDEV.P(Table2[1Y Return vs Nifty])</f>
        <v>-0.82551700198444977</v>
      </c>
      <c r="I673">
        <v>1.8491011338399099</v>
      </c>
      <c r="J673">
        <f>(Table2[[#This Row],[1M Return vs Nifty]]-AVERAGE(Table2[1M Return vs Nifty]))/_xlfn.STDEV.P(Table2[1M Return vs Nifty])</f>
        <v>8.1897699275732663E-2</v>
      </c>
      <c r="K673">
        <v>-17.902780841801999</v>
      </c>
      <c r="L673">
        <f>(Table2[[#This Row],[6M Return vs Nifty]]-AVERAGE(Table2[6M Return vs Nifty]))/_xlfn.STDEV.P(Table2[6M Return vs Nifty])</f>
        <v>-0.83847107134754262</v>
      </c>
      <c r="M673">
        <v>10.8203973861661</v>
      </c>
      <c r="N673">
        <f>(Table2[[#This Row],[1W Return vs Nifty]]-AVERAGE(Table2[1W Return vs Nifty]))/_xlfn.STDEV.P(Table2[1W Return vs Nifty])</f>
        <v>0.76896630413223643</v>
      </c>
      <c r="O673">
        <v>19.48</v>
      </c>
      <c r="P673">
        <v>20.187863119653802</v>
      </c>
      <c r="Q673">
        <v>20.895036027227299</v>
      </c>
      <c r="R673">
        <v>44.797139501125301</v>
      </c>
      <c r="S673" s="1">
        <f>(Table2[[#This Row],[Close Price]]-Table2[[#This Row],[20D EMA]])/Table2[[#This Row],[20D EMA]]</f>
        <v>-2.1560574948665385E-2</v>
      </c>
      <c r="T673" s="1">
        <f>(Table2[[#This Row],[Close Price]]-Table2[[#This Row],[50D EMA]])/Table2[[#This Row],[50D EMA]]</f>
        <v>-5.5868375616029267E-2</v>
      </c>
      <c r="U673" s="1">
        <f>(Table2[[#This Row],[Close Price]]-Table2[[#This Row],[200D EMA]])/Table2[[#This Row],[200D EMA]]</f>
        <v>-8.7821625425108352E-2</v>
      </c>
      <c r="V673">
        <v>0.45800347072763797</v>
      </c>
      <c r="W673">
        <v>19</v>
      </c>
      <c r="X673">
        <v>19.89</v>
      </c>
      <c r="Y673">
        <v>19</v>
      </c>
      <c r="Z673">
        <v>19.89</v>
      </c>
      <c r="AA673">
        <v>19</v>
      </c>
      <c r="AB673">
        <v>20.05</v>
      </c>
      <c r="AC673" s="1">
        <f>(Table2[[#This Row],[Close Price]]/Table2[[#This Row],[Day Low]])-1</f>
        <v>3.1578947368420263E-3</v>
      </c>
      <c r="AD673" s="1">
        <f>(Table2[[#This Row],[Day High]]/Table2[[#This Row],[Close Price]])-1</f>
        <v>4.3546694648478601E-2</v>
      </c>
      <c r="AE673" s="1">
        <f>(Table2[[#This Row],[Close Price]]/Table2[[#This Row],[Current Week Low]])-1</f>
        <v>3.1578947368420263E-3</v>
      </c>
      <c r="AF673" s="1">
        <f>(Table2[[#This Row],[Current Week High]]/Table2[[#This Row],[Close Price]])-1</f>
        <v>4.3546694648478601E-2</v>
      </c>
      <c r="AG673" s="1">
        <f>(Table2[[#This Row],[Close Price]]/Table2[[#This Row],[Current Month Low]])-1</f>
        <v>3.1578947368420263E-3</v>
      </c>
      <c r="AH673" s="1">
        <f>(Table2[[#This Row],[Current Month High]]/Table2[[#This Row],[Close Price]])-1</f>
        <v>5.1941238195173156E-2</v>
      </c>
      <c r="AI673">
        <v>46.642182581322103</v>
      </c>
      <c r="AJ673">
        <v>6.5995525727069202</v>
      </c>
      <c r="AK673" t="str">
        <f>IF(AND(Table2[[#This Row],[20D EMA]]&gt;Table2[[#This Row],[50D EMA]],Table2[[#This Row],[50D EMA]]&gt;Table2[[#This Row],[200D EMA]]),"Uptrend","Downtrend/NoTrend")</f>
        <v>Downtrend/NoTrend</v>
      </c>
      <c r="AL673">
        <v>-0.09</v>
      </c>
      <c r="AM673" t="s">
        <v>3168</v>
      </c>
      <c r="AN673">
        <v>-4.8</v>
      </c>
      <c r="AO673" t="s">
        <v>3168</v>
      </c>
      <c r="AP673">
        <v>-2.7464680248948999E-2</v>
      </c>
      <c r="AQ673">
        <f>(Table2[[#This Row],[Sharpe Ratio]]-AVERAGE(Table2[Sharpe Ratio]))/_xlfn.STDEV.P(Table2[Sharpe Ratio])</f>
        <v>-1.0588974222761203</v>
      </c>
      <c r="AR6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3">
        <f>_xlfn.RANK.AVG(Table2[[#This Row],[1Y Return vs Nifty Z-Score]],Table2[1Y Return vs Nifty Z-Score])</f>
        <v>610</v>
      </c>
      <c r="AT673">
        <f>_xlfn.RANK.AVG(Table2[[#This Row],[6M Return vs Nifty Z-Score]],Table2[6M Return vs Nifty Z-Score])</f>
        <v>603</v>
      </c>
      <c r="AU673">
        <f>_xlfn.RANK.AVG(Table2[[#This Row],[Sharpe Ratio Z-Score]],Table2[Sharpe Ratio Z-Score])</f>
        <v>625</v>
      </c>
      <c r="AV673">
        <f>(Table2[[#This Row],[Rank 1Y]]+Table2[[#This Row],[Rank 6M]]+Table2[[#This Row],[Rank Sharpe]])/3</f>
        <v>612.66666666666663</v>
      </c>
    </row>
    <row r="674" spans="1:48" x14ac:dyDescent="0.3">
      <c r="A674" t="s">
        <v>287</v>
      </c>
      <c r="B674" t="s">
        <v>288</v>
      </c>
      <c r="C674" t="s">
        <v>3131</v>
      </c>
      <c r="D674" t="s">
        <v>75</v>
      </c>
      <c r="E674">
        <v>89715.862324439993</v>
      </c>
      <c r="F674">
        <v>24865.3</v>
      </c>
      <c r="G674">
        <v>-30.593743157139301</v>
      </c>
      <c r="H674">
        <f>(Table2[[#This Row],[1Y Return vs Nifty]]-AVERAGE(Table2[1Y Return vs Nifty]))/_xlfn.STDEV.P(Table2[1Y Return vs Nifty])</f>
        <v>-0.9157127021130187</v>
      </c>
      <c r="I674">
        <v>-0.20548136181261201</v>
      </c>
      <c r="J674">
        <f>(Table2[[#This Row],[1M Return vs Nifty]]-AVERAGE(Table2[1M Return vs Nifty]))/_xlfn.STDEV.P(Table2[1M Return vs Nifty])</f>
        <v>-0.14468600115151001</v>
      </c>
      <c r="K674">
        <v>-9.3908908313021904</v>
      </c>
      <c r="L674">
        <f>(Table2[[#This Row],[6M Return vs Nifty]]-AVERAGE(Table2[6M Return vs Nifty]))/_xlfn.STDEV.P(Table2[6M Return vs Nifty])</f>
        <v>-0.54492191692628311</v>
      </c>
      <c r="M674">
        <v>2.1551054114656498</v>
      </c>
      <c r="N674">
        <f>(Table2[[#This Row],[1W Return vs Nifty]]-AVERAGE(Table2[1W Return vs Nifty]))/_xlfn.STDEV.P(Table2[1W Return vs Nifty])</f>
        <v>-0.76337381383314018</v>
      </c>
      <c r="O674">
        <v>25031.31</v>
      </c>
      <c r="P674">
        <v>25297.838574567799</v>
      </c>
      <c r="Q674">
        <v>25806.550464095799</v>
      </c>
      <c r="R674">
        <v>45.114862030887402</v>
      </c>
      <c r="S674" s="1">
        <f>(Table2[[#This Row],[Close Price]]-Table2[[#This Row],[20D EMA]])/Table2[[#This Row],[20D EMA]]</f>
        <v>-6.632093965517667E-3</v>
      </c>
      <c r="T674" s="1">
        <f>(Table2[[#This Row],[Close Price]]-Table2[[#This Row],[50D EMA]])/Table2[[#This Row],[50D EMA]]</f>
        <v>-1.7097847047005645E-2</v>
      </c>
      <c r="U674" s="1">
        <f>(Table2[[#This Row],[Close Price]]-Table2[[#This Row],[200D EMA]])/Table2[[#This Row],[200D EMA]]</f>
        <v>-3.6473315773270232E-2</v>
      </c>
      <c r="V674">
        <v>0.71725258929158198</v>
      </c>
      <c r="W674">
        <v>24765.200000000001</v>
      </c>
      <c r="X674">
        <v>25400</v>
      </c>
      <c r="Y674">
        <v>24765.200000000001</v>
      </c>
      <c r="Z674">
        <v>25400</v>
      </c>
      <c r="AA674">
        <v>24765.200000000001</v>
      </c>
      <c r="AB674">
        <v>25400</v>
      </c>
      <c r="AC674" s="1">
        <f>(Table2[[#This Row],[Close Price]]/Table2[[#This Row],[Day Low]])-1</f>
        <v>4.0419621081193569E-3</v>
      </c>
      <c r="AD674" s="1">
        <f>(Table2[[#This Row],[Day High]]/Table2[[#This Row],[Close Price]])-1</f>
        <v>2.1503862812835672E-2</v>
      </c>
      <c r="AE674" s="1">
        <f>(Table2[[#This Row],[Close Price]]/Table2[[#This Row],[Current Week Low]])-1</f>
        <v>4.0419621081193569E-3</v>
      </c>
      <c r="AF674" s="1">
        <f>(Table2[[#This Row],[Current Week High]]/Table2[[#This Row],[Close Price]])-1</f>
        <v>2.1503862812835672E-2</v>
      </c>
      <c r="AG674" s="1">
        <f>(Table2[[#This Row],[Close Price]]/Table2[[#This Row],[Current Month Low]])-1</f>
        <v>4.0419621081193569E-3</v>
      </c>
      <c r="AH674" s="1">
        <f>(Table2[[#This Row],[Current Month High]]/Table2[[#This Row],[Close Price]])-1</f>
        <v>2.1503862812835672E-2</v>
      </c>
      <c r="AI674">
        <v>23.617048658170201</v>
      </c>
      <c r="AJ674">
        <v>4.9168776371308001</v>
      </c>
      <c r="AK674" t="str">
        <f>IF(AND(Table2[[#This Row],[20D EMA]]&gt;Table2[[#This Row],[50D EMA]],Table2[[#This Row],[50D EMA]]&gt;Table2[[#This Row],[200D EMA]]),"Uptrend","Downtrend/NoTrend")</f>
        <v>Downtrend/NoTrend</v>
      </c>
      <c r="AL674">
        <v>0.06</v>
      </c>
      <c r="AM674" t="s">
        <v>3169</v>
      </c>
      <c r="AN674">
        <v>2.56</v>
      </c>
      <c r="AO674" t="s">
        <v>3169</v>
      </c>
      <c r="AP674">
        <v>-6.6164487102628997E-2</v>
      </c>
      <c r="AQ674">
        <f>(Table2[[#This Row],[Sharpe Ratio]]-AVERAGE(Table2[Sharpe Ratio]))/_xlfn.STDEV.P(Table2[Sharpe Ratio])</f>
        <v>-1.5175412943792574</v>
      </c>
      <c r="AR6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4">
        <f>_xlfn.RANK.AVG(Table2[[#This Row],[1Y Return vs Nifty Z-Score]],Table2[1Y Return vs Nifty Z-Score])</f>
        <v>638</v>
      </c>
      <c r="AT674">
        <f>_xlfn.RANK.AVG(Table2[[#This Row],[6M Return vs Nifty Z-Score]],Table2[6M Return vs Nifty Z-Score])</f>
        <v>513</v>
      </c>
      <c r="AU674">
        <f>_xlfn.RANK.AVG(Table2[[#This Row],[Sharpe Ratio Z-Score]],Table2[Sharpe Ratio Z-Score])</f>
        <v>689</v>
      </c>
      <c r="AV674">
        <f>(Table2[[#This Row],[Rank 1Y]]+Table2[[#This Row],[Rank 6M]]+Table2[[#This Row],[Rank Sharpe]])/3</f>
        <v>613.33333333333337</v>
      </c>
    </row>
    <row r="675" spans="1:48" x14ac:dyDescent="0.3">
      <c r="A675" t="s">
        <v>454</v>
      </c>
      <c r="B675" t="s">
        <v>455</v>
      </c>
      <c r="C675" t="s">
        <v>3123</v>
      </c>
      <c r="D675" t="s">
        <v>24</v>
      </c>
      <c r="E675">
        <v>48163.002243577001</v>
      </c>
      <c r="F675">
        <v>65.83</v>
      </c>
      <c r="G675">
        <v>-45.224047946244198</v>
      </c>
      <c r="H675">
        <f>(Table2[[#This Row],[1Y Return vs Nifty]]-AVERAGE(Table2[1Y Return vs Nifty]))/_xlfn.STDEV.P(Table2[1Y Return vs Nifty])</f>
        <v>-1.17508360831359</v>
      </c>
      <c r="I675">
        <v>-2.88117838669538</v>
      </c>
      <c r="J675">
        <f>(Table2[[#This Row],[1M Return vs Nifty]]-AVERAGE(Table2[1M Return vs Nifty]))/_xlfn.STDEV.P(Table2[1M Return vs Nifty])</f>
        <v>-0.43976752472282538</v>
      </c>
      <c r="K675">
        <v>-24.5244872636334</v>
      </c>
      <c r="L675">
        <f>(Table2[[#This Row],[6M Return vs Nifty]]-AVERAGE(Table2[6M Return vs Nifty]))/_xlfn.STDEV.P(Table2[6M Return vs Nifty])</f>
        <v>-1.0668335523660555</v>
      </c>
      <c r="M675">
        <v>13.291912599597101</v>
      </c>
      <c r="N675">
        <f>(Table2[[#This Row],[1W Return vs Nifty]]-AVERAGE(Table2[1W Return vs Nifty]))/_xlfn.STDEV.P(Table2[1W Return vs Nifty])</f>
        <v>1.2060204651183126</v>
      </c>
      <c r="O675">
        <v>69.010000000000005</v>
      </c>
      <c r="P675">
        <v>71.352536938916302</v>
      </c>
      <c r="Q675">
        <v>75.975971624365201</v>
      </c>
      <c r="R675">
        <v>36.548763526518002</v>
      </c>
      <c r="S675" s="1">
        <f>(Table2[[#This Row],[Close Price]]-Table2[[#This Row],[20D EMA]])/Table2[[#This Row],[20D EMA]]</f>
        <v>-4.6080278220547839E-2</v>
      </c>
      <c r="T675" s="1">
        <f>(Table2[[#This Row],[Close Price]]-Table2[[#This Row],[50D EMA]])/Table2[[#This Row],[50D EMA]]</f>
        <v>-7.7397905888672944E-2</v>
      </c>
      <c r="U675" s="1">
        <f>(Table2[[#This Row],[Close Price]]-Table2[[#This Row],[200D EMA]])/Table2[[#This Row],[200D EMA]]</f>
        <v>-0.13354184760582158</v>
      </c>
      <c r="V675">
        <v>1.84887247281011</v>
      </c>
      <c r="W675">
        <v>65.400000000000006</v>
      </c>
      <c r="X675">
        <v>67.489999999999995</v>
      </c>
      <c r="Y675">
        <v>65.400000000000006</v>
      </c>
      <c r="Z675">
        <v>67.489999999999995</v>
      </c>
      <c r="AA675">
        <v>65.400000000000006</v>
      </c>
      <c r="AB675">
        <v>67.62</v>
      </c>
      <c r="AC675" s="1">
        <f>(Table2[[#This Row],[Close Price]]/Table2[[#This Row],[Day Low]])-1</f>
        <v>6.5749235474004131E-3</v>
      </c>
      <c r="AD675" s="1">
        <f>(Table2[[#This Row],[Day High]]/Table2[[#This Row],[Close Price]])-1</f>
        <v>2.5216466656539538E-2</v>
      </c>
      <c r="AE675" s="1">
        <f>(Table2[[#This Row],[Close Price]]/Table2[[#This Row],[Current Week Low]])-1</f>
        <v>6.5749235474004131E-3</v>
      </c>
      <c r="AF675" s="1">
        <f>(Table2[[#This Row],[Current Week High]]/Table2[[#This Row],[Close Price]])-1</f>
        <v>2.5216466656539538E-2</v>
      </c>
      <c r="AG675" s="1">
        <f>(Table2[[#This Row],[Close Price]]/Table2[[#This Row],[Current Month Low]])-1</f>
        <v>6.5749235474004131E-3</v>
      </c>
      <c r="AH675" s="1">
        <f>(Table2[[#This Row],[Current Month High]]/Table2[[#This Row],[Close Price]])-1</f>
        <v>2.719125018988322E-2</v>
      </c>
      <c r="AI675">
        <v>40.437490505848302</v>
      </c>
      <c r="AJ675">
        <v>11.0118043844856</v>
      </c>
      <c r="AK675" t="str">
        <f>IF(AND(Table2[[#This Row],[20D EMA]]&gt;Table2[[#This Row],[50D EMA]],Table2[[#This Row],[50D EMA]]&gt;Table2[[#This Row],[200D EMA]]),"Uptrend","Downtrend/NoTrend")</f>
        <v>Downtrend/NoTrend</v>
      </c>
      <c r="AL675">
        <v>-0.1</v>
      </c>
      <c r="AM675" t="s">
        <v>3168</v>
      </c>
      <c r="AN675">
        <v>-8.24</v>
      </c>
      <c r="AO675" t="s">
        <v>3168</v>
      </c>
      <c r="AP675">
        <v>1.7994328499202E-2</v>
      </c>
      <c r="AQ675">
        <f>(Table2[[#This Row],[Sharpe Ratio]]-AVERAGE(Table2[Sharpe Ratio]))/_xlfn.STDEV.P(Table2[Sharpe Ratio])</f>
        <v>-0.52014807210359426</v>
      </c>
      <c r="AR6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5">
        <f>_xlfn.RANK.AVG(Table2[[#This Row],[1Y Return vs Nifty Z-Score]],Table2[1Y Return vs Nifty Z-Score])</f>
        <v>699</v>
      </c>
      <c r="AT675">
        <f>_xlfn.RANK.AVG(Table2[[#This Row],[6M Return vs Nifty Z-Score]],Table2[6M Return vs Nifty Z-Score])</f>
        <v>669</v>
      </c>
      <c r="AU675">
        <f>_xlfn.RANK.AVG(Table2[[#This Row],[Sharpe Ratio Z-Score]],Table2[Sharpe Ratio Z-Score])</f>
        <v>474</v>
      </c>
      <c r="AV675">
        <f>(Table2[[#This Row],[Rank 1Y]]+Table2[[#This Row],[Rank 6M]]+Table2[[#This Row],[Rank Sharpe]])/3</f>
        <v>614</v>
      </c>
    </row>
    <row r="676" spans="1:48" x14ac:dyDescent="0.3">
      <c r="A676" t="s">
        <v>733</v>
      </c>
      <c r="B676" t="s">
        <v>734</v>
      </c>
      <c r="C676" t="s">
        <v>3133</v>
      </c>
      <c r="D676" t="s">
        <v>94</v>
      </c>
      <c r="E676">
        <v>23103.982773240001</v>
      </c>
      <c r="F676">
        <v>285.8</v>
      </c>
      <c r="G676">
        <v>-31.317140404439201</v>
      </c>
      <c r="H676">
        <f>(Table2[[#This Row],[1Y Return vs Nifty]]-AVERAGE(Table2[1Y Return vs Nifty]))/_xlfn.STDEV.P(Table2[1Y Return vs Nifty])</f>
        <v>-0.92853732895981556</v>
      </c>
      <c r="I676">
        <v>-0.338368754013185</v>
      </c>
      <c r="J676">
        <f>(Table2[[#This Row],[1M Return vs Nifty]]-AVERAGE(Table2[1M Return vs Nifty]))/_xlfn.STDEV.P(Table2[1M Return vs Nifty])</f>
        <v>-0.15934110364977663</v>
      </c>
      <c r="K676">
        <v>-7.4382612895327096</v>
      </c>
      <c r="L676">
        <f>(Table2[[#This Row],[6M Return vs Nifty]]-AVERAGE(Table2[6M Return vs Nifty]))/_xlfn.STDEV.P(Table2[6M Return vs Nifty])</f>
        <v>-0.47758167284684322</v>
      </c>
      <c r="M676">
        <v>2.8259666192819499</v>
      </c>
      <c r="N676">
        <f>(Table2[[#This Row],[1W Return vs Nifty]]-AVERAGE(Table2[1W Return vs Nifty]))/_xlfn.STDEV.P(Table2[1W Return vs Nifty])</f>
        <v>-0.64474104931407039</v>
      </c>
      <c r="O676">
        <v>286.48</v>
      </c>
      <c r="P676">
        <v>290.80857661646502</v>
      </c>
      <c r="Q676">
        <v>293.08994522270399</v>
      </c>
      <c r="R676">
        <v>52.040002685373302</v>
      </c>
      <c r="S676" s="1">
        <f>(Table2[[#This Row],[Close Price]]-Table2[[#This Row],[20D EMA]])/Table2[[#This Row],[20D EMA]]</f>
        <v>-2.3736386484222521E-3</v>
      </c>
      <c r="T676" s="1">
        <f>(Table2[[#This Row],[Close Price]]-Table2[[#This Row],[50D EMA]])/Table2[[#This Row],[50D EMA]]</f>
        <v>-1.7222932950394388E-2</v>
      </c>
      <c r="U676" s="1">
        <f>(Table2[[#This Row],[Close Price]]-Table2[[#This Row],[200D EMA]])/Table2[[#This Row],[200D EMA]]</f>
        <v>-2.4872723686118686E-2</v>
      </c>
      <c r="V676">
        <v>0.69930333858979399</v>
      </c>
      <c r="W676">
        <v>282</v>
      </c>
      <c r="X676">
        <v>287.85000000000002</v>
      </c>
      <c r="Y676">
        <v>282</v>
      </c>
      <c r="Z676">
        <v>287.85000000000002</v>
      </c>
      <c r="AA676">
        <v>282</v>
      </c>
      <c r="AB676">
        <v>288.5</v>
      </c>
      <c r="AC676" s="1">
        <f>(Table2[[#This Row],[Close Price]]/Table2[[#This Row],[Day Low]])-1</f>
        <v>1.3475177304964614E-2</v>
      </c>
      <c r="AD676" s="1">
        <f>(Table2[[#This Row],[Day High]]/Table2[[#This Row],[Close Price]])-1</f>
        <v>7.1728481455564097E-3</v>
      </c>
      <c r="AE676" s="1">
        <f>(Table2[[#This Row],[Close Price]]/Table2[[#This Row],[Current Week Low]])-1</f>
        <v>1.3475177304964614E-2</v>
      </c>
      <c r="AF676" s="1">
        <f>(Table2[[#This Row],[Current Week High]]/Table2[[#This Row],[Close Price]])-1</f>
        <v>7.1728481455564097E-3</v>
      </c>
      <c r="AG676" s="1">
        <f>(Table2[[#This Row],[Close Price]]/Table2[[#This Row],[Current Month Low]])-1</f>
        <v>1.3475177304964614E-2</v>
      </c>
      <c r="AH676" s="1">
        <f>(Table2[[#This Row],[Current Month High]]/Table2[[#This Row],[Close Price]])-1</f>
        <v>9.4471658502448541E-3</v>
      </c>
      <c r="AI676">
        <v>25.0174947515745</v>
      </c>
      <c r="AJ676">
        <v>13.4802461782807</v>
      </c>
      <c r="AK676" t="str">
        <f>IF(AND(Table2[[#This Row],[20D EMA]]&gt;Table2[[#This Row],[50D EMA]],Table2[[#This Row],[50D EMA]]&gt;Table2[[#This Row],[200D EMA]]),"Uptrend","Downtrend/NoTrend")</f>
        <v>Downtrend/NoTrend</v>
      </c>
      <c r="AL676">
        <v>0.04</v>
      </c>
      <c r="AM676" t="s">
        <v>3169</v>
      </c>
      <c r="AN676">
        <v>-0.42</v>
      </c>
      <c r="AO676" t="s">
        <v>3168</v>
      </c>
      <c r="AP676">
        <v>-9.6936804022560996E-2</v>
      </c>
      <c r="AQ676">
        <f>(Table2[[#This Row],[Sharpe Ratio]]-AVERAGE(Table2[Sharpe Ratio]))/_xlfn.STDEV.P(Table2[Sharpe Ratio])</f>
        <v>-1.8822339306785631</v>
      </c>
      <c r="AR6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6">
        <f>_xlfn.RANK.AVG(Table2[[#This Row],[1Y Return vs Nifty Z-Score]],Table2[1Y Return vs Nifty Z-Score])</f>
        <v>642</v>
      </c>
      <c r="AT676">
        <f>_xlfn.RANK.AVG(Table2[[#This Row],[6M Return vs Nifty Z-Score]],Table2[6M Return vs Nifty Z-Score])</f>
        <v>488</v>
      </c>
      <c r="AU676">
        <f>_xlfn.RANK.AVG(Table2[[#This Row],[Sharpe Ratio Z-Score]],Table2[Sharpe Ratio Z-Score])</f>
        <v>712</v>
      </c>
      <c r="AV676">
        <f>(Table2[[#This Row],[Rank 1Y]]+Table2[[#This Row],[Rank 6M]]+Table2[[#This Row],[Rank Sharpe]])/3</f>
        <v>614</v>
      </c>
    </row>
    <row r="677" spans="1:48" x14ac:dyDescent="0.3">
      <c r="A677" t="s">
        <v>1560</v>
      </c>
      <c r="B677" t="s">
        <v>1561</v>
      </c>
      <c r="C677" t="s">
        <v>3134</v>
      </c>
      <c r="D677" t="s">
        <v>263</v>
      </c>
      <c r="E677">
        <v>6234.6678243199904</v>
      </c>
      <c r="F677">
        <v>1386.8</v>
      </c>
      <c r="G677">
        <v>-46.302495221125</v>
      </c>
      <c r="H677">
        <f>(Table2[[#This Row],[1Y Return vs Nifty]]-AVERAGE(Table2[1Y Return vs Nifty]))/_xlfn.STDEV.P(Table2[1Y Return vs Nifty])</f>
        <v>-1.194202680062777</v>
      </c>
      <c r="I677">
        <v>2.7160978150084798</v>
      </c>
      <c r="J677">
        <f>(Table2[[#This Row],[1M Return vs Nifty]]-AVERAGE(Table2[1M Return vs Nifty]))/_xlfn.STDEV.P(Table2[1M Return vs Nifty])</f>
        <v>0.17751192586093606</v>
      </c>
      <c r="K677">
        <v>-6.4205274754592496</v>
      </c>
      <c r="L677">
        <f>(Table2[[#This Row],[6M Return vs Nifty]]-AVERAGE(Table2[6M Return vs Nifty]))/_xlfn.STDEV.P(Table2[6M Return vs Nifty])</f>
        <v>-0.44248313419342317</v>
      </c>
      <c r="M677">
        <v>3.0159207351647801</v>
      </c>
      <c r="N677">
        <f>(Table2[[#This Row],[1W Return vs Nifty]]-AVERAGE(Table2[1W Return vs Nifty]))/_xlfn.STDEV.P(Table2[1W Return vs Nifty])</f>
        <v>-0.61115022361659388</v>
      </c>
      <c r="O677">
        <v>1398.24</v>
      </c>
      <c r="P677">
        <v>1400.7487317755199</v>
      </c>
      <c r="Q677">
        <v>1414.1381179115599</v>
      </c>
      <c r="R677">
        <v>45.481151747100903</v>
      </c>
      <c r="S677" s="1">
        <f>(Table2[[#This Row],[Close Price]]-Table2[[#This Row],[20D EMA]])/Table2[[#This Row],[20D EMA]]</f>
        <v>-8.1817141549376752E-3</v>
      </c>
      <c r="T677" s="1">
        <f>(Table2[[#This Row],[Close Price]]-Table2[[#This Row],[50D EMA]])/Table2[[#This Row],[50D EMA]]</f>
        <v>-9.9580541885190381E-3</v>
      </c>
      <c r="U677" s="1">
        <f>(Table2[[#This Row],[Close Price]]-Table2[[#This Row],[200D EMA]])/Table2[[#This Row],[200D EMA]]</f>
        <v>-1.9331999869951651E-2</v>
      </c>
      <c r="V677">
        <v>0.32520141914864598</v>
      </c>
      <c r="W677">
        <v>1362.85</v>
      </c>
      <c r="X677">
        <v>1405</v>
      </c>
      <c r="Y677">
        <v>1362.85</v>
      </c>
      <c r="Z677">
        <v>1405</v>
      </c>
      <c r="AA677">
        <v>1362.85</v>
      </c>
      <c r="AB677">
        <v>1410</v>
      </c>
      <c r="AC677" s="1">
        <f>(Table2[[#This Row],[Close Price]]/Table2[[#This Row],[Day Low]])-1</f>
        <v>1.757346736618115E-2</v>
      </c>
      <c r="AD677" s="1">
        <f>(Table2[[#This Row],[Day High]]/Table2[[#This Row],[Close Price]])-1</f>
        <v>1.3123738102105653E-2</v>
      </c>
      <c r="AE677" s="1">
        <f>(Table2[[#This Row],[Close Price]]/Table2[[#This Row],[Current Week Low]])-1</f>
        <v>1.757346736618115E-2</v>
      </c>
      <c r="AF677" s="1">
        <f>(Table2[[#This Row],[Current Week High]]/Table2[[#This Row],[Close Price]])-1</f>
        <v>1.3123738102105653E-2</v>
      </c>
      <c r="AG677" s="1">
        <f>(Table2[[#This Row],[Close Price]]/Table2[[#This Row],[Current Month Low]])-1</f>
        <v>1.757346736618115E-2</v>
      </c>
      <c r="AH677" s="1">
        <f>(Table2[[#This Row],[Current Month High]]/Table2[[#This Row],[Close Price]])-1</f>
        <v>1.6729160657629194E-2</v>
      </c>
      <c r="AI677">
        <v>28.875829247187699</v>
      </c>
      <c r="AJ677">
        <v>21.319219665820999</v>
      </c>
      <c r="AK677" t="str">
        <f>IF(AND(Table2[[#This Row],[20D EMA]]&gt;Table2[[#This Row],[50D EMA]],Table2[[#This Row],[50D EMA]]&gt;Table2[[#This Row],[200D EMA]]),"Uptrend","Downtrend/NoTrend")</f>
        <v>Downtrend/NoTrend</v>
      </c>
      <c r="AL677">
        <v>0.14000000000000001</v>
      </c>
      <c r="AM677" t="s">
        <v>3169</v>
      </c>
      <c r="AN677">
        <v>-5.53</v>
      </c>
      <c r="AO677" t="s">
        <v>3168</v>
      </c>
      <c r="AP677">
        <v>-5.2256224328865002E-2</v>
      </c>
      <c r="AQ677">
        <f>(Table2[[#This Row],[Sharpe Ratio]]-AVERAGE(Table2[Sharpe Ratio]))/_xlfn.STDEV.P(Table2[Sharpe Ratio])</f>
        <v>-1.352709993879357</v>
      </c>
      <c r="AR6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7">
        <f>_xlfn.RANK.AVG(Table2[[#This Row],[1Y Return vs Nifty Z-Score]],Table2[1Y Return vs Nifty Z-Score])</f>
        <v>702</v>
      </c>
      <c r="AT677">
        <f>_xlfn.RANK.AVG(Table2[[#This Row],[6M Return vs Nifty Z-Score]],Table2[6M Return vs Nifty Z-Score])</f>
        <v>474</v>
      </c>
      <c r="AU677">
        <f>_xlfn.RANK.AVG(Table2[[#This Row],[Sharpe Ratio Z-Score]],Table2[Sharpe Ratio Z-Score])</f>
        <v>672</v>
      </c>
      <c r="AV677">
        <f>(Table2[[#This Row],[Rank 1Y]]+Table2[[#This Row],[Rank 6M]]+Table2[[#This Row],[Rank Sharpe]])/3</f>
        <v>616</v>
      </c>
    </row>
    <row r="678" spans="1:48" x14ac:dyDescent="0.3">
      <c r="A678" t="s">
        <v>885</v>
      </c>
      <c r="B678" t="s">
        <v>886</v>
      </c>
      <c r="C678" t="s">
        <v>599</v>
      </c>
      <c r="D678" t="s">
        <v>599</v>
      </c>
      <c r="E678">
        <v>17169.760047960001</v>
      </c>
      <c r="F678">
        <v>34.119999999999997</v>
      </c>
      <c r="G678">
        <v>-27.5689408289015</v>
      </c>
      <c r="H678">
        <f>(Table2[[#This Row],[1Y Return vs Nifty]]-AVERAGE(Table2[1Y Return vs Nifty]))/_xlfn.STDEV.P(Table2[1Y Return vs Nifty])</f>
        <v>-0.86208800103796779</v>
      </c>
      <c r="I678">
        <v>1.65795375500708</v>
      </c>
      <c r="J678">
        <f>(Table2[[#This Row],[1M Return vs Nifty]]-AVERAGE(Table2[1M Return vs Nifty]))/_xlfn.STDEV.P(Table2[1M Return vs Nifty])</f>
        <v>6.0817562306515784E-2</v>
      </c>
      <c r="K678">
        <v>-19.497162589636499</v>
      </c>
      <c r="L678">
        <f>(Table2[[#This Row],[6M Return vs Nifty]]-AVERAGE(Table2[6M Return vs Nifty]))/_xlfn.STDEV.P(Table2[6M Return vs Nifty])</f>
        <v>-0.89345644043997352</v>
      </c>
      <c r="M678">
        <v>10.2078317177108</v>
      </c>
      <c r="N678">
        <f>(Table2[[#This Row],[1W Return vs Nifty]]-AVERAGE(Table2[1W Return vs Nifty]))/_xlfn.STDEV.P(Table2[1W Return vs Nifty])</f>
        <v>0.6606423201969136</v>
      </c>
      <c r="O678">
        <v>34.33</v>
      </c>
      <c r="P678">
        <v>35.3535336135158</v>
      </c>
      <c r="Q678">
        <v>37.220511107608402</v>
      </c>
      <c r="R678">
        <v>50.098785588320901</v>
      </c>
      <c r="S678" s="1">
        <f>(Table2[[#This Row],[Close Price]]-Table2[[#This Row],[20D EMA]])/Table2[[#This Row],[20D EMA]]</f>
        <v>-6.1170987474512342E-3</v>
      </c>
      <c r="T678" s="1">
        <f>(Table2[[#This Row],[Close Price]]-Table2[[#This Row],[50D EMA]])/Table2[[#This Row],[50D EMA]]</f>
        <v>-3.4891381071006096E-2</v>
      </c>
      <c r="U678" s="1">
        <f>(Table2[[#This Row],[Close Price]]-Table2[[#This Row],[200D EMA]])/Table2[[#This Row],[200D EMA]]</f>
        <v>-8.3301142712535622E-2</v>
      </c>
      <c r="V678">
        <v>0.64730245865314895</v>
      </c>
      <c r="W678">
        <v>33.85</v>
      </c>
      <c r="X678">
        <v>35.4</v>
      </c>
      <c r="Y678">
        <v>33.85</v>
      </c>
      <c r="Z678">
        <v>35.4</v>
      </c>
      <c r="AA678">
        <v>33.85</v>
      </c>
      <c r="AB678">
        <v>35.47</v>
      </c>
      <c r="AC678" s="1">
        <f>(Table2[[#This Row],[Close Price]]/Table2[[#This Row],[Day Low]])-1</f>
        <v>7.97636632200871E-3</v>
      </c>
      <c r="AD678" s="1">
        <f>(Table2[[#This Row],[Day High]]/Table2[[#This Row],[Close Price]])-1</f>
        <v>3.7514654161781902E-2</v>
      </c>
      <c r="AE678" s="1">
        <f>(Table2[[#This Row],[Close Price]]/Table2[[#This Row],[Current Week Low]])-1</f>
        <v>7.97636632200871E-3</v>
      </c>
      <c r="AF678" s="1">
        <f>(Table2[[#This Row],[Current Week High]]/Table2[[#This Row],[Close Price]])-1</f>
        <v>3.7514654161781902E-2</v>
      </c>
      <c r="AG678" s="1">
        <f>(Table2[[#This Row],[Close Price]]/Table2[[#This Row],[Current Month Low]])-1</f>
        <v>7.97636632200871E-3</v>
      </c>
      <c r="AH678" s="1">
        <f>(Table2[[#This Row],[Current Month High]]/Table2[[#This Row],[Close Price]])-1</f>
        <v>3.9566236811254374E-2</v>
      </c>
      <c r="AI678">
        <v>55.041031652989403</v>
      </c>
      <c r="AJ678">
        <v>7.3969153289266503</v>
      </c>
      <c r="AK678" t="str">
        <f>IF(AND(Table2[[#This Row],[20D EMA]]&gt;Table2[[#This Row],[50D EMA]],Table2[[#This Row],[50D EMA]]&gt;Table2[[#This Row],[200D EMA]]),"Uptrend","Downtrend/NoTrend")</f>
        <v>Downtrend/NoTrend</v>
      </c>
      <c r="AL678">
        <v>-0.05</v>
      </c>
      <c r="AM678" t="s">
        <v>3168</v>
      </c>
      <c r="AN678">
        <v>-4.32</v>
      </c>
      <c r="AO678" t="s">
        <v>3168</v>
      </c>
      <c r="AP678">
        <v>-1.492264385726E-2</v>
      </c>
      <c r="AQ678">
        <f>(Table2[[#This Row],[Sharpe Ratio]]-AVERAGE(Table2[Sharpe Ratio]))/_xlfn.STDEV.P(Table2[Sharpe Ratio])</f>
        <v>-0.91025771054599025</v>
      </c>
      <c r="AR6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8">
        <f>_xlfn.RANK.AVG(Table2[[#This Row],[1Y Return vs Nifty Z-Score]],Table2[1Y Return vs Nifty Z-Score])</f>
        <v>619</v>
      </c>
      <c r="AT678">
        <f>_xlfn.RANK.AVG(Table2[[#This Row],[6M Return vs Nifty Z-Score]],Table2[6M Return vs Nifty Z-Score])</f>
        <v>631</v>
      </c>
      <c r="AU678">
        <f>_xlfn.RANK.AVG(Table2[[#This Row],[Sharpe Ratio Z-Score]],Table2[Sharpe Ratio Z-Score])</f>
        <v>599</v>
      </c>
      <c r="AV678">
        <f>(Table2[[#This Row],[Rank 1Y]]+Table2[[#This Row],[Rank 6M]]+Table2[[#This Row],[Rank Sharpe]])/3</f>
        <v>616.33333333333337</v>
      </c>
    </row>
    <row r="679" spans="1:48" x14ac:dyDescent="0.3">
      <c r="A679" t="s">
        <v>2267</v>
      </c>
      <c r="B679" t="s">
        <v>2268</v>
      </c>
      <c r="C679" t="s">
        <v>3132</v>
      </c>
      <c r="D679" t="s">
        <v>438</v>
      </c>
      <c r="E679">
        <v>2456.8214749799999</v>
      </c>
      <c r="F679">
        <v>462.9</v>
      </c>
      <c r="G679">
        <v>-35.275757944071302</v>
      </c>
      <c r="H679">
        <f>(Table2[[#This Row],[1Y Return vs Nifty]]-AVERAGE(Table2[1Y Return vs Nifty]))/_xlfn.STDEV.P(Table2[1Y Return vs Nifty])</f>
        <v>-0.99871701648898226</v>
      </c>
      <c r="I679">
        <v>2.8803015062444302</v>
      </c>
      <c r="J679">
        <f>(Table2[[#This Row],[1M Return vs Nifty]]-AVERAGE(Table2[1M Return vs Nifty]))/_xlfn.STDEV.P(Table2[1M Return vs Nifty])</f>
        <v>0.19562065601062892</v>
      </c>
      <c r="K679">
        <v>-17.181489554473</v>
      </c>
      <c r="L679">
        <f>(Table2[[#This Row],[6M Return vs Nifty]]-AVERAGE(Table2[6M Return vs Nifty]))/_xlfn.STDEV.P(Table2[6M Return vs Nifty])</f>
        <v>-0.81359593230960103</v>
      </c>
      <c r="M679">
        <v>7.9067985958881897</v>
      </c>
      <c r="N679">
        <f>(Table2[[#This Row],[1W Return vs Nifty]]-AVERAGE(Table2[1W Return vs Nifty]))/_xlfn.STDEV.P(Table2[1W Return vs Nifty])</f>
        <v>0.25373561980753789</v>
      </c>
      <c r="O679">
        <v>454.45</v>
      </c>
      <c r="P679">
        <v>462.85679228756601</v>
      </c>
      <c r="Q679">
        <v>484.42505270982701</v>
      </c>
      <c r="R679">
        <v>67.338158632127303</v>
      </c>
      <c r="S679" s="1">
        <f>(Table2[[#This Row],[Close Price]]-Table2[[#This Row],[20D EMA]])/Table2[[#This Row],[20D EMA]]</f>
        <v>1.8593904719991172E-2</v>
      </c>
      <c r="T679" s="1">
        <f>(Table2[[#This Row],[Close Price]]-Table2[[#This Row],[50D EMA]])/Table2[[#This Row],[50D EMA]]</f>
        <v>9.3350066702973161E-5</v>
      </c>
      <c r="U679" s="1">
        <f>(Table2[[#This Row],[Close Price]]-Table2[[#This Row],[200D EMA]])/Table2[[#This Row],[200D EMA]]</f>
        <v>-4.4434226903455901E-2</v>
      </c>
      <c r="V679">
        <v>0.28216133895603501</v>
      </c>
      <c r="W679">
        <v>451.8</v>
      </c>
      <c r="X679">
        <v>465.95</v>
      </c>
      <c r="Y679">
        <v>451.8</v>
      </c>
      <c r="Z679">
        <v>465.95</v>
      </c>
      <c r="AA679">
        <v>451.8</v>
      </c>
      <c r="AB679">
        <v>465.95</v>
      </c>
      <c r="AC679" s="1">
        <f>(Table2[[#This Row],[Close Price]]/Table2[[#This Row],[Day Low]])-1</f>
        <v>2.4568393094289487E-2</v>
      </c>
      <c r="AD679" s="1">
        <f>(Table2[[#This Row],[Day High]]/Table2[[#This Row],[Close Price]])-1</f>
        <v>6.5888960898683457E-3</v>
      </c>
      <c r="AE679" s="1">
        <f>(Table2[[#This Row],[Close Price]]/Table2[[#This Row],[Current Week Low]])-1</f>
        <v>2.4568393094289487E-2</v>
      </c>
      <c r="AF679" s="1">
        <f>(Table2[[#This Row],[Current Week High]]/Table2[[#This Row],[Close Price]])-1</f>
        <v>6.5888960898683457E-3</v>
      </c>
      <c r="AG679" s="1">
        <f>(Table2[[#This Row],[Close Price]]/Table2[[#This Row],[Current Month Low]])-1</f>
        <v>2.4568393094289487E-2</v>
      </c>
      <c r="AH679" s="1">
        <f>(Table2[[#This Row],[Current Month High]]/Table2[[#This Row],[Close Price]])-1</f>
        <v>6.5888960898683457E-3</v>
      </c>
      <c r="AI679">
        <v>25.7290991574854</v>
      </c>
      <c r="AJ679">
        <v>9.9263832818807796</v>
      </c>
      <c r="AK679" t="str">
        <f>IF(AND(Table2[[#This Row],[20D EMA]]&gt;Table2[[#This Row],[50D EMA]],Table2[[#This Row],[50D EMA]]&gt;Table2[[#This Row],[200D EMA]]),"Uptrend","Downtrend/NoTrend")</f>
        <v>Downtrend/NoTrend</v>
      </c>
      <c r="AL679">
        <v>0.1</v>
      </c>
      <c r="AM679" t="s">
        <v>3169</v>
      </c>
      <c r="AN679">
        <v>0.54</v>
      </c>
      <c r="AO679" t="s">
        <v>3169</v>
      </c>
      <c r="AP679">
        <v>-9.0793160724730003E-3</v>
      </c>
      <c r="AQ679">
        <f>(Table2[[#This Row],[Sharpe Ratio]]-AVERAGE(Table2[Sharpe Ratio]))/_xlfn.STDEV.P(Table2[Sharpe Ratio])</f>
        <v>-0.84100655145583281</v>
      </c>
      <c r="AR6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9">
        <f>_xlfn.RANK.AVG(Table2[[#This Row],[1Y Return vs Nifty Z-Score]],Table2[1Y Return vs Nifty Z-Score])</f>
        <v>667</v>
      </c>
      <c r="AT679">
        <f>_xlfn.RANK.AVG(Table2[[#This Row],[6M Return vs Nifty Z-Score]],Table2[6M Return vs Nifty Z-Score])</f>
        <v>596</v>
      </c>
      <c r="AU679">
        <f>_xlfn.RANK.AVG(Table2[[#This Row],[Sharpe Ratio Z-Score]],Table2[Sharpe Ratio Z-Score])</f>
        <v>586</v>
      </c>
      <c r="AV679">
        <f>(Table2[[#This Row],[Rank 1Y]]+Table2[[#This Row],[Rank 6M]]+Table2[[#This Row],[Rank Sharpe]])/3</f>
        <v>616.33333333333337</v>
      </c>
    </row>
    <row r="680" spans="1:48" x14ac:dyDescent="0.3">
      <c r="A680" t="s">
        <v>1765</v>
      </c>
      <c r="B680" t="s">
        <v>1766</v>
      </c>
      <c r="C680" t="s">
        <v>3132</v>
      </c>
      <c r="D680" t="s">
        <v>1156</v>
      </c>
      <c r="E680">
        <v>4525.3828002500004</v>
      </c>
      <c r="F680">
        <v>2699.65</v>
      </c>
      <c r="G680">
        <v>-10.918079125847701</v>
      </c>
      <c r="H680">
        <f>(Table2[[#This Row],[1Y Return vs Nifty]]-AVERAGE(Table2[1Y Return vs Nifty]))/_xlfn.STDEV.P(Table2[1Y Return vs Nifty])</f>
        <v>-0.56689599026334614</v>
      </c>
      <c r="I680">
        <v>-5.5812144311524996</v>
      </c>
      <c r="J680">
        <f>(Table2[[#This Row],[1M Return vs Nifty]]-AVERAGE(Table2[1M Return vs Nifty]))/_xlfn.STDEV.P(Table2[1M Return vs Nifty])</f>
        <v>-0.73753320681860846</v>
      </c>
      <c r="K680">
        <v>-20.8118472608971</v>
      </c>
      <c r="L680">
        <f>(Table2[[#This Row],[6M Return vs Nifty]]-AVERAGE(Table2[6M Return vs Nifty]))/_xlfn.STDEV.P(Table2[6M Return vs Nifty])</f>
        <v>-0.93879590947717739</v>
      </c>
      <c r="M680">
        <v>-0.32280349563396199</v>
      </c>
      <c r="N680">
        <f>(Table2[[#This Row],[1W Return vs Nifty]]-AVERAGE(Table2[1W Return vs Nifty]))/_xlfn.STDEV.P(Table2[1W Return vs Nifty])</f>
        <v>-1.2015586133873104</v>
      </c>
      <c r="O680">
        <v>2884.68</v>
      </c>
      <c r="P680">
        <v>2985.3889448307</v>
      </c>
      <c r="Q680">
        <v>2988.86755952866</v>
      </c>
      <c r="R680">
        <v>20.782284655486801</v>
      </c>
      <c r="S680" s="1">
        <f>(Table2[[#This Row],[Close Price]]-Table2[[#This Row],[20D EMA]])/Table2[[#This Row],[20D EMA]]</f>
        <v>-6.4142296545890626E-2</v>
      </c>
      <c r="T680" s="1">
        <f>(Table2[[#This Row],[Close Price]]-Table2[[#This Row],[50D EMA]])/Table2[[#This Row],[50D EMA]]</f>
        <v>-9.5712468328613048E-2</v>
      </c>
      <c r="U680" s="1">
        <f>(Table2[[#This Row],[Close Price]]-Table2[[#This Row],[200D EMA]])/Table2[[#This Row],[200D EMA]]</f>
        <v>-9.6764929783061074E-2</v>
      </c>
      <c r="V680">
        <v>0.63508207675053197</v>
      </c>
      <c r="W680">
        <v>2614.65</v>
      </c>
      <c r="X680">
        <v>2806.3</v>
      </c>
      <c r="Y680">
        <v>2614.65</v>
      </c>
      <c r="Z680">
        <v>2806.3</v>
      </c>
      <c r="AA680">
        <v>2614.65</v>
      </c>
      <c r="AB680">
        <v>2820.15</v>
      </c>
      <c r="AC680" s="1">
        <f>(Table2[[#This Row],[Close Price]]/Table2[[#This Row],[Day Low]])-1</f>
        <v>3.250913124127508E-2</v>
      </c>
      <c r="AD680" s="1">
        <f>(Table2[[#This Row],[Day High]]/Table2[[#This Row],[Close Price]])-1</f>
        <v>3.9505121034208113E-2</v>
      </c>
      <c r="AE680" s="1">
        <f>(Table2[[#This Row],[Close Price]]/Table2[[#This Row],[Current Week Low]])-1</f>
        <v>3.250913124127508E-2</v>
      </c>
      <c r="AF680" s="1">
        <f>(Table2[[#This Row],[Current Week High]]/Table2[[#This Row],[Close Price]])-1</f>
        <v>3.9505121034208113E-2</v>
      </c>
      <c r="AG680" s="1">
        <f>(Table2[[#This Row],[Close Price]]/Table2[[#This Row],[Current Month Low]])-1</f>
        <v>3.250913124127508E-2</v>
      </c>
      <c r="AH680" s="1">
        <f>(Table2[[#This Row],[Current Month High]]/Table2[[#This Row],[Close Price]])-1</f>
        <v>4.4635415702035441E-2</v>
      </c>
      <c r="AI680">
        <v>37.054803400440697</v>
      </c>
      <c r="AJ680">
        <v>14.820091867982301</v>
      </c>
      <c r="AK680" t="str">
        <f>IF(AND(Table2[[#This Row],[20D EMA]]&gt;Table2[[#This Row],[50D EMA]],Table2[[#This Row],[50D EMA]]&gt;Table2[[#This Row],[200D EMA]]),"Uptrend","Downtrend/NoTrend")</f>
        <v>Downtrend/NoTrend</v>
      </c>
      <c r="AL680">
        <v>0</v>
      </c>
      <c r="AM680">
        <v>0</v>
      </c>
      <c r="AN680">
        <v>-9.7200000000000006</v>
      </c>
      <c r="AO680" t="s">
        <v>3168</v>
      </c>
      <c r="AP680">
        <v>-8.1313871171086002E-2</v>
      </c>
      <c r="AQ680">
        <f>(Table2[[#This Row],[Sharpe Ratio]]-AVERAGE(Table2[Sharpe Ratio]))/_xlfn.STDEV.P(Table2[Sharpe Ratio])</f>
        <v>-1.6970815229753593</v>
      </c>
      <c r="AR6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0">
        <f>_xlfn.RANK.AVG(Table2[[#This Row],[1Y Return vs Nifty Z-Score]],Table2[1Y Return vs Nifty Z-Score])</f>
        <v>518</v>
      </c>
      <c r="AT680">
        <f>_xlfn.RANK.AVG(Table2[[#This Row],[6M Return vs Nifty Z-Score]],Table2[6M Return vs Nifty Z-Score])</f>
        <v>640</v>
      </c>
      <c r="AU680">
        <f>_xlfn.RANK.AVG(Table2[[#This Row],[Sharpe Ratio Z-Score]],Table2[Sharpe Ratio Z-Score])</f>
        <v>700</v>
      </c>
      <c r="AV680">
        <f>(Table2[[#This Row],[Rank 1Y]]+Table2[[#This Row],[Rank 6M]]+Table2[[#This Row],[Rank Sharpe]])/3</f>
        <v>619.33333333333337</v>
      </c>
    </row>
    <row r="681" spans="1:48" x14ac:dyDescent="0.3">
      <c r="A681" t="s">
        <v>677</v>
      </c>
      <c r="B681" t="s">
        <v>678</v>
      </c>
      <c r="C681" t="s">
        <v>3127</v>
      </c>
      <c r="D681" t="s">
        <v>51</v>
      </c>
      <c r="E681">
        <v>26539.855058069999</v>
      </c>
      <c r="F681">
        <v>1610.9</v>
      </c>
      <c r="G681">
        <v>-22.487811137808901</v>
      </c>
      <c r="H681">
        <f>(Table2[[#This Row],[1Y Return vs Nifty]]-AVERAGE(Table2[1Y Return vs Nifty]))/_xlfn.STDEV.P(Table2[1Y Return vs Nifty])</f>
        <v>-0.77200804498108866</v>
      </c>
      <c r="I681">
        <v>-3.65153135503291</v>
      </c>
      <c r="J681">
        <f>(Table2[[#This Row],[1M Return vs Nifty]]-AVERAGE(Table2[1M Return vs Nifty]))/_xlfn.STDEV.P(Table2[1M Return vs Nifty])</f>
        <v>-0.52472367837952849</v>
      </c>
      <c r="K681">
        <v>-12.1853533936166</v>
      </c>
      <c r="L681">
        <f>(Table2[[#This Row],[6M Return vs Nifty]]-AVERAGE(Table2[6M Return vs Nifty]))/_xlfn.STDEV.P(Table2[6M Return vs Nifty])</f>
        <v>-0.64129441718384839</v>
      </c>
      <c r="M681">
        <v>3.0516303032773102</v>
      </c>
      <c r="N681">
        <f>(Table2[[#This Row],[1W Return vs Nifty]]-AVERAGE(Table2[1W Return vs Nifty]))/_xlfn.STDEV.P(Table2[1W Return vs Nifty])</f>
        <v>-0.60483546769448437</v>
      </c>
      <c r="O681">
        <v>1666.01</v>
      </c>
      <c r="P681">
        <v>1747.1968414573701</v>
      </c>
      <c r="Q681">
        <v>1802.1765319098799</v>
      </c>
      <c r="R681">
        <v>35.625800077679401</v>
      </c>
      <c r="S681" s="1">
        <f>(Table2[[#This Row],[Close Price]]-Table2[[#This Row],[20D EMA]])/Table2[[#This Row],[20D EMA]]</f>
        <v>-3.3079033139056725E-2</v>
      </c>
      <c r="T681" s="1">
        <f>(Table2[[#This Row],[Close Price]]-Table2[[#This Row],[50D EMA]])/Table2[[#This Row],[50D EMA]]</f>
        <v>-7.8008864383982163E-2</v>
      </c>
      <c r="U681" s="1">
        <f>(Table2[[#This Row],[Close Price]]-Table2[[#This Row],[200D EMA]])/Table2[[#This Row],[200D EMA]]</f>
        <v>-0.10613640146960079</v>
      </c>
      <c r="V681">
        <v>0.40332014218580597</v>
      </c>
      <c r="W681">
        <v>1603</v>
      </c>
      <c r="X681">
        <v>1653.6</v>
      </c>
      <c r="Y681">
        <v>1603</v>
      </c>
      <c r="Z681">
        <v>1653.6</v>
      </c>
      <c r="AA681">
        <v>1603</v>
      </c>
      <c r="AB681">
        <v>1659.45</v>
      </c>
      <c r="AC681" s="1">
        <f>(Table2[[#This Row],[Close Price]]/Table2[[#This Row],[Day Low]])-1</f>
        <v>4.9282595134123586E-3</v>
      </c>
      <c r="AD681" s="1">
        <f>(Table2[[#This Row],[Day High]]/Table2[[#This Row],[Close Price]])-1</f>
        <v>2.6506921596622934E-2</v>
      </c>
      <c r="AE681" s="1">
        <f>(Table2[[#This Row],[Close Price]]/Table2[[#This Row],[Current Week Low]])-1</f>
        <v>4.9282595134123586E-3</v>
      </c>
      <c r="AF681" s="1">
        <f>(Table2[[#This Row],[Current Week High]]/Table2[[#This Row],[Close Price]])-1</f>
        <v>2.6506921596622934E-2</v>
      </c>
      <c r="AG681" s="1">
        <f>(Table2[[#This Row],[Close Price]]/Table2[[#This Row],[Current Month Low]])-1</f>
        <v>4.9282595134123586E-3</v>
      </c>
      <c r="AH681" s="1">
        <f>(Table2[[#This Row],[Current Month High]]/Table2[[#This Row],[Close Price]])-1</f>
        <v>3.0138431932460019E-2</v>
      </c>
      <c r="AI681">
        <v>37.870134707306399</v>
      </c>
      <c r="AJ681">
        <v>6.7315974292718499</v>
      </c>
      <c r="AK681" t="str">
        <f>IF(AND(Table2[[#This Row],[20D EMA]]&gt;Table2[[#This Row],[50D EMA]],Table2[[#This Row],[50D EMA]]&gt;Table2[[#This Row],[200D EMA]]),"Uptrend","Downtrend/NoTrend")</f>
        <v>Downtrend/NoTrend</v>
      </c>
      <c r="AL681">
        <v>-0.19</v>
      </c>
      <c r="AM681" t="s">
        <v>3168</v>
      </c>
      <c r="AN681">
        <v>-1.75</v>
      </c>
      <c r="AO681" t="s">
        <v>3168</v>
      </c>
      <c r="AP681">
        <v>-0.104283355890342</v>
      </c>
      <c r="AQ681">
        <f>(Table2[[#This Row],[Sharpe Ratio]]-AVERAGE(Table2[Sharpe Ratio]))/_xlfn.STDEV.P(Table2[Sharpe Ratio])</f>
        <v>-1.9693002824044299</v>
      </c>
      <c r="AR6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1">
        <f>_xlfn.RANK.AVG(Table2[[#This Row],[1Y Return vs Nifty Z-Score]],Table2[1Y Return vs Nifty Z-Score])</f>
        <v>595</v>
      </c>
      <c r="AT681">
        <f>_xlfn.RANK.AVG(Table2[[#This Row],[6M Return vs Nifty Z-Score]],Table2[6M Return vs Nifty Z-Score])</f>
        <v>549</v>
      </c>
      <c r="AU681">
        <f>_xlfn.RANK.AVG(Table2[[#This Row],[Sharpe Ratio Z-Score]],Table2[Sharpe Ratio Z-Score])</f>
        <v>721</v>
      </c>
      <c r="AV681">
        <f>(Table2[[#This Row],[Rank 1Y]]+Table2[[#This Row],[Rank 6M]]+Table2[[#This Row],[Rank Sharpe]])/3</f>
        <v>621.66666666666663</v>
      </c>
    </row>
    <row r="682" spans="1:48" x14ac:dyDescent="0.3">
      <c r="A682" t="s">
        <v>1674</v>
      </c>
      <c r="B682" t="s">
        <v>1675</v>
      </c>
      <c r="C682" t="s">
        <v>3123</v>
      </c>
      <c r="D682" t="s">
        <v>24</v>
      </c>
      <c r="E682">
        <v>5223.1860534099997</v>
      </c>
      <c r="F682">
        <v>308.89999999999998</v>
      </c>
      <c r="G682">
        <v>-33.816965151130802</v>
      </c>
      <c r="H682">
        <f>(Table2[[#This Row],[1Y Return vs Nifty]]-AVERAGE(Table2[1Y Return vs Nifty]))/_xlfn.STDEV.P(Table2[1Y Return vs Nifty])</f>
        <v>-0.97285505297434594</v>
      </c>
      <c r="I682">
        <v>4.0430547651080699</v>
      </c>
      <c r="J682">
        <f>(Table2[[#This Row],[1M Return vs Nifty]]-AVERAGE(Table2[1M Return vs Nifty]))/_xlfn.STDEV.P(Table2[1M Return vs Nifty])</f>
        <v>0.32385154312985637</v>
      </c>
      <c r="K682">
        <v>-18.8425592456476</v>
      </c>
      <c r="L682">
        <f>(Table2[[#This Row],[6M Return vs Nifty]]-AVERAGE(Table2[6M Return vs Nifty]))/_xlfn.STDEV.P(Table2[6M Return vs Nifty])</f>
        <v>-0.87088116539856275</v>
      </c>
      <c r="M682">
        <v>4.5385566412933898</v>
      </c>
      <c r="N682">
        <f>(Table2[[#This Row],[1W Return vs Nifty]]-AVERAGE(Table2[1W Return vs Nifty]))/_xlfn.STDEV.P(Table2[1W Return vs Nifty])</f>
        <v>-0.34189258165513092</v>
      </c>
      <c r="O682">
        <v>311.27999999999997</v>
      </c>
      <c r="P682">
        <v>317.16234462788702</v>
      </c>
      <c r="Q682">
        <v>335.78663584193202</v>
      </c>
      <c r="R682">
        <v>45.399507893932501</v>
      </c>
      <c r="S682" s="1">
        <f>(Table2[[#This Row],[Close Price]]-Table2[[#This Row],[20D EMA]])/Table2[[#This Row],[20D EMA]]</f>
        <v>-7.6458493960421346E-3</v>
      </c>
      <c r="T682" s="1">
        <f>(Table2[[#This Row],[Close Price]]-Table2[[#This Row],[50D EMA]])/Table2[[#This Row],[50D EMA]]</f>
        <v>-2.6050837269414505E-2</v>
      </c>
      <c r="U682" s="1">
        <f>(Table2[[#This Row],[Close Price]]-Table2[[#This Row],[200D EMA]])/Table2[[#This Row],[200D EMA]]</f>
        <v>-8.0070595348495782E-2</v>
      </c>
      <c r="V682">
        <v>0.83088820542838704</v>
      </c>
      <c r="W682">
        <v>308.10000000000002</v>
      </c>
      <c r="X682">
        <v>315.60000000000002</v>
      </c>
      <c r="Y682">
        <v>308.10000000000002</v>
      </c>
      <c r="Z682">
        <v>315.60000000000002</v>
      </c>
      <c r="AA682">
        <v>308.10000000000002</v>
      </c>
      <c r="AB682">
        <v>318.3</v>
      </c>
      <c r="AC682" s="1">
        <f>(Table2[[#This Row],[Close Price]]/Table2[[#This Row],[Day Low]])-1</f>
        <v>2.5965595585846213E-3</v>
      </c>
      <c r="AD682" s="1">
        <f>(Table2[[#This Row],[Day High]]/Table2[[#This Row],[Close Price]])-1</f>
        <v>2.168986727096156E-2</v>
      </c>
      <c r="AE682" s="1">
        <f>(Table2[[#This Row],[Close Price]]/Table2[[#This Row],[Current Week Low]])-1</f>
        <v>2.5965595585846213E-3</v>
      </c>
      <c r="AF682" s="1">
        <f>(Table2[[#This Row],[Current Week High]]/Table2[[#This Row],[Close Price]])-1</f>
        <v>2.168986727096156E-2</v>
      </c>
      <c r="AG682" s="1">
        <f>(Table2[[#This Row],[Close Price]]/Table2[[#This Row],[Current Month Low]])-1</f>
        <v>2.5965595585846213E-3</v>
      </c>
      <c r="AH682" s="1">
        <f>(Table2[[#This Row],[Current Month High]]/Table2[[#This Row],[Close Price]])-1</f>
        <v>3.0430560051796895E-2</v>
      </c>
      <c r="AI682">
        <v>36.6947232113952</v>
      </c>
      <c r="AJ682">
        <v>5.7695600068481401</v>
      </c>
      <c r="AK682" t="str">
        <f>IF(AND(Table2[[#This Row],[20D EMA]]&gt;Table2[[#This Row],[50D EMA]],Table2[[#This Row],[50D EMA]]&gt;Table2[[#This Row],[200D EMA]]),"Uptrend","Downtrend/NoTrend")</f>
        <v>Downtrend/NoTrend</v>
      </c>
      <c r="AL682">
        <v>-0.04</v>
      </c>
      <c r="AM682" t="s">
        <v>3168</v>
      </c>
      <c r="AN682">
        <v>-0.91</v>
      </c>
      <c r="AO682" t="s">
        <v>3168</v>
      </c>
      <c r="AP682">
        <v>-1.2068379110006E-2</v>
      </c>
      <c r="AQ682">
        <f>(Table2[[#This Row],[Sharpe Ratio]]-AVERAGE(Table2[Sharpe Ratio]))/_xlfn.STDEV.P(Table2[Sharpe Ratio])</f>
        <v>-0.87643089997203583</v>
      </c>
      <c r="AR6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2">
        <f>_xlfn.RANK.AVG(Table2[[#This Row],[1Y Return vs Nifty Z-Score]],Table2[1Y Return vs Nifty Z-Score])</f>
        <v>656</v>
      </c>
      <c r="AT682">
        <f>_xlfn.RANK.AVG(Table2[[#This Row],[6M Return vs Nifty Z-Score]],Table2[6M Return vs Nifty Z-Score])</f>
        <v>617</v>
      </c>
      <c r="AU682">
        <f>_xlfn.RANK.AVG(Table2[[#This Row],[Sharpe Ratio Z-Score]],Table2[Sharpe Ratio Z-Score])</f>
        <v>594</v>
      </c>
      <c r="AV682">
        <f>(Table2[[#This Row],[Rank 1Y]]+Table2[[#This Row],[Rank 6M]]+Table2[[#This Row],[Rank Sharpe]])/3</f>
        <v>622.33333333333337</v>
      </c>
    </row>
    <row r="683" spans="1:48" x14ac:dyDescent="0.3">
      <c r="A683" t="s">
        <v>2052</v>
      </c>
      <c r="B683" t="s">
        <v>2053</v>
      </c>
      <c r="C683" t="s">
        <v>3125</v>
      </c>
      <c r="D683" t="s">
        <v>199</v>
      </c>
      <c r="E683">
        <v>3083.2769090910001</v>
      </c>
      <c r="F683">
        <v>224.97</v>
      </c>
      <c r="G683">
        <v>-30.9807954602683</v>
      </c>
      <c r="H683">
        <f>(Table2[[#This Row],[1Y Return vs Nifty]]-AVERAGE(Table2[1Y Return vs Nifty]))/_xlfn.STDEV.P(Table2[1Y Return vs Nifty])</f>
        <v>-0.92257449399341396</v>
      </c>
      <c r="I683">
        <v>0.805936255146396</v>
      </c>
      <c r="J683">
        <f>(Table2[[#This Row],[1M Return vs Nifty]]-AVERAGE(Table2[1M Return vs Nifty]))/_xlfn.STDEV.P(Table2[1M Return vs Nifty])</f>
        <v>-3.3144728502298423E-2</v>
      </c>
      <c r="K683">
        <v>-19.0358870285249</v>
      </c>
      <c r="L683">
        <f>(Table2[[#This Row],[6M Return vs Nifty]]-AVERAGE(Table2[6M Return vs Nifty]))/_xlfn.STDEV.P(Table2[6M Return vs Nifty])</f>
        <v>-0.87754845164401041</v>
      </c>
      <c r="M683">
        <v>6.5126798449461898</v>
      </c>
      <c r="N683">
        <f>(Table2[[#This Row],[1W Return vs Nifty]]-AVERAGE(Table2[1W Return vs Nifty]))/_xlfn.STDEV.P(Table2[1W Return vs Nifty])</f>
        <v>7.2045049283931285E-3</v>
      </c>
      <c r="O683">
        <v>229.14</v>
      </c>
      <c r="P683">
        <v>240.88155003510599</v>
      </c>
      <c r="Q683">
        <v>242.90418840033101</v>
      </c>
      <c r="R683">
        <v>45.845459131333598</v>
      </c>
      <c r="S683" s="1">
        <f>(Table2[[#This Row],[Close Price]]-Table2[[#This Row],[20D EMA]])/Table2[[#This Row],[20D EMA]]</f>
        <v>-1.8198481277821366E-2</v>
      </c>
      <c r="T683" s="1">
        <f>(Table2[[#This Row],[Close Price]]-Table2[[#This Row],[50D EMA]])/Table2[[#This Row],[50D EMA]]</f>
        <v>-6.6055495046370497E-2</v>
      </c>
      <c r="U683" s="1">
        <f>(Table2[[#This Row],[Close Price]]-Table2[[#This Row],[200D EMA]])/Table2[[#This Row],[200D EMA]]</f>
        <v>-7.3832355540834185E-2</v>
      </c>
      <c r="V683">
        <v>0.54127868558634795</v>
      </c>
      <c r="W683">
        <v>222.01</v>
      </c>
      <c r="X683">
        <v>232.57</v>
      </c>
      <c r="Y683">
        <v>222.01</v>
      </c>
      <c r="Z683">
        <v>232.57</v>
      </c>
      <c r="AA683">
        <v>222.01</v>
      </c>
      <c r="AB683">
        <v>232.79</v>
      </c>
      <c r="AC683" s="1">
        <f>(Table2[[#This Row],[Close Price]]/Table2[[#This Row],[Day Low]])-1</f>
        <v>1.3332732759785637E-2</v>
      </c>
      <c r="AD683" s="1">
        <f>(Table2[[#This Row],[Day High]]/Table2[[#This Row],[Close Price]])-1</f>
        <v>3.378228208205547E-2</v>
      </c>
      <c r="AE683" s="1">
        <f>(Table2[[#This Row],[Close Price]]/Table2[[#This Row],[Current Week Low]])-1</f>
        <v>1.3332732759785637E-2</v>
      </c>
      <c r="AF683" s="1">
        <f>(Table2[[#This Row],[Current Week High]]/Table2[[#This Row],[Close Price]])-1</f>
        <v>3.378228208205547E-2</v>
      </c>
      <c r="AG683" s="1">
        <f>(Table2[[#This Row],[Close Price]]/Table2[[#This Row],[Current Month Low]])-1</f>
        <v>1.3332732759785637E-2</v>
      </c>
      <c r="AH683" s="1">
        <f>(Table2[[#This Row],[Current Month High]]/Table2[[#This Row],[Close Price]])-1</f>
        <v>3.4760190247588474E-2</v>
      </c>
      <c r="AI683">
        <v>28.439347468551301</v>
      </c>
      <c r="AJ683">
        <v>12.6257822277847</v>
      </c>
      <c r="AK683" t="str">
        <f>IF(AND(Table2[[#This Row],[20D EMA]]&gt;Table2[[#This Row],[50D EMA]],Table2[[#This Row],[50D EMA]]&gt;Table2[[#This Row],[200D EMA]]),"Uptrend","Downtrend/NoTrend")</f>
        <v>Downtrend/NoTrend</v>
      </c>
      <c r="AL683">
        <v>-0.13</v>
      </c>
      <c r="AM683" t="s">
        <v>3168</v>
      </c>
      <c r="AN683">
        <v>-0.75</v>
      </c>
      <c r="AO683" t="s">
        <v>3168</v>
      </c>
      <c r="AP683">
        <v>-1.6940422460309999E-2</v>
      </c>
      <c r="AQ683">
        <f>(Table2[[#This Row],[Sharpe Ratio]]-AVERAGE(Table2[Sharpe Ratio]))/_xlfn.STDEV.P(Table2[Sharpe Ratio])</f>
        <v>-0.93417105448201332</v>
      </c>
      <c r="AR6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3">
        <f>_xlfn.RANK.AVG(Table2[[#This Row],[1Y Return vs Nifty Z-Score]],Table2[1Y Return vs Nifty Z-Score])</f>
        <v>640</v>
      </c>
      <c r="AT683">
        <f>_xlfn.RANK.AVG(Table2[[#This Row],[6M Return vs Nifty Z-Score]],Table2[6M Return vs Nifty Z-Score])</f>
        <v>622</v>
      </c>
      <c r="AU683">
        <f>_xlfn.RANK.AVG(Table2[[#This Row],[Sharpe Ratio Z-Score]],Table2[Sharpe Ratio Z-Score])</f>
        <v>606</v>
      </c>
      <c r="AV683">
        <f>(Table2[[#This Row],[Rank 1Y]]+Table2[[#This Row],[Rank 6M]]+Table2[[#This Row],[Rank Sharpe]])/3</f>
        <v>622.66666666666663</v>
      </c>
    </row>
    <row r="684" spans="1:48" x14ac:dyDescent="0.3">
      <c r="A684" t="s">
        <v>1798</v>
      </c>
      <c r="B684" t="s">
        <v>1799</v>
      </c>
      <c r="C684" t="s">
        <v>3129</v>
      </c>
      <c r="D684" t="s">
        <v>196</v>
      </c>
      <c r="E684">
        <v>4386.13749069</v>
      </c>
      <c r="F684">
        <v>109.94</v>
      </c>
      <c r="G684">
        <v>-26.791178286432999</v>
      </c>
      <c r="H684">
        <f>(Table2[[#This Row],[1Y Return vs Nifty]]-AVERAGE(Table2[1Y Return vs Nifty]))/_xlfn.STDEV.P(Table2[1Y Return vs Nifty])</f>
        <v>-0.84829956816819319</v>
      </c>
      <c r="I684">
        <v>0.857325332730001</v>
      </c>
      <c r="J684">
        <f>(Table2[[#This Row],[1M Return vs Nifty]]-AVERAGE(Table2[1M Return vs Nifty]))/_xlfn.STDEV.P(Table2[1M Return vs Nifty])</f>
        <v>-2.7477432404393209E-2</v>
      </c>
      <c r="K684">
        <v>-24.838085973828498</v>
      </c>
      <c r="L684">
        <f>(Table2[[#This Row],[6M Return vs Nifty]]-AVERAGE(Table2[6M Return vs Nifty]))/_xlfn.STDEV.P(Table2[6M Return vs Nifty])</f>
        <v>-1.0776486164812888</v>
      </c>
      <c r="M684">
        <v>7.1991238560304103</v>
      </c>
      <c r="N684">
        <f>(Table2[[#This Row],[1W Return vs Nifty]]-AVERAGE(Table2[1W Return vs Nifty]))/_xlfn.STDEV.P(Table2[1W Return vs Nifty])</f>
        <v>0.12859287822181381</v>
      </c>
      <c r="O684">
        <v>113.36</v>
      </c>
      <c r="P684">
        <v>118.05070748102899</v>
      </c>
      <c r="Q684">
        <v>121.843175056025</v>
      </c>
      <c r="R684">
        <v>42.931555001151999</v>
      </c>
      <c r="S684" s="1">
        <f>(Table2[[#This Row],[Close Price]]-Table2[[#This Row],[20D EMA]])/Table2[[#This Row],[20D EMA]]</f>
        <v>-3.0169371912491194E-2</v>
      </c>
      <c r="T684" s="1">
        <f>(Table2[[#This Row],[Close Price]]-Table2[[#This Row],[50D EMA]])/Table2[[#This Row],[50D EMA]]</f>
        <v>-6.8705284822900392E-2</v>
      </c>
      <c r="U684" s="1">
        <f>(Table2[[#This Row],[Close Price]]-Table2[[#This Row],[200D EMA]])/Table2[[#This Row],[200D EMA]]</f>
        <v>-9.769258762792235E-2</v>
      </c>
      <c r="V684">
        <v>0.52791424178378799</v>
      </c>
      <c r="W684">
        <v>109.51</v>
      </c>
      <c r="X684">
        <v>113.9</v>
      </c>
      <c r="Y684">
        <v>109.51</v>
      </c>
      <c r="Z684">
        <v>113.9</v>
      </c>
      <c r="AA684">
        <v>109.51</v>
      </c>
      <c r="AB684">
        <v>114.4</v>
      </c>
      <c r="AC684" s="1">
        <f>(Table2[[#This Row],[Close Price]]/Table2[[#This Row],[Day Low]])-1</f>
        <v>3.9265820473015633E-3</v>
      </c>
      <c r="AD684" s="1">
        <f>(Table2[[#This Row],[Day High]]/Table2[[#This Row],[Close Price]])-1</f>
        <v>3.6019647080225647E-2</v>
      </c>
      <c r="AE684" s="1">
        <f>(Table2[[#This Row],[Close Price]]/Table2[[#This Row],[Current Week Low]])-1</f>
        <v>3.9265820473015633E-3</v>
      </c>
      <c r="AF684" s="1">
        <f>(Table2[[#This Row],[Current Week High]]/Table2[[#This Row],[Close Price]])-1</f>
        <v>3.6019647080225647E-2</v>
      </c>
      <c r="AG684" s="1">
        <f>(Table2[[#This Row],[Close Price]]/Table2[[#This Row],[Current Month Low]])-1</f>
        <v>3.9265820473015633E-3</v>
      </c>
      <c r="AH684" s="1">
        <f>(Table2[[#This Row],[Current Month High]]/Table2[[#This Row],[Close Price]])-1</f>
        <v>4.0567582317627915E-2</v>
      </c>
      <c r="AI684">
        <v>36.128797525923197</v>
      </c>
      <c r="AJ684">
        <v>5.0047755491881398</v>
      </c>
      <c r="AK684" t="str">
        <f>IF(AND(Table2[[#This Row],[20D EMA]]&gt;Table2[[#This Row],[50D EMA]],Table2[[#This Row],[50D EMA]]&gt;Table2[[#This Row],[200D EMA]]),"Uptrend","Downtrend/NoTrend")</f>
        <v>Downtrend/NoTrend</v>
      </c>
      <c r="AL684">
        <v>-0.06</v>
      </c>
      <c r="AM684" t="s">
        <v>3168</v>
      </c>
      <c r="AN684">
        <v>-5.48</v>
      </c>
      <c r="AO684" t="s">
        <v>3168</v>
      </c>
      <c r="AP684">
        <v>-9.5240974794900003E-3</v>
      </c>
      <c r="AQ684">
        <f>(Table2[[#This Row],[Sharpe Ratio]]-AVERAGE(Table2[Sharpe Ratio]))/_xlfn.STDEV.P(Table2[Sharpe Ratio])</f>
        <v>-0.84627779912704348</v>
      </c>
      <c r="AR6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4">
        <f>_xlfn.RANK.AVG(Table2[[#This Row],[1Y Return vs Nifty Z-Score]],Table2[1Y Return vs Nifty Z-Score])</f>
        <v>614</v>
      </c>
      <c r="AT684">
        <f>_xlfn.RANK.AVG(Table2[[#This Row],[6M Return vs Nifty Z-Score]],Table2[6M Return vs Nifty Z-Score])</f>
        <v>672</v>
      </c>
      <c r="AU684">
        <f>_xlfn.RANK.AVG(Table2[[#This Row],[Sharpe Ratio Z-Score]],Table2[Sharpe Ratio Z-Score])</f>
        <v>587</v>
      </c>
      <c r="AV684">
        <f>(Table2[[#This Row],[Rank 1Y]]+Table2[[#This Row],[Rank 6M]]+Table2[[#This Row],[Rank Sharpe]])/3</f>
        <v>624.33333333333337</v>
      </c>
    </row>
    <row r="685" spans="1:48" x14ac:dyDescent="0.3">
      <c r="A685" t="s">
        <v>2223</v>
      </c>
      <c r="B685" t="s">
        <v>2224</v>
      </c>
      <c r="C685" t="s">
        <v>3121</v>
      </c>
      <c r="D685" t="s">
        <v>447</v>
      </c>
      <c r="E685">
        <v>2565.2330930029998</v>
      </c>
      <c r="F685">
        <v>77.209999999999994</v>
      </c>
      <c r="G685">
        <v>-34.154852309179198</v>
      </c>
      <c r="H685">
        <f>(Table2[[#This Row],[1Y Return vs Nifty]]-AVERAGE(Table2[1Y Return vs Nifty]))/_xlfn.STDEV.P(Table2[1Y Return vs Nifty])</f>
        <v>-0.97884522882097713</v>
      </c>
      <c r="I685">
        <v>-1.3067609597076399</v>
      </c>
      <c r="J685">
        <f>(Table2[[#This Row],[1M Return vs Nifty]]-AVERAGE(Table2[1M Return vs Nifty]))/_xlfn.STDEV.P(Table2[1M Return vs Nifty])</f>
        <v>-0.26613744300117476</v>
      </c>
      <c r="K685">
        <v>-18.872143484471401</v>
      </c>
      <c r="L685">
        <f>(Table2[[#This Row],[6M Return vs Nifty]]-AVERAGE(Table2[6M Return vs Nifty]))/_xlfn.STDEV.P(Table2[6M Return vs Nifty])</f>
        <v>-0.87190143566523803</v>
      </c>
      <c r="M685">
        <v>1.8844778329546901</v>
      </c>
      <c r="N685">
        <f>(Table2[[#This Row],[1W Return vs Nifty]]-AVERAGE(Table2[1W Return vs Nifty]))/_xlfn.STDEV.P(Table2[1W Return vs Nifty])</f>
        <v>-0.81123065429401864</v>
      </c>
      <c r="O685">
        <v>80.37</v>
      </c>
      <c r="P685">
        <v>82.990275249235296</v>
      </c>
      <c r="Q685">
        <v>85.245799780258693</v>
      </c>
      <c r="R685">
        <v>37.367906215715998</v>
      </c>
      <c r="S685" s="1">
        <f>(Table2[[#This Row],[Close Price]]-Table2[[#This Row],[20D EMA]])/Table2[[#This Row],[20D EMA]]</f>
        <v>-3.9318153539878199E-2</v>
      </c>
      <c r="T685" s="1">
        <f>(Table2[[#This Row],[Close Price]]-Table2[[#This Row],[50D EMA]])/Table2[[#This Row],[50D EMA]]</f>
        <v>-6.9650031065399604E-2</v>
      </c>
      <c r="U685" s="1">
        <f>(Table2[[#This Row],[Close Price]]-Table2[[#This Row],[200D EMA]])/Table2[[#This Row],[200D EMA]]</f>
        <v>-9.426622544421992E-2</v>
      </c>
      <c r="V685">
        <v>0.46876188704006999</v>
      </c>
      <c r="W685">
        <v>76.819999999999993</v>
      </c>
      <c r="X685">
        <v>79.05</v>
      </c>
      <c r="Y685">
        <v>76.819999999999993</v>
      </c>
      <c r="Z685">
        <v>79.05</v>
      </c>
      <c r="AA685">
        <v>76.819999999999993</v>
      </c>
      <c r="AB685">
        <v>79.8</v>
      </c>
      <c r="AC685" s="1">
        <f>(Table2[[#This Row],[Close Price]]/Table2[[#This Row],[Day Low]])-1</f>
        <v>5.0768029159073969E-3</v>
      </c>
      <c r="AD685" s="1">
        <f>(Table2[[#This Row],[Day High]]/Table2[[#This Row],[Close Price]])-1</f>
        <v>2.3831109959849828E-2</v>
      </c>
      <c r="AE685" s="1">
        <f>(Table2[[#This Row],[Close Price]]/Table2[[#This Row],[Current Week Low]])-1</f>
        <v>5.0768029159073969E-3</v>
      </c>
      <c r="AF685" s="1">
        <f>(Table2[[#This Row],[Current Week High]]/Table2[[#This Row],[Close Price]])-1</f>
        <v>2.3831109959849828E-2</v>
      </c>
      <c r="AG685" s="1">
        <f>(Table2[[#This Row],[Close Price]]/Table2[[#This Row],[Current Month Low]])-1</f>
        <v>5.0768029159073969E-3</v>
      </c>
      <c r="AH685" s="1">
        <f>(Table2[[#This Row],[Current Month High]]/Table2[[#This Row],[Close Price]])-1</f>
        <v>3.354487760652769E-2</v>
      </c>
      <c r="AI685">
        <v>55.4202823468462</v>
      </c>
      <c r="AJ685">
        <v>23.437250199840101</v>
      </c>
      <c r="AK685" t="str">
        <f>IF(AND(Table2[[#This Row],[20D EMA]]&gt;Table2[[#This Row],[50D EMA]],Table2[[#This Row],[50D EMA]]&gt;Table2[[#This Row],[200D EMA]]),"Uptrend","Downtrend/NoTrend")</f>
        <v>Downtrend/NoTrend</v>
      </c>
      <c r="AL685">
        <v>0.05</v>
      </c>
      <c r="AM685" t="s">
        <v>3169</v>
      </c>
      <c r="AN685">
        <v>-6.07</v>
      </c>
      <c r="AO685" t="s">
        <v>3168</v>
      </c>
      <c r="AP685">
        <v>-1.5801211894189E-2</v>
      </c>
      <c r="AQ685">
        <f>(Table2[[#This Row],[Sharpe Ratio]]-AVERAGE(Table2[Sharpe Ratio]))/_xlfn.STDEV.P(Table2[Sharpe Ratio])</f>
        <v>-0.920669903244695</v>
      </c>
      <c r="AR6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5">
        <f>_xlfn.RANK.AVG(Table2[[#This Row],[1Y Return vs Nifty Z-Score]],Table2[1Y Return vs Nifty Z-Score])</f>
        <v>658</v>
      </c>
      <c r="AT685">
        <f>_xlfn.RANK.AVG(Table2[[#This Row],[6M Return vs Nifty Z-Score]],Table2[6M Return vs Nifty Z-Score])</f>
        <v>618</v>
      </c>
      <c r="AU685">
        <f>_xlfn.RANK.AVG(Table2[[#This Row],[Sharpe Ratio Z-Score]],Table2[Sharpe Ratio Z-Score])</f>
        <v>603</v>
      </c>
      <c r="AV685">
        <f>(Table2[[#This Row],[Rank 1Y]]+Table2[[#This Row],[Rank 6M]]+Table2[[#This Row],[Rank Sharpe]])/3</f>
        <v>626.33333333333337</v>
      </c>
    </row>
    <row r="686" spans="1:48" x14ac:dyDescent="0.3">
      <c r="A686" t="s">
        <v>1377</v>
      </c>
      <c r="B686" t="s">
        <v>1378</v>
      </c>
      <c r="C686" t="s">
        <v>3135</v>
      </c>
      <c r="D686" t="s">
        <v>128</v>
      </c>
      <c r="E686">
        <v>8008.6182912449904</v>
      </c>
      <c r="F686">
        <v>670.35</v>
      </c>
      <c r="G686">
        <v>-40.131422740458497</v>
      </c>
      <c r="H686">
        <f>(Table2[[#This Row],[1Y Return vs Nifty]]-AVERAGE(Table2[1Y Return vs Nifty]))/_xlfn.STDEV.P(Table2[1Y Return vs Nifty])</f>
        <v>-1.0847998559512908</v>
      </c>
      <c r="I686">
        <v>9.6137751761796402</v>
      </c>
      <c r="J686">
        <f>(Table2[[#This Row],[1M Return vs Nifty]]-AVERAGE(Table2[1M Return vs Nifty]))/_xlfn.STDEV.P(Table2[1M Return vs Nifty])</f>
        <v>0.93820236499125331</v>
      </c>
      <c r="K686">
        <v>-7.4421216649416797</v>
      </c>
      <c r="L686">
        <f>(Table2[[#This Row],[6M Return vs Nifty]]-AVERAGE(Table2[6M Return vs Nifty]))/_xlfn.STDEV.P(Table2[6M Return vs Nifty])</f>
        <v>-0.47771480543380734</v>
      </c>
      <c r="M686">
        <v>4.4697382684898601</v>
      </c>
      <c r="N686">
        <f>(Table2[[#This Row],[1W Return vs Nifty]]-AVERAGE(Table2[1W Return vs Nifty]))/_xlfn.STDEV.P(Table2[1W Return vs Nifty])</f>
        <v>-0.35406218353442492</v>
      </c>
      <c r="O686">
        <v>667.83</v>
      </c>
      <c r="P686">
        <v>671.53988308389296</v>
      </c>
      <c r="Q686">
        <v>692.53703356809604</v>
      </c>
      <c r="R686">
        <v>52.627742298928901</v>
      </c>
      <c r="S686" s="1">
        <f>(Table2[[#This Row],[Close Price]]-Table2[[#This Row],[20D EMA]])/Table2[[#This Row],[20D EMA]]</f>
        <v>3.7734153901441709E-3</v>
      </c>
      <c r="T686" s="1">
        <f>(Table2[[#This Row],[Close Price]]-Table2[[#This Row],[50D EMA]])/Table2[[#This Row],[50D EMA]]</f>
        <v>-1.7718725482523418E-3</v>
      </c>
      <c r="U686" s="1">
        <f>(Table2[[#This Row],[Close Price]]-Table2[[#This Row],[200D EMA]])/Table2[[#This Row],[200D EMA]]</f>
        <v>-3.2037324348972017E-2</v>
      </c>
      <c r="V686">
        <v>0.229461547700329</v>
      </c>
      <c r="W686">
        <v>656.7</v>
      </c>
      <c r="X686">
        <v>681.9</v>
      </c>
      <c r="Y686">
        <v>656.7</v>
      </c>
      <c r="Z686">
        <v>681.9</v>
      </c>
      <c r="AA686">
        <v>656.7</v>
      </c>
      <c r="AB686">
        <v>681.9</v>
      </c>
      <c r="AC686" s="1">
        <f>(Table2[[#This Row],[Close Price]]/Table2[[#This Row],[Day Low]])-1</f>
        <v>2.0785746916400116E-2</v>
      </c>
      <c r="AD686" s="1">
        <f>(Table2[[#This Row],[Day High]]/Table2[[#This Row],[Close Price]])-1</f>
        <v>1.7229805325576164E-2</v>
      </c>
      <c r="AE686" s="1">
        <f>(Table2[[#This Row],[Close Price]]/Table2[[#This Row],[Current Week Low]])-1</f>
        <v>2.0785746916400116E-2</v>
      </c>
      <c r="AF686" s="1">
        <f>(Table2[[#This Row],[Current Week High]]/Table2[[#This Row],[Close Price]])-1</f>
        <v>1.7229805325576164E-2</v>
      </c>
      <c r="AG686" s="1">
        <f>(Table2[[#This Row],[Close Price]]/Table2[[#This Row],[Current Month Low]])-1</f>
        <v>2.0785746916400116E-2</v>
      </c>
      <c r="AH686" s="1">
        <f>(Table2[[#This Row],[Current Month High]]/Table2[[#This Row],[Close Price]])-1</f>
        <v>1.7229805325576164E-2</v>
      </c>
      <c r="AI686">
        <v>26.650257328261301</v>
      </c>
      <c r="AJ686">
        <v>11.986301369863</v>
      </c>
      <c r="AK686" t="str">
        <f>IF(AND(Table2[[#This Row],[20D EMA]]&gt;Table2[[#This Row],[50D EMA]],Table2[[#This Row],[50D EMA]]&gt;Table2[[#This Row],[200D EMA]]),"Uptrend","Downtrend/NoTrend")</f>
        <v>Downtrend/NoTrend</v>
      </c>
      <c r="AL686">
        <v>0.02</v>
      </c>
      <c r="AM686" t="s">
        <v>3169</v>
      </c>
      <c r="AN686">
        <v>-0.81</v>
      </c>
      <c r="AO686" t="s">
        <v>3168</v>
      </c>
      <c r="AP686">
        <v>-9.2390385194207003E-2</v>
      </c>
      <c r="AQ686">
        <f>(Table2[[#This Row],[Sharpe Ratio]]-AVERAGE(Table2[Sharpe Ratio]))/_xlfn.STDEV.P(Table2[Sharpe Ratio])</f>
        <v>-1.8283528572271437</v>
      </c>
      <c r="AR6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6">
        <f>_xlfn.RANK.AVG(Table2[[#This Row],[1Y Return vs Nifty Z-Score]],Table2[1Y Return vs Nifty Z-Score])</f>
        <v>683</v>
      </c>
      <c r="AT686">
        <f>_xlfn.RANK.AVG(Table2[[#This Row],[6M Return vs Nifty Z-Score]],Table2[6M Return vs Nifty Z-Score])</f>
        <v>489</v>
      </c>
      <c r="AU686">
        <f>_xlfn.RANK.AVG(Table2[[#This Row],[Sharpe Ratio Z-Score]],Table2[Sharpe Ratio Z-Score])</f>
        <v>710</v>
      </c>
      <c r="AV686">
        <f>(Table2[[#This Row],[Rank 1Y]]+Table2[[#This Row],[Rank 6M]]+Table2[[#This Row],[Rank Sharpe]])/3</f>
        <v>627.33333333333337</v>
      </c>
    </row>
    <row r="687" spans="1:48" x14ac:dyDescent="0.3">
      <c r="A687" t="s">
        <v>881</v>
      </c>
      <c r="B687" t="s">
        <v>882</v>
      </c>
      <c r="C687" t="s">
        <v>3133</v>
      </c>
      <c r="D687" t="s">
        <v>594</v>
      </c>
      <c r="E687">
        <v>17176.420445600001</v>
      </c>
      <c r="F687">
        <v>1336.4</v>
      </c>
      <c r="G687">
        <v>-39.165130721055498</v>
      </c>
      <c r="H687">
        <f>(Table2[[#This Row],[1Y Return vs Nifty]]-AVERAGE(Table2[1Y Return vs Nifty]))/_xlfn.STDEV.P(Table2[1Y Return vs Nifty])</f>
        <v>-1.0676691098499806</v>
      </c>
      <c r="I687">
        <v>3.3248033038975899</v>
      </c>
      <c r="J687">
        <f>(Table2[[#This Row],[1M Return vs Nifty]]-AVERAGE(Table2[1M Return vs Nifty]))/_xlfn.STDEV.P(Table2[1M Return vs Nifty])</f>
        <v>0.24464125380698434</v>
      </c>
      <c r="K687">
        <v>-6.3775054962007003</v>
      </c>
      <c r="L687">
        <f>(Table2[[#This Row],[6M Return vs Nifty]]-AVERAGE(Table2[6M Return vs Nifty]))/_xlfn.STDEV.P(Table2[6M Return vs Nifty])</f>
        <v>-0.44099943719812629</v>
      </c>
      <c r="M687">
        <v>0.44177156720692001</v>
      </c>
      <c r="N687">
        <f>(Table2[[#This Row],[1W Return vs Nifty]]-AVERAGE(Table2[1W Return vs Nifty]))/_xlfn.STDEV.P(Table2[1W Return vs Nifty])</f>
        <v>-1.0663538164332549</v>
      </c>
      <c r="O687">
        <v>1385.77</v>
      </c>
      <c r="P687">
        <v>1412.36621081577</v>
      </c>
      <c r="Q687">
        <v>1456.4456900484499</v>
      </c>
      <c r="R687">
        <v>26.621223715407101</v>
      </c>
      <c r="S687" s="1">
        <f>(Table2[[#This Row],[Close Price]]-Table2[[#This Row],[20D EMA]])/Table2[[#This Row],[20D EMA]]</f>
        <v>-3.5626402649790292E-2</v>
      </c>
      <c r="T687" s="1">
        <f>(Table2[[#This Row],[Close Price]]-Table2[[#This Row],[50D EMA]])/Table2[[#This Row],[50D EMA]]</f>
        <v>-5.378648273657903E-2</v>
      </c>
      <c r="U687" s="1">
        <f>(Table2[[#This Row],[Close Price]]-Table2[[#This Row],[200D EMA]])/Table2[[#This Row],[200D EMA]]</f>
        <v>-8.2423732562562232E-2</v>
      </c>
      <c r="V687">
        <v>0.81750128921452603</v>
      </c>
      <c r="W687">
        <v>1330</v>
      </c>
      <c r="X687">
        <v>1362</v>
      </c>
      <c r="Y687">
        <v>1330</v>
      </c>
      <c r="Z687">
        <v>1362</v>
      </c>
      <c r="AA687">
        <v>1330</v>
      </c>
      <c r="AB687">
        <v>1365</v>
      </c>
      <c r="AC687" s="1">
        <f>(Table2[[#This Row],[Close Price]]/Table2[[#This Row],[Day Low]])-1</f>
        <v>4.8120300751879341E-3</v>
      </c>
      <c r="AD687" s="1">
        <f>(Table2[[#This Row],[Day High]]/Table2[[#This Row],[Close Price]])-1</f>
        <v>1.9155941334929594E-2</v>
      </c>
      <c r="AE687" s="1">
        <f>(Table2[[#This Row],[Close Price]]/Table2[[#This Row],[Current Week Low]])-1</f>
        <v>4.8120300751879341E-3</v>
      </c>
      <c r="AF687" s="1">
        <f>(Table2[[#This Row],[Current Week High]]/Table2[[#This Row],[Close Price]])-1</f>
        <v>1.9155941334929594E-2</v>
      </c>
      <c r="AG687" s="1">
        <f>(Table2[[#This Row],[Close Price]]/Table2[[#This Row],[Current Month Low]])-1</f>
        <v>4.8120300751879341E-3</v>
      </c>
      <c r="AH687" s="1">
        <f>(Table2[[#This Row],[Current Month High]]/Table2[[#This Row],[Close Price]])-1</f>
        <v>2.1400778210116655E-2</v>
      </c>
      <c r="AI687">
        <v>29.021999401376799</v>
      </c>
      <c r="AJ687">
        <v>5.3112687155240303</v>
      </c>
      <c r="AK687" t="str">
        <f>IF(AND(Table2[[#This Row],[20D EMA]]&gt;Table2[[#This Row],[50D EMA]],Table2[[#This Row],[50D EMA]]&gt;Table2[[#This Row],[200D EMA]]),"Uptrend","Downtrend/NoTrend")</f>
        <v>Downtrend/NoTrend</v>
      </c>
      <c r="AL687">
        <v>-0.03</v>
      </c>
      <c r="AM687" t="s">
        <v>3168</v>
      </c>
      <c r="AN687">
        <v>-6.87</v>
      </c>
      <c r="AO687" t="s">
        <v>3168</v>
      </c>
      <c r="AP687">
        <v>-0.156647306215174</v>
      </c>
      <c r="AQ687">
        <f>(Table2[[#This Row],[Sharpe Ratio]]-AVERAGE(Table2[Sharpe Ratio]))/_xlfn.STDEV.P(Table2[Sharpe Ratio])</f>
        <v>-2.5898823185474229</v>
      </c>
      <c r="AR6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7">
        <f>_xlfn.RANK.AVG(Table2[[#This Row],[1Y Return vs Nifty Z-Score]],Table2[1Y Return vs Nifty Z-Score])</f>
        <v>678</v>
      </c>
      <c r="AT687">
        <f>_xlfn.RANK.AVG(Table2[[#This Row],[6M Return vs Nifty Z-Score]],Table2[6M Return vs Nifty Z-Score])</f>
        <v>473</v>
      </c>
      <c r="AU687">
        <f>_xlfn.RANK.AVG(Table2[[#This Row],[Sharpe Ratio Z-Score]],Table2[Sharpe Ratio Z-Score])</f>
        <v>733</v>
      </c>
      <c r="AV687">
        <f>(Table2[[#This Row],[Rank 1Y]]+Table2[[#This Row],[Rank 6M]]+Table2[[#This Row],[Rank Sharpe]])/3</f>
        <v>628</v>
      </c>
    </row>
    <row r="688" spans="1:48" x14ac:dyDescent="0.3">
      <c r="A688" t="s">
        <v>103</v>
      </c>
      <c r="B688" t="s">
        <v>104</v>
      </c>
      <c r="C688" t="s">
        <v>3135</v>
      </c>
      <c r="D688" t="s">
        <v>105</v>
      </c>
      <c r="E688">
        <v>256769.50763677899</v>
      </c>
      <c r="F688">
        <v>3945.85</v>
      </c>
      <c r="G688">
        <v>-16.658108868625099</v>
      </c>
      <c r="H688">
        <f>(Table2[[#This Row],[1Y Return vs Nifty]]-AVERAGE(Table2[1Y Return vs Nifty]))/_xlfn.STDEV.P(Table2[1Y Return vs Nifty])</f>
        <v>-0.66865714544523303</v>
      </c>
      <c r="I688">
        <v>-13.441972726695701</v>
      </c>
      <c r="J688">
        <f>(Table2[[#This Row],[1M Return vs Nifty]]-AVERAGE(Table2[1M Return vs Nifty]))/_xlfn.STDEV.P(Table2[1M Return vs Nifty])</f>
        <v>-1.6044342470723616</v>
      </c>
      <c r="K688">
        <v>-20.992429024916301</v>
      </c>
      <c r="L688">
        <f>(Table2[[#This Row],[6M Return vs Nifty]]-AVERAGE(Table2[6M Return vs Nifty]))/_xlfn.STDEV.P(Table2[6M Return vs Nifty])</f>
        <v>-0.94502362436380616</v>
      </c>
      <c r="M688">
        <v>7.1316177760078994E-2</v>
      </c>
      <c r="N688">
        <f>(Table2[[#This Row],[1W Return vs Nifty]]-AVERAGE(Table2[1W Return vs Nifty]))/_xlfn.STDEV.P(Table2[1W Return vs Nifty])</f>
        <v>-1.1318638600443942</v>
      </c>
      <c r="O688">
        <v>4190.05</v>
      </c>
      <c r="P688">
        <v>4530.3509943476802</v>
      </c>
      <c r="Q688">
        <v>4542.8820138148703</v>
      </c>
      <c r="R688">
        <v>31.702397620527801</v>
      </c>
      <c r="S688" s="1">
        <f>(Table2[[#This Row],[Close Price]]-Table2[[#This Row],[20D EMA]])/Table2[[#This Row],[20D EMA]]</f>
        <v>-5.8280927435233533E-2</v>
      </c>
      <c r="T688" s="1">
        <f>(Table2[[#This Row],[Close Price]]-Table2[[#This Row],[50D EMA]])/Table2[[#This Row],[50D EMA]]</f>
        <v>-0.12901892040527024</v>
      </c>
      <c r="U688" s="1">
        <f>(Table2[[#This Row],[Close Price]]-Table2[[#This Row],[200D EMA]])/Table2[[#This Row],[200D EMA]]</f>
        <v>-0.13142142190778905</v>
      </c>
      <c r="V688">
        <v>0.69118523301578805</v>
      </c>
      <c r="W688">
        <v>3899.65</v>
      </c>
      <c r="X688">
        <v>4006.1</v>
      </c>
      <c r="Y688">
        <v>3899.65</v>
      </c>
      <c r="Z688">
        <v>4006.1</v>
      </c>
      <c r="AA688">
        <v>3899.65</v>
      </c>
      <c r="AB688">
        <v>4010</v>
      </c>
      <c r="AC688" s="1">
        <f>(Table2[[#This Row],[Close Price]]/Table2[[#This Row],[Day Low]])-1</f>
        <v>1.1847217057941117E-2</v>
      </c>
      <c r="AD688" s="1">
        <f>(Table2[[#This Row],[Day High]]/Table2[[#This Row],[Close Price]])-1</f>
        <v>1.526920688824962E-2</v>
      </c>
      <c r="AE688" s="1">
        <f>(Table2[[#This Row],[Close Price]]/Table2[[#This Row],[Current Week Low]])-1</f>
        <v>1.1847217057941117E-2</v>
      </c>
      <c r="AF688" s="1">
        <f>(Table2[[#This Row],[Current Week High]]/Table2[[#This Row],[Close Price]])-1</f>
        <v>1.526920688824962E-2</v>
      </c>
      <c r="AG688" s="1">
        <f>(Table2[[#This Row],[Close Price]]/Table2[[#This Row],[Current Month Low]])-1</f>
        <v>1.1847217057941117E-2</v>
      </c>
      <c r="AH688" s="1">
        <f>(Table2[[#This Row],[Current Month High]]/Table2[[#This Row],[Close Price]])-1</f>
        <v>1.6257587085165559E-2</v>
      </c>
      <c r="AI688">
        <v>39.003003155213698</v>
      </c>
      <c r="AJ688">
        <v>8.5426237174373405</v>
      </c>
      <c r="AK688" t="str">
        <f>IF(AND(Table2[[#This Row],[20D EMA]]&gt;Table2[[#This Row],[50D EMA]],Table2[[#This Row],[50D EMA]]&gt;Table2[[#This Row],[200D EMA]]),"Uptrend","Downtrend/NoTrend")</f>
        <v>Downtrend/NoTrend</v>
      </c>
      <c r="AL688">
        <v>-0.19</v>
      </c>
      <c r="AM688" t="s">
        <v>3168</v>
      </c>
      <c r="AN688">
        <v>-3.47</v>
      </c>
      <c r="AO688" t="s">
        <v>3168</v>
      </c>
      <c r="AP688">
        <v>-7.1850377127001E-2</v>
      </c>
      <c r="AQ688">
        <f>(Table2[[#This Row],[Sharpe Ratio]]-AVERAGE(Table2[Sharpe Ratio]))/_xlfn.STDEV.P(Table2[Sharpe Ratio])</f>
        <v>-1.5849266078768258</v>
      </c>
      <c r="AR6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8">
        <f>_xlfn.RANK.AVG(Table2[[#This Row],[1Y Return vs Nifty Z-Score]],Table2[1Y Return vs Nifty Z-Score])</f>
        <v>554</v>
      </c>
      <c r="AT688">
        <f>_xlfn.RANK.AVG(Table2[[#This Row],[6M Return vs Nifty Z-Score]],Table2[6M Return vs Nifty Z-Score])</f>
        <v>641</v>
      </c>
      <c r="AU688">
        <f>_xlfn.RANK.AVG(Table2[[#This Row],[Sharpe Ratio Z-Score]],Table2[Sharpe Ratio Z-Score])</f>
        <v>695</v>
      </c>
      <c r="AV688">
        <f>(Table2[[#This Row],[Rank 1Y]]+Table2[[#This Row],[Rank 6M]]+Table2[[#This Row],[Rank Sharpe]])/3</f>
        <v>630</v>
      </c>
    </row>
    <row r="689" spans="1:48" x14ac:dyDescent="0.3">
      <c r="A689" t="s">
        <v>2231</v>
      </c>
      <c r="B689" t="s">
        <v>2232</v>
      </c>
      <c r="C689" t="s">
        <v>3129</v>
      </c>
      <c r="D689" t="s">
        <v>1639</v>
      </c>
      <c r="E689">
        <v>2555.0768561999998</v>
      </c>
      <c r="F689">
        <v>618.20000000000005</v>
      </c>
      <c r="G689">
        <v>-34.693129330139101</v>
      </c>
      <c r="H689">
        <f>(Table2[[#This Row],[1Y Return vs Nifty]]-AVERAGE(Table2[1Y Return vs Nifty]))/_xlfn.STDEV.P(Table2[1Y Return vs Nifty])</f>
        <v>-0.98838798276396289</v>
      </c>
      <c r="I689">
        <v>-0.90625180479908796</v>
      </c>
      <c r="J689">
        <f>(Table2[[#This Row],[1M Return vs Nifty]]-AVERAGE(Table2[1M Return vs Nifty]))/_xlfn.STDEV.P(Table2[1M Return vs Nifty])</f>
        <v>-0.22196844683470723</v>
      </c>
      <c r="K689">
        <v>-28.950646339006699</v>
      </c>
      <c r="L689">
        <f>(Table2[[#This Row],[6M Return vs Nifty]]-AVERAGE(Table2[6M Return vs Nifty]))/_xlfn.STDEV.P(Table2[6M Return vs Nifty])</f>
        <v>-1.2194782942867191</v>
      </c>
      <c r="M689">
        <v>3.9641492969160099</v>
      </c>
      <c r="N689">
        <f>(Table2[[#This Row],[1W Return vs Nifty]]-AVERAGE(Table2[1W Return vs Nifty]))/_xlfn.STDEV.P(Table2[1W Return vs Nifty])</f>
        <v>-0.44346878017368574</v>
      </c>
      <c r="O689">
        <v>617.66</v>
      </c>
      <c r="P689">
        <v>622.51058244239096</v>
      </c>
      <c r="Q689">
        <v>667.313973435138</v>
      </c>
      <c r="R689">
        <v>52.702980121828602</v>
      </c>
      <c r="S689" s="1">
        <f>(Table2[[#This Row],[Close Price]]-Table2[[#This Row],[20D EMA]])/Table2[[#This Row],[20D EMA]]</f>
        <v>8.7426739630229791E-4</v>
      </c>
      <c r="T689" s="1">
        <f>(Table2[[#This Row],[Close Price]]-Table2[[#This Row],[50D EMA]])/Table2[[#This Row],[50D EMA]]</f>
        <v>-6.9245127134683277E-3</v>
      </c>
      <c r="U689" s="1">
        <f>(Table2[[#This Row],[Close Price]]-Table2[[#This Row],[200D EMA]])/Table2[[#This Row],[200D EMA]]</f>
        <v>-7.3599497972915984E-2</v>
      </c>
      <c r="V689">
        <v>0.32080459087259</v>
      </c>
      <c r="W689">
        <v>601.20000000000005</v>
      </c>
      <c r="X689">
        <v>626</v>
      </c>
      <c r="Y689">
        <v>601.20000000000005</v>
      </c>
      <c r="Z689">
        <v>626</v>
      </c>
      <c r="AA689">
        <v>601.20000000000005</v>
      </c>
      <c r="AB689">
        <v>626</v>
      </c>
      <c r="AC689" s="1">
        <f>(Table2[[#This Row],[Close Price]]/Table2[[#This Row],[Day Low]])-1</f>
        <v>2.8276779773785732E-2</v>
      </c>
      <c r="AD689" s="1">
        <f>(Table2[[#This Row],[Day High]]/Table2[[#This Row],[Close Price]])-1</f>
        <v>1.2617275962471641E-2</v>
      </c>
      <c r="AE689" s="1">
        <f>(Table2[[#This Row],[Close Price]]/Table2[[#This Row],[Current Week Low]])-1</f>
        <v>2.8276779773785732E-2</v>
      </c>
      <c r="AF689" s="1">
        <f>(Table2[[#This Row],[Current Week High]]/Table2[[#This Row],[Close Price]])-1</f>
        <v>1.2617275962471641E-2</v>
      </c>
      <c r="AG689" s="1">
        <f>(Table2[[#This Row],[Close Price]]/Table2[[#This Row],[Current Month Low]])-1</f>
        <v>2.8276779773785732E-2</v>
      </c>
      <c r="AH689" s="1">
        <f>(Table2[[#This Row],[Current Month High]]/Table2[[#This Row],[Close Price]])-1</f>
        <v>1.2617275962471641E-2</v>
      </c>
      <c r="AI689">
        <v>46.392753154318903</v>
      </c>
      <c r="AJ689">
        <v>14.227642276422699</v>
      </c>
      <c r="AK689" t="str">
        <f>IF(AND(Table2[[#This Row],[20D EMA]]&gt;Table2[[#This Row],[50D EMA]],Table2[[#This Row],[50D EMA]]&gt;Table2[[#This Row],[200D EMA]]),"Uptrend","Downtrend/NoTrend")</f>
        <v>Downtrend/NoTrend</v>
      </c>
      <c r="AL689">
        <v>0.22</v>
      </c>
      <c r="AM689" t="s">
        <v>3169</v>
      </c>
      <c r="AN689">
        <v>-4.43</v>
      </c>
      <c r="AO689" t="s">
        <v>3168</v>
      </c>
      <c r="AQ689">
        <f>(Table2[[#This Row],[Sharpe Ratio]]-AVERAGE(Table2[Sharpe Ratio]))/_xlfn.STDEV.P(Table2[Sharpe Ratio])</f>
        <v>-0.73340465320162251</v>
      </c>
      <c r="AR6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9">
        <f>_xlfn.RANK.AVG(Table2[[#This Row],[1Y Return vs Nifty Z-Score]],Table2[1Y Return vs Nifty Z-Score])</f>
        <v>662</v>
      </c>
      <c r="AT689">
        <f>_xlfn.RANK.AVG(Table2[[#This Row],[6M Return vs Nifty Z-Score]],Table2[6M Return vs Nifty Z-Score])</f>
        <v>693</v>
      </c>
      <c r="AU689">
        <f>_xlfn.RANK.AVG(Table2[[#This Row],[Sharpe Ratio Z-Score]],Table2[Sharpe Ratio Z-Score])</f>
        <v>539</v>
      </c>
      <c r="AV689">
        <f>(Table2[[#This Row],[Rank 1Y]]+Table2[[#This Row],[Rank 6M]]+Table2[[#This Row],[Rank Sharpe]])/3</f>
        <v>631.33333333333337</v>
      </c>
    </row>
    <row r="690" spans="1:48" x14ac:dyDescent="0.3">
      <c r="A690" t="s">
        <v>355</v>
      </c>
      <c r="B690" t="s">
        <v>356</v>
      </c>
      <c r="C690" t="s">
        <v>3137</v>
      </c>
      <c r="D690" t="s">
        <v>160</v>
      </c>
      <c r="E690">
        <v>66597.765432750006</v>
      </c>
      <c r="F690">
        <v>2246.6999999999998</v>
      </c>
      <c r="G690">
        <v>-28.649072751922301</v>
      </c>
      <c r="H690">
        <f>(Table2[[#This Row],[1Y Return vs Nifty]]-AVERAGE(Table2[1Y Return vs Nifty]))/_xlfn.STDEV.P(Table2[1Y Return vs Nifty])</f>
        <v>-0.88123693878933296</v>
      </c>
      <c r="I690">
        <v>-2.7742980613073498</v>
      </c>
      <c r="J690">
        <f>(Table2[[#This Row],[1M Return vs Nifty]]-AVERAGE(Table2[1M Return vs Nifty]))/_xlfn.STDEV.P(Table2[1M Return vs Nifty])</f>
        <v>-0.42798053652423457</v>
      </c>
      <c r="K690">
        <v>-19.934959772265099</v>
      </c>
      <c r="L690">
        <f>(Table2[[#This Row],[6M Return vs Nifty]]-AVERAGE(Table2[6M Return vs Nifty]))/_xlfn.STDEV.P(Table2[6M Return vs Nifty])</f>
        <v>-0.90855473149050481</v>
      </c>
      <c r="M690">
        <v>3.0391606028477698</v>
      </c>
      <c r="N690">
        <f>(Table2[[#This Row],[1W Return vs Nifty]]-AVERAGE(Table2[1W Return vs Nifty]))/_xlfn.STDEV.P(Table2[1W Return vs Nifty])</f>
        <v>-0.60704056618198865</v>
      </c>
      <c r="O690">
        <v>2287.9699999999998</v>
      </c>
      <c r="P690">
        <v>2358.8231338231499</v>
      </c>
      <c r="Q690">
        <v>2402.2960176869501</v>
      </c>
      <c r="R690">
        <v>43.312780259788802</v>
      </c>
      <c r="S690" s="1">
        <f>(Table2[[#This Row],[Close Price]]-Table2[[#This Row],[20D EMA]])/Table2[[#This Row],[20D EMA]]</f>
        <v>-1.803782392251646E-2</v>
      </c>
      <c r="T690" s="1">
        <f>(Table2[[#This Row],[Close Price]]-Table2[[#This Row],[50D EMA]])/Table2[[#This Row],[50D EMA]]</f>
        <v>-4.7533506101164247E-2</v>
      </c>
      <c r="U690" s="1">
        <f>(Table2[[#This Row],[Close Price]]-Table2[[#This Row],[200D EMA]])/Table2[[#This Row],[200D EMA]]</f>
        <v>-6.4769710535825586E-2</v>
      </c>
      <c r="V690">
        <v>1.13222252257643</v>
      </c>
      <c r="W690">
        <v>2220.25</v>
      </c>
      <c r="X690">
        <v>2259</v>
      </c>
      <c r="Y690">
        <v>2220.25</v>
      </c>
      <c r="Z690">
        <v>2259</v>
      </c>
      <c r="AA690">
        <v>2220.25</v>
      </c>
      <c r="AB690">
        <v>2259.9499999999998</v>
      </c>
      <c r="AC690" s="1">
        <f>(Table2[[#This Row],[Close Price]]/Table2[[#This Row],[Day Low]])-1</f>
        <v>1.1913072852156148E-2</v>
      </c>
      <c r="AD690" s="1">
        <f>(Table2[[#This Row],[Day High]]/Table2[[#This Row],[Close Price]])-1</f>
        <v>5.4746962211242867E-3</v>
      </c>
      <c r="AE690" s="1">
        <f>(Table2[[#This Row],[Close Price]]/Table2[[#This Row],[Current Week Low]])-1</f>
        <v>1.1913072852156148E-2</v>
      </c>
      <c r="AF690" s="1">
        <f>(Table2[[#This Row],[Current Week High]]/Table2[[#This Row],[Close Price]])-1</f>
        <v>5.4746962211242867E-3</v>
      </c>
      <c r="AG690" s="1">
        <f>(Table2[[#This Row],[Close Price]]/Table2[[#This Row],[Current Month Low]])-1</f>
        <v>1.1913072852156148E-2</v>
      </c>
      <c r="AH690" s="1">
        <f>(Table2[[#This Row],[Current Month High]]/Table2[[#This Row],[Close Price]])-1</f>
        <v>5.8975386121866702E-3</v>
      </c>
      <c r="AI690">
        <v>19.9069746739662</v>
      </c>
      <c r="AJ690">
        <v>7.5439184337753096</v>
      </c>
      <c r="AK690" t="str">
        <f>IF(AND(Table2[[#This Row],[20D EMA]]&gt;Table2[[#This Row],[50D EMA]],Table2[[#This Row],[50D EMA]]&gt;Table2[[#This Row],[200D EMA]]),"Uptrend","Downtrend/NoTrend")</f>
        <v>Downtrend/NoTrend</v>
      </c>
      <c r="AL690">
        <v>-0.05</v>
      </c>
      <c r="AM690" t="s">
        <v>3168</v>
      </c>
      <c r="AN690">
        <v>-0.72</v>
      </c>
      <c r="AO690" t="s">
        <v>3168</v>
      </c>
      <c r="AP690">
        <v>-3.660427860011E-2</v>
      </c>
      <c r="AQ690">
        <f>(Table2[[#This Row],[Sharpe Ratio]]-AVERAGE(Table2[Sharpe Ratio]))/_xlfn.STDEV.P(Table2[Sharpe Ratio])</f>
        <v>-1.1672137452255544</v>
      </c>
      <c r="AR6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0">
        <f>_xlfn.RANK.AVG(Table2[[#This Row],[1Y Return vs Nifty Z-Score]],Table2[1Y Return vs Nifty Z-Score])</f>
        <v>623</v>
      </c>
      <c r="AT690">
        <f>_xlfn.RANK.AVG(Table2[[#This Row],[6M Return vs Nifty Z-Score]],Table2[6M Return vs Nifty Z-Score])</f>
        <v>634</v>
      </c>
      <c r="AU690">
        <f>_xlfn.RANK.AVG(Table2[[#This Row],[Sharpe Ratio Z-Score]],Table2[Sharpe Ratio Z-Score])</f>
        <v>639</v>
      </c>
      <c r="AV690">
        <f>(Table2[[#This Row],[Rank 1Y]]+Table2[[#This Row],[Rank 6M]]+Table2[[#This Row],[Rank Sharpe]])/3</f>
        <v>632</v>
      </c>
    </row>
    <row r="691" spans="1:48" x14ac:dyDescent="0.3">
      <c r="A691" t="s">
        <v>2082</v>
      </c>
      <c r="B691" t="s">
        <v>2083</v>
      </c>
      <c r="C691" t="s">
        <v>3130</v>
      </c>
      <c r="D691" t="s">
        <v>117</v>
      </c>
      <c r="E691">
        <v>2986.99058775</v>
      </c>
      <c r="F691">
        <v>1026.05</v>
      </c>
      <c r="G691">
        <v>-29.192587141168602</v>
      </c>
      <c r="H691">
        <f>(Table2[[#This Row],[1Y Return vs Nifty]]-AVERAGE(Table2[1Y Return vs Nifty]))/_xlfn.STDEV.P(Table2[1Y Return vs Nifty])</f>
        <v>-0.89087254253812465</v>
      </c>
      <c r="I691">
        <v>-4.2295294645108203</v>
      </c>
      <c r="J691">
        <f>(Table2[[#This Row],[1M Return vs Nifty]]-AVERAGE(Table2[1M Return vs Nifty]))/_xlfn.STDEV.P(Table2[1M Return vs Nifty])</f>
        <v>-0.58846653161738871</v>
      </c>
      <c r="K691">
        <v>-25.4281018869994</v>
      </c>
      <c r="L691">
        <f>(Table2[[#This Row],[6M Return vs Nifty]]-AVERAGE(Table2[6M Return vs Nifty]))/_xlfn.STDEV.P(Table2[6M Return vs Nifty])</f>
        <v>-1.0979964678037044</v>
      </c>
      <c r="M691">
        <v>6.7638441924844699</v>
      </c>
      <c r="N691">
        <f>(Table2[[#This Row],[1W Return vs Nifty]]-AVERAGE(Table2[1W Return vs Nifty]))/_xlfn.STDEV.P(Table2[1W Return vs Nifty])</f>
        <v>5.1619535265418737E-2</v>
      </c>
      <c r="O691">
        <v>1048.06</v>
      </c>
      <c r="P691">
        <v>1082.31260318471</v>
      </c>
      <c r="Q691">
        <v>1112.65123788453</v>
      </c>
      <c r="R691">
        <v>43.781273001971201</v>
      </c>
      <c r="S691" s="1">
        <f>(Table2[[#This Row],[Close Price]]-Table2[[#This Row],[20D EMA]])/Table2[[#This Row],[20D EMA]]</f>
        <v>-2.1000706066446571E-2</v>
      </c>
      <c r="T691" s="1">
        <f>(Table2[[#This Row],[Close Price]]-Table2[[#This Row],[50D EMA]])/Table2[[#This Row],[50D EMA]]</f>
        <v>-5.198369031198298E-2</v>
      </c>
      <c r="U691" s="1">
        <f>(Table2[[#This Row],[Close Price]]-Table2[[#This Row],[200D EMA]])/Table2[[#This Row],[200D EMA]]</f>
        <v>-7.7833228361102555E-2</v>
      </c>
      <c r="V691">
        <v>0.54470025485104101</v>
      </c>
      <c r="W691">
        <v>1013.95</v>
      </c>
      <c r="X691">
        <v>1047.05</v>
      </c>
      <c r="Y691">
        <v>1013.95</v>
      </c>
      <c r="Z691">
        <v>1047.05</v>
      </c>
      <c r="AA691">
        <v>1013.95</v>
      </c>
      <c r="AB691">
        <v>1052</v>
      </c>
      <c r="AC691" s="1">
        <f>(Table2[[#This Row],[Close Price]]/Table2[[#This Row],[Day Low]])-1</f>
        <v>1.1933527294245128E-2</v>
      </c>
      <c r="AD691" s="1">
        <f>(Table2[[#This Row],[Day High]]/Table2[[#This Row],[Close Price]])-1</f>
        <v>2.0466838848009372E-2</v>
      </c>
      <c r="AE691" s="1">
        <f>(Table2[[#This Row],[Close Price]]/Table2[[#This Row],[Current Week Low]])-1</f>
        <v>1.1933527294245128E-2</v>
      </c>
      <c r="AF691" s="1">
        <f>(Table2[[#This Row],[Current Week High]]/Table2[[#This Row],[Close Price]])-1</f>
        <v>2.0466838848009372E-2</v>
      </c>
      <c r="AG691" s="1">
        <f>(Table2[[#This Row],[Close Price]]/Table2[[#This Row],[Current Month Low]])-1</f>
        <v>1.1933527294245128E-2</v>
      </c>
      <c r="AH691" s="1">
        <f>(Table2[[#This Row],[Current Month High]]/Table2[[#This Row],[Close Price]])-1</f>
        <v>2.529116514789731E-2</v>
      </c>
      <c r="AI691">
        <v>32.449685687831902</v>
      </c>
      <c r="AJ691">
        <v>7.4397905759162102</v>
      </c>
      <c r="AK691" t="str">
        <f>IF(AND(Table2[[#This Row],[20D EMA]]&gt;Table2[[#This Row],[50D EMA]],Table2[[#This Row],[50D EMA]]&gt;Table2[[#This Row],[200D EMA]]),"Uptrend","Downtrend/NoTrend")</f>
        <v>Downtrend/NoTrend</v>
      </c>
      <c r="AL691">
        <v>-0.04</v>
      </c>
      <c r="AM691" t="s">
        <v>3168</v>
      </c>
      <c r="AN691">
        <v>-3.58</v>
      </c>
      <c r="AO691" t="s">
        <v>3168</v>
      </c>
      <c r="AP691">
        <v>-1.1780591701561E-2</v>
      </c>
      <c r="AQ691">
        <f>(Table2[[#This Row],[Sharpe Ratio]]-AVERAGE(Table2[Sharpe Ratio]))/_xlfn.STDEV.P(Table2[Sharpe Ratio])</f>
        <v>-0.87302023872892442</v>
      </c>
      <c r="AR6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1">
        <f>_xlfn.RANK.AVG(Table2[[#This Row],[1Y Return vs Nifty Z-Score]],Table2[1Y Return vs Nifty Z-Score])</f>
        <v>630</v>
      </c>
      <c r="AT691">
        <f>_xlfn.RANK.AVG(Table2[[#This Row],[6M Return vs Nifty Z-Score]],Table2[6M Return vs Nifty Z-Score])</f>
        <v>677</v>
      </c>
      <c r="AU691">
        <f>_xlfn.RANK.AVG(Table2[[#This Row],[Sharpe Ratio Z-Score]],Table2[Sharpe Ratio Z-Score])</f>
        <v>593</v>
      </c>
      <c r="AV691">
        <f>(Table2[[#This Row],[Rank 1Y]]+Table2[[#This Row],[Rank 6M]]+Table2[[#This Row],[Rank Sharpe]])/3</f>
        <v>633.33333333333337</v>
      </c>
    </row>
    <row r="692" spans="1:48" x14ac:dyDescent="0.3">
      <c r="A692" t="s">
        <v>472</v>
      </c>
      <c r="B692" t="s">
        <v>473</v>
      </c>
      <c r="C692" t="s">
        <v>3134</v>
      </c>
      <c r="D692" t="s">
        <v>474</v>
      </c>
      <c r="E692">
        <v>47031.216735720001</v>
      </c>
      <c r="F692">
        <v>1750.8</v>
      </c>
      <c r="G692">
        <v>-30.414516398418002</v>
      </c>
      <c r="H692">
        <f>(Table2[[#This Row],[1Y Return vs Nifty]]-AVERAGE(Table2[1Y Return vs Nifty]))/_xlfn.STDEV.P(Table2[1Y Return vs Nifty])</f>
        <v>-0.91253531056205439</v>
      </c>
      <c r="I692">
        <v>-3.1438915265679301</v>
      </c>
      <c r="J692">
        <f>(Table2[[#This Row],[1M Return vs Nifty]]-AVERAGE(Table2[1M Return vs Nifty]))/_xlfn.STDEV.P(Table2[1M Return vs Nifty])</f>
        <v>-0.46874008508929393</v>
      </c>
      <c r="K692">
        <v>-23.7646190904618</v>
      </c>
      <c r="L692">
        <f>(Table2[[#This Row],[6M Return vs Nifty]]-AVERAGE(Table2[6M Return vs Nifty]))/_xlfn.STDEV.P(Table2[6M Return vs Nifty])</f>
        <v>-1.0406280140624593</v>
      </c>
      <c r="M692">
        <v>-0.34160458896433998</v>
      </c>
      <c r="N692">
        <f>(Table2[[#This Row],[1W Return vs Nifty]]-AVERAGE(Table2[1W Return vs Nifty]))/_xlfn.STDEV.P(Table2[1W Return vs Nifty])</f>
        <v>-1.2048833333916522</v>
      </c>
      <c r="O692">
        <v>1823.08</v>
      </c>
      <c r="P692">
        <v>1898.54667788193</v>
      </c>
      <c r="Q692">
        <v>1985.1530784686399</v>
      </c>
      <c r="R692">
        <v>27.0283989551864</v>
      </c>
      <c r="S692" s="1">
        <f>(Table2[[#This Row],[Close Price]]-Table2[[#This Row],[20D EMA]])/Table2[[#This Row],[20D EMA]]</f>
        <v>-3.9647190468876832E-2</v>
      </c>
      <c r="T692" s="1">
        <f>(Table2[[#This Row],[Close Price]]-Table2[[#This Row],[50D EMA]])/Table2[[#This Row],[50D EMA]]</f>
        <v>-7.782093514116821E-2</v>
      </c>
      <c r="U692" s="1">
        <f>(Table2[[#This Row],[Close Price]]-Table2[[#This Row],[200D EMA]])/Table2[[#This Row],[200D EMA]]</f>
        <v>-0.11805290030803139</v>
      </c>
      <c r="V692">
        <v>1.04016360160747</v>
      </c>
      <c r="W692">
        <v>1729</v>
      </c>
      <c r="X692">
        <v>1804</v>
      </c>
      <c r="Y692">
        <v>1729</v>
      </c>
      <c r="Z692">
        <v>1804</v>
      </c>
      <c r="AA692">
        <v>1729</v>
      </c>
      <c r="AB692">
        <v>1804</v>
      </c>
      <c r="AC692" s="1">
        <f>(Table2[[#This Row],[Close Price]]/Table2[[#This Row],[Day Low]])-1</f>
        <v>1.2608444187391488E-2</v>
      </c>
      <c r="AD692" s="1">
        <f>(Table2[[#This Row],[Day High]]/Table2[[#This Row],[Close Price]])-1</f>
        <v>3.0386109207219514E-2</v>
      </c>
      <c r="AE692" s="1">
        <f>(Table2[[#This Row],[Close Price]]/Table2[[#This Row],[Current Week Low]])-1</f>
        <v>1.2608444187391488E-2</v>
      </c>
      <c r="AF692" s="1">
        <f>(Table2[[#This Row],[Current Week High]]/Table2[[#This Row],[Close Price]])-1</f>
        <v>3.0386109207219514E-2</v>
      </c>
      <c r="AG692" s="1">
        <f>(Table2[[#This Row],[Close Price]]/Table2[[#This Row],[Current Month Low]])-1</f>
        <v>1.2608444187391488E-2</v>
      </c>
      <c r="AH692" s="1">
        <f>(Table2[[#This Row],[Current Month High]]/Table2[[#This Row],[Close Price]])-1</f>
        <v>3.0386109207219514E-2</v>
      </c>
      <c r="AI692">
        <v>40.164496230294702</v>
      </c>
      <c r="AJ692">
        <v>1.2608444187391401</v>
      </c>
      <c r="AK692" t="str">
        <f>IF(AND(Table2[[#This Row],[20D EMA]]&gt;Table2[[#This Row],[50D EMA]],Table2[[#This Row],[50D EMA]]&gt;Table2[[#This Row],[200D EMA]]),"Uptrend","Downtrend/NoTrend")</f>
        <v>Downtrend/NoTrend</v>
      </c>
      <c r="AL692">
        <v>-0.04</v>
      </c>
      <c r="AM692" t="s">
        <v>3168</v>
      </c>
      <c r="AN692">
        <v>-6.01</v>
      </c>
      <c r="AO692" t="s">
        <v>3168</v>
      </c>
      <c r="AP692">
        <v>-1.9037404111532999E-2</v>
      </c>
      <c r="AQ692">
        <f>(Table2[[#This Row],[Sharpe Ratio]]-AVERAGE(Table2[Sharpe Ratio]))/_xlfn.STDEV.P(Table2[Sharpe Ratio])</f>
        <v>-0.9590230592447887</v>
      </c>
      <c r="AR6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2">
        <f>_xlfn.RANK.AVG(Table2[[#This Row],[1Y Return vs Nifty Z-Score]],Table2[1Y Return vs Nifty Z-Score])</f>
        <v>636</v>
      </c>
      <c r="AT692">
        <f>_xlfn.RANK.AVG(Table2[[#This Row],[6M Return vs Nifty Z-Score]],Table2[6M Return vs Nifty Z-Score])</f>
        <v>662</v>
      </c>
      <c r="AU692">
        <f>_xlfn.RANK.AVG(Table2[[#This Row],[Sharpe Ratio Z-Score]],Table2[Sharpe Ratio Z-Score])</f>
        <v>608</v>
      </c>
      <c r="AV692">
        <f>(Table2[[#This Row],[Rank 1Y]]+Table2[[#This Row],[Rank 6M]]+Table2[[#This Row],[Rank Sharpe]])/3</f>
        <v>635.33333333333337</v>
      </c>
    </row>
    <row r="693" spans="1:48" x14ac:dyDescent="0.3">
      <c r="A693" t="s">
        <v>1600</v>
      </c>
      <c r="B693" t="s">
        <v>1601</v>
      </c>
      <c r="C693" t="s">
        <v>3135</v>
      </c>
      <c r="D693" t="s">
        <v>889</v>
      </c>
      <c r="E693">
        <v>5892.0350548500001</v>
      </c>
      <c r="F693">
        <v>33.25</v>
      </c>
      <c r="G693">
        <v>-47.361318502536399</v>
      </c>
      <c r="H693">
        <f>(Table2[[#This Row],[1Y Return vs Nifty]]-AVERAGE(Table2[1Y Return vs Nifty]))/_xlfn.STDEV.P(Table2[1Y Return vs Nifty])</f>
        <v>-1.2129738511330099</v>
      </c>
      <c r="I693">
        <v>3.8365251835784999</v>
      </c>
      <c r="J693">
        <f>(Table2[[#This Row],[1M Return vs Nifty]]-AVERAGE(Table2[1M Return vs Nifty]))/_xlfn.STDEV.P(Table2[1M Return vs Nifty])</f>
        <v>0.30107502433361416</v>
      </c>
      <c r="K693">
        <v>-34.556463749556599</v>
      </c>
      <c r="L693">
        <f>(Table2[[#This Row],[6M Return vs Nifty]]-AVERAGE(Table2[6M Return vs Nifty]))/_xlfn.STDEV.P(Table2[6M Return vs Nifty])</f>
        <v>-1.4128058582797915</v>
      </c>
      <c r="M693">
        <v>16.641139951222399</v>
      </c>
      <c r="N693">
        <f>(Table2[[#This Row],[1W Return vs Nifty]]-AVERAGE(Table2[1W Return vs Nifty]))/_xlfn.STDEV.P(Table2[1W Return vs Nifty])</f>
        <v>1.7982861902740754</v>
      </c>
      <c r="O693">
        <v>32.549999999999997</v>
      </c>
      <c r="P693">
        <v>35.135126245182299</v>
      </c>
      <c r="Q693">
        <v>40.092141951900402</v>
      </c>
      <c r="R693">
        <v>62.372594510500903</v>
      </c>
      <c r="S693" s="1">
        <f>(Table2[[#This Row],[Close Price]]-Table2[[#This Row],[20D EMA]])/Table2[[#This Row],[20D EMA]]</f>
        <v>2.150537634408611E-2</v>
      </c>
      <c r="T693" s="1">
        <f>(Table2[[#This Row],[Close Price]]-Table2[[#This Row],[50D EMA]])/Table2[[#This Row],[50D EMA]]</f>
        <v>-5.3653606707640224E-2</v>
      </c>
      <c r="U693" s="1">
        <f>(Table2[[#This Row],[Close Price]]-Table2[[#This Row],[200D EMA]])/Table2[[#This Row],[200D EMA]]</f>
        <v>-0.17066042418260166</v>
      </c>
      <c r="V693">
        <v>0.43728898768334501</v>
      </c>
      <c r="W693">
        <v>31.91</v>
      </c>
      <c r="X693">
        <v>33.619999999999997</v>
      </c>
      <c r="Y693">
        <v>31.91</v>
      </c>
      <c r="Z693">
        <v>33.619999999999997</v>
      </c>
      <c r="AA693">
        <v>31.91</v>
      </c>
      <c r="AB693">
        <v>33.619999999999997</v>
      </c>
      <c r="AC693" s="1">
        <f>(Table2[[#This Row],[Close Price]]/Table2[[#This Row],[Day Low]])-1</f>
        <v>4.1993105609526848E-2</v>
      </c>
      <c r="AD693" s="1">
        <f>(Table2[[#This Row],[Day High]]/Table2[[#This Row],[Close Price]])-1</f>
        <v>1.1127819548872209E-2</v>
      </c>
      <c r="AE693" s="1">
        <f>(Table2[[#This Row],[Close Price]]/Table2[[#This Row],[Current Week Low]])-1</f>
        <v>4.1993105609526848E-2</v>
      </c>
      <c r="AF693" s="1">
        <f>(Table2[[#This Row],[Current Week High]]/Table2[[#This Row],[Close Price]])-1</f>
        <v>1.1127819548872209E-2</v>
      </c>
      <c r="AG693" s="1">
        <f>(Table2[[#This Row],[Close Price]]/Table2[[#This Row],[Current Month Low]])-1</f>
        <v>4.1993105609526848E-2</v>
      </c>
      <c r="AH693" s="1">
        <f>(Table2[[#This Row],[Current Month High]]/Table2[[#This Row],[Close Price]])-1</f>
        <v>1.1127819548872209E-2</v>
      </c>
      <c r="AI693">
        <v>62.406015037593903</v>
      </c>
      <c r="AJ693">
        <v>17.0362548398451</v>
      </c>
      <c r="AK693" t="str">
        <f>IF(AND(Table2[[#This Row],[20D EMA]]&gt;Table2[[#This Row],[50D EMA]],Table2[[#This Row],[50D EMA]]&gt;Table2[[#This Row],[200D EMA]]),"Uptrend","Downtrend/NoTrend")</f>
        <v>Downtrend/NoTrend</v>
      </c>
      <c r="AL693">
        <v>-0.16</v>
      </c>
      <c r="AM693" t="s">
        <v>3168</v>
      </c>
      <c r="AN693">
        <v>3.78</v>
      </c>
      <c r="AO693" t="s">
        <v>3169</v>
      </c>
      <c r="AP693">
        <v>1.1454075912036E-2</v>
      </c>
      <c r="AQ693">
        <f>(Table2[[#This Row],[Sharpe Ratio]]-AVERAGE(Table2[Sharpe Ratio]))/_xlfn.STDEV.P(Table2[Sharpe Ratio])</f>
        <v>-0.59765871143189198</v>
      </c>
      <c r="AR6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3">
        <f>_xlfn.RANK.AVG(Table2[[#This Row],[1Y Return vs Nifty Z-Score]],Table2[1Y Return vs Nifty Z-Score])</f>
        <v>704</v>
      </c>
      <c r="AT693">
        <f>_xlfn.RANK.AVG(Table2[[#This Row],[6M Return vs Nifty Z-Score]],Table2[6M Return vs Nifty Z-Score])</f>
        <v>714</v>
      </c>
      <c r="AU693">
        <f>_xlfn.RANK.AVG(Table2[[#This Row],[Sharpe Ratio Z-Score]],Table2[Sharpe Ratio Z-Score])</f>
        <v>488</v>
      </c>
      <c r="AV693">
        <f>(Table2[[#This Row],[Rank 1Y]]+Table2[[#This Row],[Rank 6M]]+Table2[[#This Row],[Rank Sharpe]])/3</f>
        <v>635.33333333333337</v>
      </c>
    </row>
    <row r="694" spans="1:48" x14ac:dyDescent="0.3">
      <c r="A694" t="s">
        <v>1947</v>
      </c>
      <c r="B694" t="s">
        <v>1948</v>
      </c>
      <c r="C694" t="s">
        <v>3125</v>
      </c>
      <c r="D694" t="s">
        <v>237</v>
      </c>
      <c r="E694">
        <v>3544.7844180000002</v>
      </c>
      <c r="F694">
        <v>420</v>
      </c>
      <c r="G694">
        <v>-36.763506469401698</v>
      </c>
      <c r="H694">
        <f>(Table2[[#This Row],[1Y Return vs Nifty]]-AVERAGE(Table2[1Y Return vs Nifty]))/_xlfn.STDEV.P(Table2[1Y Return vs Nifty])</f>
        <v>-1.0250923168518886</v>
      </c>
      <c r="I694">
        <v>-2.8238343244631201</v>
      </c>
      <c r="J694">
        <f>(Table2[[#This Row],[1M Return vs Nifty]]-AVERAGE(Table2[1M Return vs Nifty]))/_xlfn.STDEV.P(Table2[1M Return vs Nifty])</f>
        <v>-0.43344350033071211</v>
      </c>
      <c r="K694">
        <v>-29.561802823404602</v>
      </c>
      <c r="L694">
        <f>(Table2[[#This Row],[6M Return vs Nifty]]-AVERAGE(Table2[6M Return vs Nifty]))/_xlfn.STDEV.P(Table2[6M Return vs Nifty])</f>
        <v>-1.240555219504593</v>
      </c>
      <c r="M694">
        <v>3.0635392984664298</v>
      </c>
      <c r="N694">
        <f>(Table2[[#This Row],[1W Return vs Nifty]]-AVERAGE(Table2[1W Return vs Nifty]))/_xlfn.STDEV.P(Table2[1W Return vs Nifty])</f>
        <v>-0.60272952237305455</v>
      </c>
      <c r="O694">
        <v>428.76</v>
      </c>
      <c r="P694">
        <v>451.14416912421399</v>
      </c>
      <c r="Q694">
        <v>485.87402814030401</v>
      </c>
      <c r="R694">
        <v>44.966270516481501</v>
      </c>
      <c r="S694" s="1">
        <f>(Table2[[#This Row],[Close Price]]-Table2[[#This Row],[20D EMA]])/Table2[[#This Row],[20D EMA]]</f>
        <v>-2.0431010355443584E-2</v>
      </c>
      <c r="T694" s="1">
        <f>(Table2[[#This Row],[Close Price]]-Table2[[#This Row],[50D EMA]])/Table2[[#This Row],[50D EMA]]</f>
        <v>-6.9033739668347638E-2</v>
      </c>
      <c r="U694" s="1">
        <f>(Table2[[#This Row],[Close Price]]-Table2[[#This Row],[200D EMA]])/Table2[[#This Row],[200D EMA]]</f>
        <v>-0.13557840988627984</v>
      </c>
      <c r="V694">
        <v>0.98568895649572097</v>
      </c>
      <c r="W694">
        <v>415.6</v>
      </c>
      <c r="X694">
        <v>425</v>
      </c>
      <c r="Y694">
        <v>415.6</v>
      </c>
      <c r="Z694">
        <v>425</v>
      </c>
      <c r="AA694">
        <v>415.6</v>
      </c>
      <c r="AB694">
        <v>425</v>
      </c>
      <c r="AC694" s="1">
        <f>(Table2[[#This Row],[Close Price]]/Table2[[#This Row],[Day Low]])-1</f>
        <v>1.0587102983637964E-2</v>
      </c>
      <c r="AD694" s="1">
        <f>(Table2[[#This Row],[Day High]]/Table2[[#This Row],[Close Price]])-1</f>
        <v>1.1904761904761862E-2</v>
      </c>
      <c r="AE694" s="1">
        <f>(Table2[[#This Row],[Close Price]]/Table2[[#This Row],[Current Week Low]])-1</f>
        <v>1.0587102983637964E-2</v>
      </c>
      <c r="AF694" s="1">
        <f>(Table2[[#This Row],[Current Week High]]/Table2[[#This Row],[Close Price]])-1</f>
        <v>1.1904761904761862E-2</v>
      </c>
      <c r="AG694" s="1">
        <f>(Table2[[#This Row],[Close Price]]/Table2[[#This Row],[Current Month Low]])-1</f>
        <v>1.0587102983637964E-2</v>
      </c>
      <c r="AH694" s="1">
        <f>(Table2[[#This Row],[Current Month High]]/Table2[[#This Row],[Close Price]])-1</f>
        <v>1.1904761904761862E-2</v>
      </c>
      <c r="AI694">
        <v>66.428571428571402</v>
      </c>
      <c r="AJ694">
        <v>3.7677578752316201</v>
      </c>
      <c r="AK694" t="str">
        <f>IF(AND(Table2[[#This Row],[20D EMA]]&gt;Table2[[#This Row],[50D EMA]],Table2[[#This Row],[50D EMA]]&gt;Table2[[#This Row],[200D EMA]]),"Uptrend","Downtrend/NoTrend")</f>
        <v>Downtrend/NoTrend</v>
      </c>
      <c r="AL694">
        <v>-0.09</v>
      </c>
      <c r="AM694" t="s">
        <v>3168</v>
      </c>
      <c r="AN694">
        <v>-3.38</v>
      </c>
      <c r="AO694" t="s">
        <v>3168</v>
      </c>
      <c r="AQ694">
        <f>(Table2[[#This Row],[Sharpe Ratio]]-AVERAGE(Table2[Sharpe Ratio]))/_xlfn.STDEV.P(Table2[Sharpe Ratio])</f>
        <v>-0.73340465320162251</v>
      </c>
      <c r="AR6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4">
        <f>_xlfn.RANK.AVG(Table2[[#This Row],[1Y Return vs Nifty Z-Score]],Table2[1Y Return vs Nifty Z-Score])</f>
        <v>672</v>
      </c>
      <c r="AT694">
        <f>_xlfn.RANK.AVG(Table2[[#This Row],[6M Return vs Nifty Z-Score]],Table2[6M Return vs Nifty Z-Score])</f>
        <v>695</v>
      </c>
      <c r="AU694">
        <f>_xlfn.RANK.AVG(Table2[[#This Row],[Sharpe Ratio Z-Score]],Table2[Sharpe Ratio Z-Score])</f>
        <v>539</v>
      </c>
      <c r="AV694">
        <f>(Table2[[#This Row],[Rank 1Y]]+Table2[[#This Row],[Rank 6M]]+Table2[[#This Row],[Rank Sharpe]])/3</f>
        <v>635.33333333333337</v>
      </c>
    </row>
    <row r="695" spans="1:48" x14ac:dyDescent="0.3">
      <c r="A695" t="s">
        <v>1168</v>
      </c>
      <c r="B695" t="s">
        <v>1169</v>
      </c>
      <c r="C695" t="s">
        <v>3123</v>
      </c>
      <c r="D695" t="s">
        <v>575</v>
      </c>
      <c r="E695">
        <v>10359.796665464901</v>
      </c>
      <c r="F695">
        <v>142</v>
      </c>
      <c r="G695">
        <v>-29.099728242041799</v>
      </c>
      <c r="H695">
        <f>(Table2[[#This Row],[1Y Return vs Nifty]]-AVERAGE(Table2[1Y Return vs Nifty]))/_xlfn.STDEV.P(Table2[1Y Return vs Nifty])</f>
        <v>-0.88922630910946487</v>
      </c>
      <c r="I695">
        <v>-5.08735581347322</v>
      </c>
      <c r="J695">
        <f>(Table2[[#This Row],[1M Return vs Nifty]]-AVERAGE(Table2[1M Return vs Nifty]))/_xlfn.STDEV.P(Table2[1M Return vs Nifty])</f>
        <v>-0.6830694345834053</v>
      </c>
      <c r="K695">
        <v>-21.089398146066401</v>
      </c>
      <c r="L695">
        <f>(Table2[[#This Row],[6M Return vs Nifty]]-AVERAGE(Table2[6M Return vs Nifty]))/_xlfn.STDEV.P(Table2[6M Return vs Nifty])</f>
        <v>-0.9483677939293752</v>
      </c>
      <c r="M695">
        <v>8.3004631136664493</v>
      </c>
      <c r="N695">
        <f>(Table2[[#This Row],[1W Return vs Nifty]]-AVERAGE(Table2[1W Return vs Nifty]))/_xlfn.STDEV.P(Table2[1W Return vs Nifty])</f>
        <v>0.32334988501318024</v>
      </c>
      <c r="O695">
        <v>145.6</v>
      </c>
      <c r="P695">
        <v>152.665053353574</v>
      </c>
      <c r="Q695">
        <v>160.84832300152601</v>
      </c>
      <c r="R695">
        <v>45.222199556122298</v>
      </c>
      <c r="S695" s="1">
        <f>(Table2[[#This Row],[Close Price]]-Table2[[#This Row],[20D EMA]])/Table2[[#This Row],[20D EMA]]</f>
        <v>-2.4725274725274686E-2</v>
      </c>
      <c r="T695" s="1">
        <f>(Table2[[#This Row],[Close Price]]-Table2[[#This Row],[50D EMA]])/Table2[[#This Row],[50D EMA]]</f>
        <v>-6.9859166320622251E-2</v>
      </c>
      <c r="U695" s="1">
        <f>(Table2[[#This Row],[Close Price]]-Table2[[#This Row],[200D EMA]])/Table2[[#This Row],[200D EMA]]</f>
        <v>-0.11718072436072083</v>
      </c>
      <c r="V695">
        <v>0.75194420883637403</v>
      </c>
      <c r="W695">
        <v>139.78</v>
      </c>
      <c r="X695">
        <v>145.44999999999999</v>
      </c>
      <c r="Y695">
        <v>139.78</v>
      </c>
      <c r="Z695">
        <v>145.44999999999999</v>
      </c>
      <c r="AA695">
        <v>139.78</v>
      </c>
      <c r="AB695">
        <v>145.9</v>
      </c>
      <c r="AC695" s="1">
        <f>(Table2[[#This Row],[Close Price]]/Table2[[#This Row],[Day Low]])-1</f>
        <v>1.5882100443554092E-2</v>
      </c>
      <c r="AD695" s="1">
        <f>(Table2[[#This Row],[Day High]]/Table2[[#This Row],[Close Price]])-1</f>
        <v>2.4295774647887347E-2</v>
      </c>
      <c r="AE695" s="1">
        <f>(Table2[[#This Row],[Close Price]]/Table2[[#This Row],[Current Week Low]])-1</f>
        <v>1.5882100443554092E-2</v>
      </c>
      <c r="AF695" s="1">
        <f>(Table2[[#This Row],[Current Week High]]/Table2[[#This Row],[Close Price]])-1</f>
        <v>2.4295774647887347E-2</v>
      </c>
      <c r="AG695" s="1">
        <f>(Table2[[#This Row],[Close Price]]/Table2[[#This Row],[Current Month Low]])-1</f>
        <v>1.5882100443554092E-2</v>
      </c>
      <c r="AH695" s="1">
        <f>(Table2[[#This Row],[Current Month High]]/Table2[[#This Row],[Close Price]])-1</f>
        <v>2.7464788732394441E-2</v>
      </c>
      <c r="AI695">
        <v>47.3925199134884</v>
      </c>
      <c r="AJ695">
        <v>8.2894837184473502</v>
      </c>
      <c r="AK695" t="str">
        <f>IF(AND(Table2[[#This Row],[20D EMA]]&gt;Table2[[#This Row],[50D EMA]],Table2[[#This Row],[50D EMA]]&gt;Table2[[#This Row],[200D EMA]]),"Uptrend","Downtrend/NoTrend")</f>
        <v>Downtrend/NoTrend</v>
      </c>
      <c r="AL695">
        <v>-0.1</v>
      </c>
      <c r="AM695" t="s">
        <v>3168</v>
      </c>
      <c r="AN695">
        <v>0.84</v>
      </c>
      <c r="AO695" t="s">
        <v>3169</v>
      </c>
      <c r="AP695">
        <v>-3.4015827602572997E-2</v>
      </c>
      <c r="AQ695">
        <f>(Table2[[#This Row],[Sharpe Ratio]]-AVERAGE(Table2[Sharpe Ratio]))/_xlfn.STDEV.P(Table2[Sharpe Ratio])</f>
        <v>-1.136537178989754</v>
      </c>
      <c r="AR6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5">
        <f>_xlfn.RANK.AVG(Table2[[#This Row],[1Y Return vs Nifty Z-Score]],Table2[1Y Return vs Nifty Z-Score])</f>
        <v>629</v>
      </c>
      <c r="AT695">
        <f>_xlfn.RANK.AVG(Table2[[#This Row],[6M Return vs Nifty Z-Score]],Table2[6M Return vs Nifty Z-Score])</f>
        <v>642</v>
      </c>
      <c r="AU695">
        <f>_xlfn.RANK.AVG(Table2[[#This Row],[Sharpe Ratio Z-Score]],Table2[Sharpe Ratio Z-Score])</f>
        <v>636</v>
      </c>
      <c r="AV695">
        <f>(Table2[[#This Row],[Rank 1Y]]+Table2[[#This Row],[Rank 6M]]+Table2[[#This Row],[Rank Sharpe]])/3</f>
        <v>635.66666666666663</v>
      </c>
    </row>
    <row r="696" spans="1:48" x14ac:dyDescent="0.3">
      <c r="A696" t="s">
        <v>1977</v>
      </c>
      <c r="B696" t="s">
        <v>1978</v>
      </c>
      <c r="C696" t="s">
        <v>3123</v>
      </c>
      <c r="D696" t="s">
        <v>1979</v>
      </c>
      <c r="E696">
        <v>3399.0878355200002</v>
      </c>
      <c r="F696">
        <v>202.88</v>
      </c>
      <c r="G696">
        <v>-48.549226885272397</v>
      </c>
      <c r="H696">
        <f>(Table2[[#This Row],[1Y Return vs Nifty]]-AVERAGE(Table2[1Y Return vs Nifty]))/_xlfn.STDEV.P(Table2[1Y Return vs Nifty])</f>
        <v>-1.2340334857855251</v>
      </c>
      <c r="I696">
        <v>-5.3427533863920402</v>
      </c>
      <c r="J696">
        <f>(Table2[[#This Row],[1M Return vs Nifty]]-AVERAGE(Table2[1M Return vs Nifty]))/_xlfn.STDEV.P(Table2[1M Return vs Nifty])</f>
        <v>-0.71123521876317564</v>
      </c>
      <c r="K696">
        <v>-23.850904370636599</v>
      </c>
      <c r="L696">
        <f>(Table2[[#This Row],[6M Return vs Nifty]]-AVERAGE(Table2[6M Return vs Nifty]))/_xlfn.STDEV.P(Table2[6M Return vs Nifty])</f>
        <v>-1.0436037305018246</v>
      </c>
      <c r="M696">
        <v>2.9272449397974398</v>
      </c>
      <c r="N696">
        <f>(Table2[[#This Row],[1W Return vs Nifty]]-AVERAGE(Table2[1W Return vs Nifty]))/_xlfn.STDEV.P(Table2[1W Return vs Nifty])</f>
        <v>-0.62683134309076616</v>
      </c>
      <c r="O696">
        <v>210.6</v>
      </c>
      <c r="P696">
        <v>219.02972587810501</v>
      </c>
      <c r="Q696">
        <v>228.590628722107</v>
      </c>
      <c r="R696">
        <v>35.707914765052003</v>
      </c>
      <c r="S696" s="1">
        <f>(Table2[[#This Row],[Close Price]]-Table2[[#This Row],[20D EMA]])/Table2[[#This Row],[20D EMA]]</f>
        <v>-3.6657169990503322E-2</v>
      </c>
      <c r="T696" s="1">
        <f>(Table2[[#This Row],[Close Price]]-Table2[[#This Row],[50D EMA]])/Table2[[#This Row],[50D EMA]]</f>
        <v>-7.3733032415393251E-2</v>
      </c>
      <c r="U696" s="1">
        <f>(Table2[[#This Row],[Close Price]]-Table2[[#This Row],[200D EMA]])/Table2[[#This Row],[200D EMA]]</f>
        <v>-0.11247455272264417</v>
      </c>
      <c r="V696">
        <v>0.66721677717481698</v>
      </c>
      <c r="W696">
        <v>201.7</v>
      </c>
      <c r="X696">
        <v>207.09</v>
      </c>
      <c r="Y696">
        <v>201.7</v>
      </c>
      <c r="Z696">
        <v>207.09</v>
      </c>
      <c r="AA696">
        <v>201.7</v>
      </c>
      <c r="AB696">
        <v>207.87</v>
      </c>
      <c r="AC696" s="1">
        <f>(Table2[[#This Row],[Close Price]]/Table2[[#This Row],[Day Low]])-1</f>
        <v>5.8502726822013962E-3</v>
      </c>
      <c r="AD696" s="1">
        <f>(Table2[[#This Row],[Day High]]/Table2[[#This Row],[Close Price]])-1</f>
        <v>2.0751182965299764E-2</v>
      </c>
      <c r="AE696" s="1">
        <f>(Table2[[#This Row],[Close Price]]/Table2[[#This Row],[Current Week Low]])-1</f>
        <v>5.8502726822013962E-3</v>
      </c>
      <c r="AF696" s="1">
        <f>(Table2[[#This Row],[Current Week High]]/Table2[[#This Row],[Close Price]])-1</f>
        <v>2.0751182965299764E-2</v>
      </c>
      <c r="AG696" s="1">
        <f>(Table2[[#This Row],[Close Price]]/Table2[[#This Row],[Current Month Low]])-1</f>
        <v>5.8502726822013962E-3</v>
      </c>
      <c r="AH696" s="1">
        <f>(Table2[[#This Row],[Current Month High]]/Table2[[#This Row],[Close Price]])-1</f>
        <v>2.459582018927442E-2</v>
      </c>
      <c r="AI696">
        <v>38.505520504731798</v>
      </c>
      <c r="AJ696">
        <v>3.1943031536113899</v>
      </c>
      <c r="AK696" t="str">
        <f>IF(AND(Table2[[#This Row],[20D EMA]]&gt;Table2[[#This Row],[50D EMA]],Table2[[#This Row],[50D EMA]]&gt;Table2[[#This Row],[200D EMA]]),"Uptrend","Downtrend/NoTrend")</f>
        <v>Downtrend/NoTrend</v>
      </c>
      <c r="AL696">
        <v>-0.08</v>
      </c>
      <c r="AM696" t="s">
        <v>3168</v>
      </c>
      <c r="AN696">
        <v>-6.65</v>
      </c>
      <c r="AO696" t="s">
        <v>3168</v>
      </c>
      <c r="AQ696">
        <f>(Table2[[#This Row],[Sharpe Ratio]]-AVERAGE(Table2[Sharpe Ratio]))/_xlfn.STDEV.P(Table2[Sharpe Ratio])</f>
        <v>-0.73340465320162251</v>
      </c>
      <c r="AR6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6">
        <f>_xlfn.RANK.AVG(Table2[[#This Row],[1Y Return vs Nifty Z-Score]],Table2[1Y Return vs Nifty Z-Score])</f>
        <v>710</v>
      </c>
      <c r="AT696">
        <f>_xlfn.RANK.AVG(Table2[[#This Row],[6M Return vs Nifty Z-Score]],Table2[6M Return vs Nifty Z-Score])</f>
        <v>663</v>
      </c>
      <c r="AU696">
        <f>_xlfn.RANK.AVG(Table2[[#This Row],[Sharpe Ratio Z-Score]],Table2[Sharpe Ratio Z-Score])</f>
        <v>539</v>
      </c>
      <c r="AV696">
        <f>(Table2[[#This Row],[Rank 1Y]]+Table2[[#This Row],[Rank 6M]]+Table2[[#This Row],[Rank Sharpe]])/3</f>
        <v>637.33333333333337</v>
      </c>
    </row>
    <row r="697" spans="1:48" x14ac:dyDescent="0.3">
      <c r="A697" t="s">
        <v>364</v>
      </c>
      <c r="B697" t="s">
        <v>365</v>
      </c>
      <c r="C697" t="s">
        <v>3123</v>
      </c>
      <c r="D697" t="s">
        <v>366</v>
      </c>
      <c r="E697">
        <v>65492.542743530001</v>
      </c>
      <c r="F697">
        <v>688.45</v>
      </c>
      <c r="G697">
        <v>-33.458440785253799</v>
      </c>
      <c r="H697">
        <f>(Table2[[#This Row],[1Y Return vs Nifty]]-AVERAGE(Table2[1Y Return vs Nifty]))/_xlfn.STDEV.P(Table2[1Y Return vs Nifty])</f>
        <v>-0.96649901384782322</v>
      </c>
      <c r="I697">
        <v>-3.6973315262920199</v>
      </c>
      <c r="J697">
        <f>(Table2[[#This Row],[1M Return vs Nifty]]-AVERAGE(Table2[1M Return vs Nifty]))/_xlfn.STDEV.P(Table2[1M Return vs Nifty])</f>
        <v>-0.52977461807460002</v>
      </c>
      <c r="K697">
        <v>-10.8761885854047</v>
      </c>
      <c r="L697">
        <f>(Table2[[#This Row],[6M Return vs Nifty]]-AVERAGE(Table2[6M Return vs Nifty]))/_xlfn.STDEV.P(Table2[6M Return vs Nifty])</f>
        <v>-0.59614531140656313</v>
      </c>
      <c r="M697">
        <v>1.65058277092642</v>
      </c>
      <c r="N697">
        <f>(Table2[[#This Row],[1W Return vs Nifty]]-AVERAGE(Table2[1W Return vs Nifty]))/_xlfn.STDEV.P(Table2[1W Return vs Nifty])</f>
        <v>-0.85259184419810219</v>
      </c>
      <c r="O697">
        <v>711.42</v>
      </c>
      <c r="P697">
        <v>729.86177862270995</v>
      </c>
      <c r="Q697">
        <v>739.11613789815397</v>
      </c>
      <c r="R697">
        <v>37.3324698459949</v>
      </c>
      <c r="S697" s="1">
        <f>(Table2[[#This Row],[Close Price]]-Table2[[#This Row],[20D EMA]])/Table2[[#This Row],[20D EMA]]</f>
        <v>-3.228753760085451E-2</v>
      </c>
      <c r="T697" s="1">
        <f>(Table2[[#This Row],[Close Price]]-Table2[[#This Row],[50D EMA]])/Table2[[#This Row],[50D EMA]]</f>
        <v>-5.673920711515576E-2</v>
      </c>
      <c r="U697" s="1">
        <f>(Table2[[#This Row],[Close Price]]-Table2[[#This Row],[200D EMA]])/Table2[[#This Row],[200D EMA]]</f>
        <v>-6.8549630159929514E-2</v>
      </c>
      <c r="V697">
        <v>1.0033454058914799</v>
      </c>
      <c r="W697">
        <v>680.3</v>
      </c>
      <c r="X697">
        <v>695.65</v>
      </c>
      <c r="Y697">
        <v>680.3</v>
      </c>
      <c r="Z697">
        <v>695.65</v>
      </c>
      <c r="AA697">
        <v>680.3</v>
      </c>
      <c r="AB697">
        <v>699</v>
      </c>
      <c r="AC697" s="1">
        <f>(Table2[[#This Row],[Close Price]]/Table2[[#This Row],[Day Low]])-1</f>
        <v>1.1980008819638455E-2</v>
      </c>
      <c r="AD697" s="1">
        <f>(Table2[[#This Row],[Day High]]/Table2[[#This Row],[Close Price]])-1</f>
        <v>1.0458275837025077E-2</v>
      </c>
      <c r="AE697" s="1">
        <f>(Table2[[#This Row],[Close Price]]/Table2[[#This Row],[Current Week Low]])-1</f>
        <v>1.1980008819638455E-2</v>
      </c>
      <c r="AF697" s="1">
        <f>(Table2[[#This Row],[Current Week High]]/Table2[[#This Row],[Close Price]])-1</f>
        <v>1.0458275837025077E-2</v>
      </c>
      <c r="AG697" s="1">
        <f>(Table2[[#This Row],[Close Price]]/Table2[[#This Row],[Current Month Low]])-1</f>
        <v>1.1980008819638455E-2</v>
      </c>
      <c r="AH697" s="1">
        <f>(Table2[[#This Row],[Current Month High]]/Table2[[#This Row],[Close Price]])-1</f>
        <v>1.5324279177863165E-2</v>
      </c>
      <c r="AI697">
        <v>18.730481516449899</v>
      </c>
      <c r="AJ697">
        <v>6.2504822903001802</v>
      </c>
      <c r="AK697" t="str">
        <f>IF(AND(Table2[[#This Row],[20D EMA]]&gt;Table2[[#This Row],[50D EMA]],Table2[[#This Row],[50D EMA]]&gt;Table2[[#This Row],[200D EMA]]),"Uptrend","Downtrend/NoTrend")</f>
        <v>Downtrend/NoTrend</v>
      </c>
      <c r="AL697">
        <v>-0.04</v>
      </c>
      <c r="AM697" t="s">
        <v>3168</v>
      </c>
      <c r="AN697">
        <v>-6.97</v>
      </c>
      <c r="AO697" t="s">
        <v>3168</v>
      </c>
      <c r="AP697">
        <v>-0.140355480651529</v>
      </c>
      <c r="AQ697">
        <f>(Table2[[#This Row],[Sharpe Ratio]]-AVERAGE(Table2[Sharpe Ratio]))/_xlfn.STDEV.P(Table2[Sharpe Ratio])</f>
        <v>-2.396802647933292</v>
      </c>
      <c r="AR6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7">
        <f>_xlfn.RANK.AVG(Table2[[#This Row],[1Y Return vs Nifty Z-Score]],Table2[1Y Return vs Nifty Z-Score])</f>
        <v>653</v>
      </c>
      <c r="AT697">
        <f>_xlfn.RANK.AVG(Table2[[#This Row],[6M Return vs Nifty Z-Score]],Table2[6M Return vs Nifty Z-Score])</f>
        <v>533</v>
      </c>
      <c r="AU697">
        <f>_xlfn.RANK.AVG(Table2[[#This Row],[Sharpe Ratio Z-Score]],Table2[Sharpe Ratio Z-Score])</f>
        <v>732</v>
      </c>
      <c r="AV697">
        <f>(Table2[[#This Row],[Rank 1Y]]+Table2[[#This Row],[Rank 6M]]+Table2[[#This Row],[Rank Sharpe]])/3</f>
        <v>639.33333333333337</v>
      </c>
    </row>
    <row r="698" spans="1:48" x14ac:dyDescent="0.3">
      <c r="A698" t="s">
        <v>1050</v>
      </c>
      <c r="B698" t="s">
        <v>1051</v>
      </c>
      <c r="C698" t="s">
        <v>3123</v>
      </c>
      <c r="D698" t="s">
        <v>54</v>
      </c>
      <c r="E698">
        <v>12941.98700641</v>
      </c>
      <c r="F698">
        <v>152.9</v>
      </c>
      <c r="G698">
        <v>-17.704088905226001</v>
      </c>
      <c r="H698">
        <f>(Table2[[#This Row],[1Y Return vs Nifty]]-AVERAGE(Table2[1Y Return vs Nifty]))/_xlfn.STDEV.P(Table2[1Y Return vs Nifty])</f>
        <v>-0.68720062720255881</v>
      </c>
      <c r="I698">
        <v>-13.470960901605</v>
      </c>
      <c r="J698">
        <f>(Table2[[#This Row],[1M Return vs Nifty]]-AVERAGE(Table2[1M Return vs Nifty]))/_xlfn.STDEV.P(Table2[1M Return vs Nifty])</f>
        <v>-1.6076311242741677</v>
      </c>
      <c r="K698">
        <v>-27.3526437115558</v>
      </c>
      <c r="L698">
        <f>(Table2[[#This Row],[6M Return vs Nifty]]-AVERAGE(Table2[6M Return vs Nifty]))/_xlfn.STDEV.P(Table2[6M Return vs Nifty])</f>
        <v>-1.1643680520875697</v>
      </c>
      <c r="M698">
        <v>10.381822333895</v>
      </c>
      <c r="N698">
        <f>(Table2[[#This Row],[1W Return vs Nifty]]-AVERAGE(Table2[1W Return vs Nifty]))/_xlfn.STDEV.P(Table2[1W Return vs Nifty])</f>
        <v>0.69141021608628228</v>
      </c>
      <c r="O698">
        <v>164.27</v>
      </c>
      <c r="P698">
        <v>180.66373872284899</v>
      </c>
      <c r="Q698">
        <v>184.04369169288799</v>
      </c>
      <c r="R698">
        <v>40.033860748348602</v>
      </c>
      <c r="S698" s="1">
        <f>(Table2[[#This Row],[Close Price]]-Table2[[#This Row],[20D EMA]])/Table2[[#This Row],[20D EMA]]</f>
        <v>-6.9215316247641101E-2</v>
      </c>
      <c r="T698" s="1">
        <f>(Table2[[#This Row],[Close Price]]-Table2[[#This Row],[50D EMA]])/Table2[[#This Row],[50D EMA]]</f>
        <v>-0.15367632109861587</v>
      </c>
      <c r="U698" s="1">
        <f>(Table2[[#This Row],[Close Price]]-Table2[[#This Row],[200D EMA]])/Table2[[#This Row],[200D EMA]]</f>
        <v>-0.16921901210750095</v>
      </c>
      <c r="V698">
        <v>1.57156298209983</v>
      </c>
      <c r="W698">
        <v>150.44999999999999</v>
      </c>
      <c r="X698">
        <v>159.72</v>
      </c>
      <c r="Y698">
        <v>150.44999999999999</v>
      </c>
      <c r="Z698">
        <v>159.72</v>
      </c>
      <c r="AA698">
        <v>150.44999999999999</v>
      </c>
      <c r="AB698">
        <v>160.74</v>
      </c>
      <c r="AC698" s="1">
        <f>(Table2[[#This Row],[Close Price]]/Table2[[#This Row],[Day Low]])-1</f>
        <v>1.6284479893652559E-2</v>
      </c>
      <c r="AD698" s="1">
        <f>(Table2[[#This Row],[Day High]]/Table2[[#This Row],[Close Price]])-1</f>
        <v>4.4604316546762446E-2</v>
      </c>
      <c r="AE698" s="1">
        <f>(Table2[[#This Row],[Close Price]]/Table2[[#This Row],[Current Week Low]])-1</f>
        <v>1.6284479893652559E-2</v>
      </c>
      <c r="AF698" s="1">
        <f>(Table2[[#This Row],[Current Week High]]/Table2[[#This Row],[Close Price]])-1</f>
        <v>4.4604316546762446E-2</v>
      </c>
      <c r="AG698" s="1">
        <f>(Table2[[#This Row],[Close Price]]/Table2[[#This Row],[Current Month Low]])-1</f>
        <v>1.6284479893652559E-2</v>
      </c>
      <c r="AH698" s="1">
        <f>(Table2[[#This Row],[Current Month High]]/Table2[[#This Row],[Close Price]])-1</f>
        <v>5.1275343361674386E-2</v>
      </c>
      <c r="AI698">
        <v>50.686723348593802</v>
      </c>
      <c r="AJ698">
        <v>13.764880952380899</v>
      </c>
      <c r="AK698" t="str">
        <f>IF(AND(Table2[[#This Row],[20D EMA]]&gt;Table2[[#This Row],[50D EMA]],Table2[[#This Row],[50D EMA]]&gt;Table2[[#This Row],[200D EMA]]),"Uptrend","Downtrend/NoTrend")</f>
        <v>Downtrend/NoTrend</v>
      </c>
      <c r="AL698">
        <v>-0.26</v>
      </c>
      <c r="AM698" t="s">
        <v>3168</v>
      </c>
      <c r="AN698">
        <v>-13.78</v>
      </c>
      <c r="AO698" t="s">
        <v>3168</v>
      </c>
      <c r="AP698">
        <v>-5.2294054544207998E-2</v>
      </c>
      <c r="AQ698">
        <f>(Table2[[#This Row],[Sharpe Ratio]]-AVERAGE(Table2[Sharpe Ratio]))/_xlfn.STDEV.P(Table2[Sharpe Ratio])</f>
        <v>-1.3531583319424643</v>
      </c>
      <c r="AR6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8">
        <f>_xlfn.RANK.AVG(Table2[[#This Row],[1Y Return vs Nifty Z-Score]],Table2[1Y Return vs Nifty Z-Score])</f>
        <v>562</v>
      </c>
      <c r="AT698">
        <f>_xlfn.RANK.AVG(Table2[[#This Row],[6M Return vs Nifty Z-Score]],Table2[6M Return vs Nifty Z-Score])</f>
        <v>686</v>
      </c>
      <c r="AU698">
        <f>_xlfn.RANK.AVG(Table2[[#This Row],[Sharpe Ratio Z-Score]],Table2[Sharpe Ratio Z-Score])</f>
        <v>673</v>
      </c>
      <c r="AV698">
        <f>(Table2[[#This Row],[Rank 1Y]]+Table2[[#This Row],[Rank 6M]]+Table2[[#This Row],[Rank Sharpe]])/3</f>
        <v>640.33333333333337</v>
      </c>
    </row>
    <row r="699" spans="1:48" x14ac:dyDescent="0.3">
      <c r="A699" t="s">
        <v>640</v>
      </c>
      <c r="B699" t="s">
        <v>641</v>
      </c>
      <c r="C699" t="s">
        <v>3123</v>
      </c>
      <c r="D699" t="s">
        <v>24</v>
      </c>
      <c r="E699">
        <v>29026.481333849999</v>
      </c>
      <c r="F699">
        <v>180.18</v>
      </c>
      <c r="G699">
        <v>-42.068632519320701</v>
      </c>
      <c r="H699">
        <f>(Table2[[#This Row],[1Y Return vs Nifty]]-AVERAGE(Table2[1Y Return vs Nifty]))/_xlfn.STDEV.P(Table2[1Y Return vs Nifty])</f>
        <v>-1.1191433548111556</v>
      </c>
      <c r="I699">
        <v>1.1668752458873199</v>
      </c>
      <c r="J699">
        <f>(Table2[[#This Row],[1M Return vs Nifty]]-AVERAGE(Table2[1M Return vs Nifty]))/_xlfn.STDEV.P(Table2[1M Return vs Nifty])</f>
        <v>6.6603863196202416E-3</v>
      </c>
      <c r="K699">
        <v>-10.3302980217944</v>
      </c>
      <c r="L699">
        <f>(Table2[[#This Row],[6M Return vs Nifty]]-AVERAGE(Table2[6M Return vs Nifty]))/_xlfn.STDEV.P(Table2[6M Return vs Nifty])</f>
        <v>-0.57731920895967093</v>
      </c>
      <c r="M699">
        <v>6.9524505567836199</v>
      </c>
      <c r="N699">
        <f>(Table2[[#This Row],[1W Return vs Nifty]]-AVERAGE(Table2[1W Return vs Nifty]))/_xlfn.STDEV.P(Table2[1W Return vs Nifty])</f>
        <v>8.4972029256732987E-2</v>
      </c>
      <c r="O699">
        <v>185.28</v>
      </c>
      <c r="P699">
        <v>191.60027760872501</v>
      </c>
      <c r="Q699">
        <v>200.87854047508199</v>
      </c>
      <c r="R699">
        <v>45.810955541642201</v>
      </c>
      <c r="S699" s="1">
        <f>(Table2[[#This Row],[Close Price]]-Table2[[#This Row],[20D EMA]])/Table2[[#This Row],[20D EMA]]</f>
        <v>-2.7525906735751265E-2</v>
      </c>
      <c r="T699" s="1">
        <f>(Table2[[#This Row],[Close Price]]-Table2[[#This Row],[50D EMA]])/Table2[[#This Row],[50D EMA]]</f>
        <v>-5.960470282849397E-2</v>
      </c>
      <c r="U699" s="1">
        <f>(Table2[[#This Row],[Close Price]]-Table2[[#This Row],[200D EMA]])/Table2[[#This Row],[200D EMA]]</f>
        <v>-0.10304007798010428</v>
      </c>
      <c r="V699">
        <v>0.92393226658295202</v>
      </c>
      <c r="W699">
        <v>177.25</v>
      </c>
      <c r="X699">
        <v>183.5</v>
      </c>
      <c r="Y699">
        <v>177.25</v>
      </c>
      <c r="Z699">
        <v>183.5</v>
      </c>
      <c r="AA699">
        <v>177.25</v>
      </c>
      <c r="AB699">
        <v>184.45</v>
      </c>
      <c r="AC699" s="1">
        <f>(Table2[[#This Row],[Close Price]]/Table2[[#This Row],[Day Low]])-1</f>
        <v>1.6530324400564123E-2</v>
      </c>
      <c r="AD699" s="1">
        <f>(Table2[[#This Row],[Day High]]/Table2[[#This Row],[Close Price]])-1</f>
        <v>1.842601842601832E-2</v>
      </c>
      <c r="AE699" s="1">
        <f>(Table2[[#This Row],[Close Price]]/Table2[[#This Row],[Current Week Low]])-1</f>
        <v>1.6530324400564123E-2</v>
      </c>
      <c r="AF699" s="1">
        <f>(Table2[[#This Row],[Current Week High]]/Table2[[#This Row],[Close Price]])-1</f>
        <v>1.842601842601832E-2</v>
      </c>
      <c r="AG699" s="1">
        <f>(Table2[[#This Row],[Close Price]]/Table2[[#This Row],[Current Month Low]])-1</f>
        <v>1.6530324400564123E-2</v>
      </c>
      <c r="AH699" s="1">
        <f>(Table2[[#This Row],[Current Month High]]/Table2[[#This Row],[Close Price]])-1</f>
        <v>2.3698523698523655E-2</v>
      </c>
      <c r="AI699">
        <v>46.020646020645998</v>
      </c>
      <c r="AJ699">
        <v>7.6987447698744598</v>
      </c>
      <c r="AK699" t="str">
        <f>IF(AND(Table2[[#This Row],[20D EMA]]&gt;Table2[[#This Row],[50D EMA]],Table2[[#This Row],[50D EMA]]&gt;Table2[[#This Row],[200D EMA]]),"Uptrend","Downtrend/NoTrend")</f>
        <v>Downtrend/NoTrend</v>
      </c>
      <c r="AL699">
        <v>-7.0000000000000007E-2</v>
      </c>
      <c r="AM699" t="s">
        <v>3168</v>
      </c>
      <c r="AN699">
        <v>-5.26</v>
      </c>
      <c r="AO699" t="s">
        <v>3168</v>
      </c>
      <c r="AP699">
        <v>-8.9486654194262993E-2</v>
      </c>
      <c r="AQ699">
        <f>(Table2[[#This Row],[Sharpe Ratio]]-AVERAGE(Table2[Sharpe Ratio]))/_xlfn.STDEV.P(Table2[Sharpe Ratio])</f>
        <v>-1.7939398061647558</v>
      </c>
      <c r="AR6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9">
        <f>_xlfn.RANK.AVG(Table2[[#This Row],[1Y Return vs Nifty Z-Score]],Table2[1Y Return vs Nifty Z-Score])</f>
        <v>688</v>
      </c>
      <c r="AT699">
        <f>_xlfn.RANK.AVG(Table2[[#This Row],[6M Return vs Nifty Z-Score]],Table2[6M Return vs Nifty Z-Score])</f>
        <v>526</v>
      </c>
      <c r="AU699">
        <f>_xlfn.RANK.AVG(Table2[[#This Row],[Sharpe Ratio Z-Score]],Table2[Sharpe Ratio Z-Score])</f>
        <v>708</v>
      </c>
      <c r="AV699">
        <f>(Table2[[#This Row],[Rank 1Y]]+Table2[[#This Row],[Rank 6M]]+Table2[[#This Row],[Rank Sharpe]])/3</f>
        <v>640.66666666666663</v>
      </c>
    </row>
    <row r="700" spans="1:48" x14ac:dyDescent="0.3">
      <c r="A700" t="s">
        <v>1185</v>
      </c>
      <c r="B700" t="s">
        <v>1186</v>
      </c>
      <c r="C700" t="s">
        <v>3133</v>
      </c>
      <c r="D700" t="s">
        <v>304</v>
      </c>
      <c r="E700">
        <v>10088.49535992</v>
      </c>
      <c r="F700">
        <v>875.15</v>
      </c>
      <c r="G700">
        <v>-41.310060621523398</v>
      </c>
      <c r="H700">
        <f>(Table2[[#This Row],[1Y Return vs Nifty]]-AVERAGE(Table2[1Y Return vs Nifty]))/_xlfn.STDEV.P(Table2[1Y Return vs Nifty])</f>
        <v>-1.1056951400688015</v>
      </c>
      <c r="I700">
        <v>-4.0006008172643197</v>
      </c>
      <c r="J700">
        <f>(Table2[[#This Row],[1M Return vs Nifty]]-AVERAGE(Table2[1M Return vs Nifty]))/_xlfn.STDEV.P(Table2[1M Return vs Nifty])</f>
        <v>-0.56321979650858944</v>
      </c>
      <c r="K700">
        <v>-14.847550787674701</v>
      </c>
      <c r="L700">
        <f>(Table2[[#This Row],[6M Return vs Nifty]]-AVERAGE(Table2[6M Return vs Nifty]))/_xlfn.STDEV.P(Table2[6M Return vs Nifty])</f>
        <v>-0.73310549474291431</v>
      </c>
      <c r="M700">
        <v>3.9147417006162999</v>
      </c>
      <c r="N700">
        <f>(Table2[[#This Row],[1W Return vs Nifty]]-AVERAGE(Table2[1W Return vs Nifty]))/_xlfn.STDEV.P(Table2[1W Return vs Nifty])</f>
        <v>-0.45220584779510314</v>
      </c>
      <c r="O700">
        <v>883.71</v>
      </c>
      <c r="P700">
        <v>921.16193942874804</v>
      </c>
      <c r="Q700">
        <v>972.35779380018801</v>
      </c>
      <c r="R700">
        <v>50.6172921854374</v>
      </c>
      <c r="S700" s="1">
        <f>(Table2[[#This Row],[Close Price]]-Table2[[#This Row],[20D EMA]])/Table2[[#This Row],[20D EMA]]</f>
        <v>-9.6864355953876942E-3</v>
      </c>
      <c r="T700" s="1">
        <f>(Table2[[#This Row],[Close Price]]-Table2[[#This Row],[50D EMA]])/Table2[[#This Row],[50D EMA]]</f>
        <v>-4.9949892043175424E-2</v>
      </c>
      <c r="U700" s="1">
        <f>(Table2[[#This Row],[Close Price]]-Table2[[#This Row],[200D EMA]])/Table2[[#This Row],[200D EMA]]</f>
        <v>-9.9971218845563634E-2</v>
      </c>
      <c r="V700">
        <v>0.32725010115505299</v>
      </c>
      <c r="W700">
        <v>856.8</v>
      </c>
      <c r="X700">
        <v>885.95</v>
      </c>
      <c r="Y700">
        <v>856.8</v>
      </c>
      <c r="Z700">
        <v>885.95</v>
      </c>
      <c r="AA700">
        <v>855</v>
      </c>
      <c r="AB700">
        <v>905.95</v>
      </c>
      <c r="AC700" s="1">
        <f>(Table2[[#This Row],[Close Price]]/Table2[[#This Row],[Day Low]])-1</f>
        <v>2.1416900093370606E-2</v>
      </c>
      <c r="AD700" s="1">
        <f>(Table2[[#This Row],[Day High]]/Table2[[#This Row],[Close Price]])-1</f>
        <v>1.234074158715659E-2</v>
      </c>
      <c r="AE700" s="1">
        <f>(Table2[[#This Row],[Close Price]]/Table2[[#This Row],[Current Week Low]])-1</f>
        <v>2.1416900093370606E-2</v>
      </c>
      <c r="AF700" s="1">
        <f>(Table2[[#This Row],[Current Week High]]/Table2[[#This Row],[Close Price]])-1</f>
        <v>1.234074158715659E-2</v>
      </c>
      <c r="AG700" s="1">
        <f>(Table2[[#This Row],[Close Price]]/Table2[[#This Row],[Current Month Low]])-1</f>
        <v>2.3567251461988237E-2</v>
      </c>
      <c r="AH700" s="1">
        <f>(Table2[[#This Row],[Current Month High]]/Table2[[#This Row],[Close Price]])-1</f>
        <v>3.5193966748557459E-2</v>
      </c>
      <c r="AI700">
        <v>26.835399645774999</v>
      </c>
      <c r="AJ700">
        <v>6.70609034932634</v>
      </c>
      <c r="AK700" t="str">
        <f>IF(AND(Table2[[#This Row],[20D EMA]]&gt;Table2[[#This Row],[50D EMA]],Table2[[#This Row],[50D EMA]]&gt;Table2[[#This Row],[200D EMA]]),"Uptrend","Downtrend/NoTrend")</f>
        <v>Downtrend/NoTrend</v>
      </c>
      <c r="AL700">
        <v>-0.08</v>
      </c>
      <c r="AM700" t="s">
        <v>3168</v>
      </c>
      <c r="AN700">
        <v>-0.08</v>
      </c>
      <c r="AO700" t="s">
        <v>3168</v>
      </c>
      <c r="AP700">
        <v>-4.5443843632144001E-2</v>
      </c>
      <c r="AQ700">
        <f>(Table2[[#This Row],[Sharpe Ratio]]-AVERAGE(Table2[Sharpe Ratio]))/_xlfn.STDEV.P(Table2[Sharpe Ratio])</f>
        <v>-1.2719742767012832</v>
      </c>
      <c r="AR7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0">
        <f>_xlfn.RANK.AVG(Table2[[#This Row],[1Y Return vs Nifty Z-Score]],Table2[1Y Return vs Nifty Z-Score])</f>
        <v>686</v>
      </c>
      <c r="AT700">
        <f>_xlfn.RANK.AVG(Table2[[#This Row],[6M Return vs Nifty Z-Score]],Table2[6M Return vs Nifty Z-Score])</f>
        <v>577</v>
      </c>
      <c r="AU700">
        <f>_xlfn.RANK.AVG(Table2[[#This Row],[Sharpe Ratio Z-Score]],Table2[Sharpe Ratio Z-Score])</f>
        <v>659</v>
      </c>
      <c r="AV700">
        <f>(Table2[[#This Row],[Rank 1Y]]+Table2[[#This Row],[Rank 6M]]+Table2[[#This Row],[Rank Sharpe]])/3</f>
        <v>640.66666666666663</v>
      </c>
    </row>
    <row r="701" spans="1:48" x14ac:dyDescent="0.3">
      <c r="A701" t="s">
        <v>2269</v>
      </c>
      <c r="B701" t="s">
        <v>2270</v>
      </c>
      <c r="C701" t="s">
        <v>3134</v>
      </c>
      <c r="D701" t="s">
        <v>91</v>
      </c>
      <c r="E701">
        <v>2433.57782473</v>
      </c>
      <c r="F701">
        <v>565.54999999999995</v>
      </c>
      <c r="G701">
        <v>-57.183993452200802</v>
      </c>
      <c r="H701">
        <f>(Table2[[#This Row],[1Y Return vs Nifty]]-AVERAGE(Table2[1Y Return vs Nifty]))/_xlfn.STDEV.P(Table2[1Y Return vs Nifty])</f>
        <v>-1.387113497554141</v>
      </c>
      <c r="I701">
        <v>-12.682449080025799</v>
      </c>
      <c r="J701">
        <f>(Table2[[#This Row],[1M Return vs Nifty]]-AVERAGE(Table2[1M Return vs Nifty]))/_xlfn.STDEV.P(Table2[1M Return vs Nifty])</f>
        <v>-1.5206723738992898</v>
      </c>
      <c r="K701">
        <v>-24.546605108827301</v>
      </c>
      <c r="L701">
        <f>(Table2[[#This Row],[6M Return vs Nifty]]-AVERAGE(Table2[6M Return vs Nifty]))/_xlfn.STDEV.P(Table2[6M Return vs Nifty])</f>
        <v>-1.067596329463302</v>
      </c>
      <c r="M701">
        <v>-3.9328556793975999</v>
      </c>
      <c r="N701">
        <f>(Table2[[#This Row],[1W Return vs Nifty]]-AVERAGE(Table2[1W Return vs Nifty]))/_xlfn.STDEV.P(Table2[1W Return vs Nifty])</f>
        <v>-1.8399476954032998</v>
      </c>
      <c r="O701">
        <v>621.14</v>
      </c>
      <c r="P701">
        <v>663.45676880287601</v>
      </c>
      <c r="Q701">
        <v>742.57129848811701</v>
      </c>
      <c r="R701">
        <v>28.177184802279601</v>
      </c>
      <c r="S701" s="1">
        <f>(Table2[[#This Row],[Close Price]]-Table2[[#This Row],[20D EMA]])/Table2[[#This Row],[20D EMA]]</f>
        <v>-8.9496731815693772E-2</v>
      </c>
      <c r="T701" s="1">
        <f>(Table2[[#This Row],[Close Price]]-Table2[[#This Row],[50D EMA]])/Table2[[#This Row],[50D EMA]]</f>
        <v>-0.14757068343659596</v>
      </c>
      <c r="U701" s="1">
        <f>(Table2[[#This Row],[Close Price]]-Table2[[#This Row],[200D EMA]])/Table2[[#This Row],[200D EMA]]</f>
        <v>-0.23838963187580006</v>
      </c>
      <c r="V701">
        <v>1.23418526129603</v>
      </c>
      <c r="W701">
        <v>560.29999999999995</v>
      </c>
      <c r="X701">
        <v>578</v>
      </c>
      <c r="Y701">
        <v>560.29999999999995</v>
      </c>
      <c r="Z701">
        <v>578</v>
      </c>
      <c r="AA701">
        <v>560.29999999999995</v>
      </c>
      <c r="AB701">
        <v>579.9</v>
      </c>
      <c r="AC701" s="1">
        <f>(Table2[[#This Row],[Close Price]]/Table2[[#This Row],[Day Low]])-1</f>
        <v>9.3699803676601245E-3</v>
      </c>
      <c r="AD701" s="1">
        <f>(Table2[[#This Row],[Day High]]/Table2[[#This Row],[Close Price]])-1</f>
        <v>2.2013968703032516E-2</v>
      </c>
      <c r="AE701" s="1">
        <f>(Table2[[#This Row],[Close Price]]/Table2[[#This Row],[Current Week Low]])-1</f>
        <v>9.3699803676601245E-3</v>
      </c>
      <c r="AF701" s="1">
        <f>(Table2[[#This Row],[Current Week High]]/Table2[[#This Row],[Close Price]])-1</f>
        <v>2.2013968703032516E-2</v>
      </c>
      <c r="AG701" s="1">
        <f>(Table2[[#This Row],[Close Price]]/Table2[[#This Row],[Current Month Low]])-1</f>
        <v>9.3699803676601245E-3</v>
      </c>
      <c r="AH701" s="1">
        <f>(Table2[[#This Row],[Current Month High]]/Table2[[#This Row],[Close Price]])-1</f>
        <v>2.5373530191848737E-2</v>
      </c>
      <c r="AI701">
        <v>57.156750066307097</v>
      </c>
      <c r="AJ701">
        <v>5.7102803738317602</v>
      </c>
      <c r="AK701" t="str">
        <f>IF(AND(Table2[[#This Row],[20D EMA]]&gt;Table2[[#This Row],[50D EMA]],Table2[[#This Row],[50D EMA]]&gt;Table2[[#This Row],[200D EMA]]),"Uptrend","Downtrend/NoTrend")</f>
        <v>Downtrend/NoTrend</v>
      </c>
      <c r="AL701">
        <v>-0.13</v>
      </c>
      <c r="AM701" t="s">
        <v>3168</v>
      </c>
      <c r="AN701">
        <v>-14.48</v>
      </c>
      <c r="AO701" t="s">
        <v>3168</v>
      </c>
      <c r="AQ701">
        <f>(Table2[[#This Row],[Sharpe Ratio]]-AVERAGE(Table2[Sharpe Ratio]))/_xlfn.STDEV.P(Table2[Sharpe Ratio])</f>
        <v>-0.73340465320162251</v>
      </c>
      <c r="AR7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1">
        <f>_xlfn.RANK.AVG(Table2[[#This Row],[1Y Return vs Nifty Z-Score]],Table2[1Y Return vs Nifty Z-Score])</f>
        <v>721</v>
      </c>
      <c r="AT701">
        <f>_xlfn.RANK.AVG(Table2[[#This Row],[6M Return vs Nifty Z-Score]],Table2[6M Return vs Nifty Z-Score])</f>
        <v>670</v>
      </c>
      <c r="AU701">
        <f>_xlfn.RANK.AVG(Table2[[#This Row],[Sharpe Ratio Z-Score]],Table2[Sharpe Ratio Z-Score])</f>
        <v>539</v>
      </c>
      <c r="AV701">
        <f>(Table2[[#This Row],[Rank 1Y]]+Table2[[#This Row],[Rank 6M]]+Table2[[#This Row],[Rank Sharpe]])/3</f>
        <v>643.33333333333337</v>
      </c>
    </row>
    <row r="702" spans="1:48" x14ac:dyDescent="0.3">
      <c r="A702" t="s">
        <v>1101</v>
      </c>
      <c r="B702" t="s">
        <v>1102</v>
      </c>
      <c r="C702" t="s">
        <v>3122</v>
      </c>
      <c r="D702" t="s">
        <v>21</v>
      </c>
      <c r="E702">
        <v>11339.20756979</v>
      </c>
      <c r="F702">
        <v>757.15</v>
      </c>
      <c r="G702">
        <v>-32.984470925282601</v>
      </c>
      <c r="H702">
        <f>(Table2[[#This Row],[1Y Return vs Nifty]]-AVERAGE(Table2[1Y Return vs Nifty]))/_xlfn.STDEV.P(Table2[1Y Return vs Nifty])</f>
        <v>-0.95809631862960498</v>
      </c>
      <c r="I702">
        <v>0.33267686369864902</v>
      </c>
      <c r="J702">
        <f>(Table2[[#This Row],[1M Return vs Nifty]]-AVERAGE(Table2[1M Return vs Nifty]))/_xlfn.STDEV.P(Table2[1M Return vs Nifty])</f>
        <v>-8.5336774527746059E-2</v>
      </c>
      <c r="K702">
        <v>-12.786405760179299</v>
      </c>
      <c r="L702">
        <f>(Table2[[#This Row],[6M Return vs Nifty]]-AVERAGE(Table2[6M Return vs Nifty]))/_xlfn.STDEV.P(Table2[6M Return vs Nifty])</f>
        <v>-0.66202288216045557</v>
      </c>
      <c r="M702">
        <v>0.92091605466293902</v>
      </c>
      <c r="N702">
        <f>(Table2[[#This Row],[1W Return vs Nifty]]-AVERAGE(Table2[1W Return vs Nifty]))/_xlfn.STDEV.P(Table2[1W Return vs Nifty])</f>
        <v>-0.98162357046180304</v>
      </c>
      <c r="O702">
        <v>779.09</v>
      </c>
      <c r="P702">
        <v>790.87644988284796</v>
      </c>
      <c r="Q702">
        <v>818.54575592053902</v>
      </c>
      <c r="R702">
        <v>28.0650880692871</v>
      </c>
      <c r="S702" s="1">
        <f>(Table2[[#This Row],[Close Price]]-Table2[[#This Row],[20D EMA]])/Table2[[#This Row],[20D EMA]]</f>
        <v>-2.8161059697852691E-2</v>
      </c>
      <c r="T702" s="1">
        <f>(Table2[[#This Row],[Close Price]]-Table2[[#This Row],[50D EMA]])/Table2[[#This Row],[50D EMA]]</f>
        <v>-4.264439772842378E-2</v>
      </c>
      <c r="U702" s="1">
        <f>(Table2[[#This Row],[Close Price]]-Table2[[#This Row],[200D EMA]])/Table2[[#This Row],[200D EMA]]</f>
        <v>-7.5005893655258393E-2</v>
      </c>
      <c r="V702">
        <v>0.84121571444154297</v>
      </c>
      <c r="W702">
        <v>755.75</v>
      </c>
      <c r="X702">
        <v>770.3</v>
      </c>
      <c r="Y702">
        <v>755.75</v>
      </c>
      <c r="Z702">
        <v>770.3</v>
      </c>
      <c r="AA702">
        <v>755.75</v>
      </c>
      <c r="AB702">
        <v>775.75</v>
      </c>
      <c r="AC702" s="1">
        <f>(Table2[[#This Row],[Close Price]]/Table2[[#This Row],[Day Low]])-1</f>
        <v>1.8524644392987621E-3</v>
      </c>
      <c r="AD702" s="1">
        <f>(Table2[[#This Row],[Day High]]/Table2[[#This Row],[Close Price]])-1</f>
        <v>1.7367760681503031E-2</v>
      </c>
      <c r="AE702" s="1">
        <f>(Table2[[#This Row],[Close Price]]/Table2[[#This Row],[Current Week Low]])-1</f>
        <v>1.8524644392987621E-3</v>
      </c>
      <c r="AF702" s="1">
        <f>(Table2[[#This Row],[Current Week High]]/Table2[[#This Row],[Close Price]])-1</f>
        <v>1.7367760681503031E-2</v>
      </c>
      <c r="AG702" s="1">
        <f>(Table2[[#This Row],[Close Price]]/Table2[[#This Row],[Current Month Low]])-1</f>
        <v>1.8524644392987621E-3</v>
      </c>
      <c r="AH702" s="1">
        <f>(Table2[[#This Row],[Current Month High]]/Table2[[#This Row],[Close Price]])-1</f>
        <v>2.4565805982962541E-2</v>
      </c>
      <c r="AI702">
        <v>26.923330911972499</v>
      </c>
      <c r="AJ702">
        <v>2.17948717948717</v>
      </c>
      <c r="AK702" t="str">
        <f>IF(AND(Table2[[#This Row],[20D EMA]]&gt;Table2[[#This Row],[50D EMA]],Table2[[#This Row],[50D EMA]]&gt;Table2[[#This Row],[200D EMA]]),"Uptrend","Downtrend/NoTrend")</f>
        <v>Downtrend/NoTrend</v>
      </c>
      <c r="AL702">
        <v>0</v>
      </c>
      <c r="AM702" t="s">
        <v>3170</v>
      </c>
      <c r="AN702">
        <v>-5.64</v>
      </c>
      <c r="AO702" t="s">
        <v>3168</v>
      </c>
      <c r="AP702">
        <v>-0.12939119564073001</v>
      </c>
      <c r="AQ702">
        <f>(Table2[[#This Row],[Sharpe Ratio]]-AVERAGE(Table2[Sharpe Ratio]))/_xlfn.STDEV.P(Table2[Sharpe Ratio])</f>
        <v>-2.266861375843531</v>
      </c>
      <c r="AR7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2">
        <f>_xlfn.RANK.AVG(Table2[[#This Row],[1Y Return vs Nifty Z-Score]],Table2[1Y Return vs Nifty Z-Score])</f>
        <v>651</v>
      </c>
      <c r="AT702">
        <f>_xlfn.RANK.AVG(Table2[[#This Row],[6M Return vs Nifty Z-Score]],Table2[6M Return vs Nifty Z-Score])</f>
        <v>555</v>
      </c>
      <c r="AU702">
        <f>_xlfn.RANK.AVG(Table2[[#This Row],[Sharpe Ratio Z-Score]],Table2[Sharpe Ratio Z-Score])</f>
        <v>729</v>
      </c>
      <c r="AV702">
        <f>(Table2[[#This Row],[Rank 1Y]]+Table2[[#This Row],[Rank 6M]]+Table2[[#This Row],[Rank Sharpe]])/3</f>
        <v>645</v>
      </c>
    </row>
    <row r="703" spans="1:48" x14ac:dyDescent="0.3">
      <c r="A703" t="s">
        <v>2159</v>
      </c>
      <c r="B703" t="s">
        <v>2160</v>
      </c>
      <c r="C703" t="s">
        <v>3136</v>
      </c>
      <c r="D703" t="s">
        <v>141</v>
      </c>
      <c r="E703">
        <v>2752.1196498899999</v>
      </c>
      <c r="F703">
        <v>362.1</v>
      </c>
      <c r="G703">
        <v>-55.182453304993203</v>
      </c>
      <c r="H703">
        <f>(Table2[[#This Row],[1Y Return vs Nifty]]-AVERAGE(Table2[1Y Return vs Nifty]))/_xlfn.STDEV.P(Table2[1Y Return vs Nifty])</f>
        <v>-1.3516295285417759</v>
      </c>
      <c r="I703">
        <v>0.78719838425169597</v>
      </c>
      <c r="J703">
        <f>(Table2[[#This Row],[1M Return vs Nifty]]-AVERAGE(Table2[1M Return vs Nifty]))/_xlfn.STDEV.P(Table2[1M Return vs Nifty])</f>
        <v>-3.5211180511128884E-2</v>
      </c>
      <c r="K703">
        <v>-38.1420564420782</v>
      </c>
      <c r="L703">
        <f>(Table2[[#This Row],[6M Return vs Nifty]]-AVERAGE(Table2[6M Return vs Nifty]))/_xlfn.STDEV.P(Table2[6M Return vs Nifty])</f>
        <v>-1.5364620264974727</v>
      </c>
      <c r="M703">
        <v>3.9332002144692799</v>
      </c>
      <c r="N703">
        <f>(Table2[[#This Row],[1W Return vs Nifty]]-AVERAGE(Table2[1W Return vs Nifty]))/_xlfn.STDEV.P(Table2[1W Return vs Nifty])</f>
        <v>-0.448941708354964</v>
      </c>
      <c r="O703">
        <v>378.14</v>
      </c>
      <c r="P703">
        <v>391.91976757898198</v>
      </c>
      <c r="Q703">
        <v>426.89819798827898</v>
      </c>
      <c r="R703">
        <v>36.813058966218499</v>
      </c>
      <c r="S703" s="1">
        <f>(Table2[[#This Row],[Close Price]]-Table2[[#This Row],[20D EMA]])/Table2[[#This Row],[20D EMA]]</f>
        <v>-4.2418152007193011E-2</v>
      </c>
      <c r="T703" s="1">
        <f>(Table2[[#This Row],[Close Price]]-Table2[[#This Row],[50D EMA]])/Table2[[#This Row],[50D EMA]]</f>
        <v>-7.6086408611610784E-2</v>
      </c>
      <c r="U703" s="1">
        <f>(Table2[[#This Row],[Close Price]]-Table2[[#This Row],[200D EMA]])/Table2[[#This Row],[200D EMA]]</f>
        <v>-0.15178840832225315</v>
      </c>
      <c r="V703">
        <v>0.44770674904798902</v>
      </c>
      <c r="W703">
        <v>360.2</v>
      </c>
      <c r="X703">
        <v>372.2</v>
      </c>
      <c r="Y703">
        <v>360.2</v>
      </c>
      <c r="Z703">
        <v>372.2</v>
      </c>
      <c r="AA703">
        <v>360.2</v>
      </c>
      <c r="AB703">
        <v>375.2</v>
      </c>
      <c r="AC703" s="1">
        <f>(Table2[[#This Row],[Close Price]]/Table2[[#This Row],[Day Low]])-1</f>
        <v>5.2748473070516333E-3</v>
      </c>
      <c r="AD703" s="1">
        <f>(Table2[[#This Row],[Day High]]/Table2[[#This Row],[Close Price]])-1</f>
        <v>2.7892847279756827E-2</v>
      </c>
      <c r="AE703" s="1">
        <f>(Table2[[#This Row],[Close Price]]/Table2[[#This Row],[Current Week Low]])-1</f>
        <v>5.2748473070516333E-3</v>
      </c>
      <c r="AF703" s="1">
        <f>(Table2[[#This Row],[Current Week High]]/Table2[[#This Row],[Close Price]])-1</f>
        <v>2.7892847279756827E-2</v>
      </c>
      <c r="AG703" s="1">
        <f>(Table2[[#This Row],[Close Price]]/Table2[[#This Row],[Current Month Low]])-1</f>
        <v>5.2748473070516333E-3</v>
      </c>
      <c r="AH703" s="1">
        <f>(Table2[[#This Row],[Current Month High]]/Table2[[#This Row],[Close Price]])-1</f>
        <v>3.6177851422259044E-2</v>
      </c>
      <c r="AI703">
        <v>61.557580778790303</v>
      </c>
      <c r="AJ703">
        <v>4.9565217391304301</v>
      </c>
      <c r="AK703" t="str">
        <f>IF(AND(Table2[[#This Row],[20D EMA]]&gt;Table2[[#This Row],[50D EMA]],Table2[[#This Row],[50D EMA]]&gt;Table2[[#This Row],[200D EMA]]),"Uptrend","Downtrend/NoTrend")</f>
        <v>Downtrend/NoTrend</v>
      </c>
      <c r="AL703">
        <v>0.08</v>
      </c>
      <c r="AM703" t="s">
        <v>3169</v>
      </c>
      <c r="AN703">
        <v>-11.47</v>
      </c>
      <c r="AO703" t="s">
        <v>3168</v>
      </c>
      <c r="AP703">
        <v>9.4500151486470001E-3</v>
      </c>
      <c r="AQ703">
        <f>(Table2[[#This Row],[Sharpe Ratio]]-AVERAGE(Table2[Sharpe Ratio]))/_xlfn.STDEV.P(Table2[Sharpe Ratio])</f>
        <v>-0.62140948083303948</v>
      </c>
      <c r="AR7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3">
        <f>_xlfn.RANK.AVG(Table2[[#This Row],[1Y Return vs Nifty Z-Score]],Table2[1Y Return vs Nifty Z-Score])</f>
        <v>719</v>
      </c>
      <c r="AT703">
        <f>_xlfn.RANK.AVG(Table2[[#This Row],[6M Return vs Nifty Z-Score]],Table2[6M Return vs Nifty Z-Score])</f>
        <v>724</v>
      </c>
      <c r="AU703">
        <f>_xlfn.RANK.AVG(Table2[[#This Row],[Sharpe Ratio Z-Score]],Table2[Sharpe Ratio Z-Score])</f>
        <v>494</v>
      </c>
      <c r="AV703">
        <f>(Table2[[#This Row],[Rank 1Y]]+Table2[[#This Row],[Rank 6M]]+Table2[[#This Row],[Rank Sharpe]])/3</f>
        <v>645.66666666666663</v>
      </c>
    </row>
    <row r="704" spans="1:48" x14ac:dyDescent="0.3">
      <c r="A704" t="s">
        <v>1759</v>
      </c>
      <c r="B704" t="s">
        <v>1760</v>
      </c>
      <c r="C704" t="s">
        <v>3123</v>
      </c>
      <c r="D704" t="s">
        <v>391</v>
      </c>
      <c r="E704">
        <v>4535.8341259899998</v>
      </c>
      <c r="F704">
        <v>41.18</v>
      </c>
      <c r="G704">
        <v>-45.047973215968703</v>
      </c>
      <c r="H704">
        <f>(Table2[[#This Row],[1Y Return vs Nifty]]-AVERAGE(Table2[1Y Return vs Nifty]))/_xlfn.STDEV.P(Table2[1Y Return vs Nifty])</f>
        <v>-1.1719620969706011</v>
      </c>
      <c r="I704">
        <v>-3.6813708637292901</v>
      </c>
      <c r="J704">
        <f>(Table2[[#This Row],[1M Return vs Nifty]]-AVERAGE(Table2[1M Return vs Nifty]))/_xlfn.STDEV.P(Table2[1M Return vs Nifty])</f>
        <v>-0.52801444247085272</v>
      </c>
      <c r="K704">
        <v>-31.200956672087901</v>
      </c>
      <c r="L704">
        <f>(Table2[[#This Row],[6M Return vs Nifty]]-AVERAGE(Table2[6M Return vs Nifty]))/_xlfn.STDEV.P(Table2[6M Return vs Nifty])</f>
        <v>-1.2970846419541064</v>
      </c>
      <c r="M704">
        <v>8.5752826666573707</v>
      </c>
      <c r="N704">
        <f>(Table2[[#This Row],[1W Return vs Nifty]]-AVERAGE(Table2[1W Return vs Nifty]))/_xlfn.STDEV.P(Table2[1W Return vs Nifty])</f>
        <v>0.37194801967255603</v>
      </c>
      <c r="O704">
        <v>42.31</v>
      </c>
      <c r="P704">
        <v>44.747602432794899</v>
      </c>
      <c r="Q704">
        <v>49.1212926572368</v>
      </c>
      <c r="R704">
        <v>45.334484191933299</v>
      </c>
      <c r="S704" s="1">
        <f>(Table2[[#This Row],[Close Price]]-Table2[[#This Row],[20D EMA]])/Table2[[#This Row],[20D EMA]]</f>
        <v>-2.6707634129047565E-2</v>
      </c>
      <c r="T704" s="1">
        <f>(Table2[[#This Row],[Close Price]]-Table2[[#This Row],[50D EMA]])/Table2[[#This Row],[50D EMA]]</f>
        <v>-7.9727230931600765E-2</v>
      </c>
      <c r="U704" s="1">
        <f>(Table2[[#This Row],[Close Price]]-Table2[[#This Row],[200D EMA]])/Table2[[#This Row],[200D EMA]]</f>
        <v>-0.16166701297236422</v>
      </c>
      <c r="V704">
        <v>1.19661603912731</v>
      </c>
      <c r="W704">
        <v>40.659999999999997</v>
      </c>
      <c r="X704">
        <v>42.98</v>
      </c>
      <c r="Y704">
        <v>40.659999999999997</v>
      </c>
      <c r="Z704">
        <v>42.98</v>
      </c>
      <c r="AA704">
        <v>40.659999999999997</v>
      </c>
      <c r="AB704">
        <v>42.98</v>
      </c>
      <c r="AC704" s="1">
        <f>(Table2[[#This Row],[Close Price]]/Table2[[#This Row],[Day Low]])-1</f>
        <v>1.2788981800295307E-2</v>
      </c>
      <c r="AD704" s="1">
        <f>(Table2[[#This Row],[Day High]]/Table2[[#This Row],[Close Price]])-1</f>
        <v>4.3710539096648793E-2</v>
      </c>
      <c r="AE704" s="1">
        <f>(Table2[[#This Row],[Close Price]]/Table2[[#This Row],[Current Week Low]])-1</f>
        <v>1.2788981800295307E-2</v>
      </c>
      <c r="AF704" s="1">
        <f>(Table2[[#This Row],[Current Week High]]/Table2[[#This Row],[Close Price]])-1</f>
        <v>4.3710539096648793E-2</v>
      </c>
      <c r="AG704" s="1">
        <f>(Table2[[#This Row],[Close Price]]/Table2[[#This Row],[Current Month Low]])-1</f>
        <v>1.2788981800295307E-2</v>
      </c>
      <c r="AH704" s="1">
        <f>(Table2[[#This Row],[Current Month High]]/Table2[[#This Row],[Close Price]])-1</f>
        <v>4.3710539096648793E-2</v>
      </c>
      <c r="AI704">
        <v>65.857212238950893</v>
      </c>
      <c r="AJ704">
        <v>6.4357715171879004</v>
      </c>
      <c r="AK704" t="str">
        <f>IF(AND(Table2[[#This Row],[20D EMA]]&gt;Table2[[#This Row],[50D EMA]],Table2[[#This Row],[50D EMA]]&gt;Table2[[#This Row],[200D EMA]]),"Uptrend","Downtrend/NoTrend")</f>
        <v>Downtrend/NoTrend</v>
      </c>
      <c r="AL704">
        <v>-0.16</v>
      </c>
      <c r="AM704" t="s">
        <v>3168</v>
      </c>
      <c r="AN704">
        <v>-3.65</v>
      </c>
      <c r="AO704" t="s">
        <v>3168</v>
      </c>
      <c r="AQ704">
        <f>(Table2[[#This Row],[Sharpe Ratio]]-AVERAGE(Table2[Sharpe Ratio]))/_xlfn.STDEV.P(Table2[Sharpe Ratio])</f>
        <v>-0.73340465320162251</v>
      </c>
      <c r="AR7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4">
        <f>_xlfn.RANK.AVG(Table2[[#This Row],[1Y Return vs Nifty Z-Score]],Table2[1Y Return vs Nifty Z-Score])</f>
        <v>696</v>
      </c>
      <c r="AT704">
        <f>_xlfn.RANK.AVG(Table2[[#This Row],[6M Return vs Nifty Z-Score]],Table2[6M Return vs Nifty Z-Score])</f>
        <v>704</v>
      </c>
      <c r="AU704">
        <f>_xlfn.RANK.AVG(Table2[[#This Row],[Sharpe Ratio Z-Score]],Table2[Sharpe Ratio Z-Score])</f>
        <v>539</v>
      </c>
      <c r="AV704">
        <f>(Table2[[#This Row],[Rank 1Y]]+Table2[[#This Row],[Rank 6M]]+Table2[[#This Row],[Rank Sharpe]])/3</f>
        <v>646.33333333333337</v>
      </c>
    </row>
    <row r="705" spans="1:48" x14ac:dyDescent="0.3">
      <c r="A705" t="s">
        <v>970</v>
      </c>
      <c r="B705" t="s">
        <v>971</v>
      </c>
      <c r="C705" t="s">
        <v>3135</v>
      </c>
      <c r="D705" t="s">
        <v>128</v>
      </c>
      <c r="E705">
        <v>14766.327786760001</v>
      </c>
      <c r="F705">
        <v>2462.9</v>
      </c>
      <c r="G705">
        <v>-29.472671156739398</v>
      </c>
      <c r="H705">
        <f>(Table2[[#This Row],[1Y Return vs Nifty]]-AVERAGE(Table2[1Y Return vs Nifty]))/_xlfn.STDEV.P(Table2[1Y Return vs Nifty])</f>
        <v>-0.89583796506199398</v>
      </c>
      <c r="I705">
        <v>-8.7065761595228306</v>
      </c>
      <c r="J705">
        <f>(Table2[[#This Row],[1M Return vs Nifty]]-AVERAGE(Table2[1M Return vs Nifty]))/_xlfn.STDEV.P(Table2[1M Return vs Nifty])</f>
        <v>-1.0822047043546208</v>
      </c>
      <c r="K705">
        <v>-18.272104807576198</v>
      </c>
      <c r="L705">
        <f>(Table2[[#This Row],[6M Return vs Nifty]]-AVERAGE(Table2[6M Return vs Nifty]))/_xlfn.STDEV.P(Table2[6M Return vs Nifty])</f>
        <v>-0.85120792975698967</v>
      </c>
      <c r="M705">
        <v>5.8010164910547104</v>
      </c>
      <c r="N705">
        <f>(Table2[[#This Row],[1W Return vs Nifty]]-AVERAGE(Table2[1W Return vs Nifty]))/_xlfn.STDEV.P(Table2[1W Return vs Nifty])</f>
        <v>-0.11864356930125831</v>
      </c>
      <c r="O705">
        <v>2668.31</v>
      </c>
      <c r="P705">
        <v>2793.1807690417099</v>
      </c>
      <c r="Q705">
        <v>2771.1540431888202</v>
      </c>
      <c r="R705">
        <v>30.621987147838301</v>
      </c>
      <c r="S705" s="1">
        <f>(Table2[[#This Row],[Close Price]]-Table2[[#This Row],[20D EMA]])/Table2[[#This Row],[20D EMA]]</f>
        <v>-7.6981310267547565E-2</v>
      </c>
      <c r="T705" s="1">
        <f>(Table2[[#This Row],[Close Price]]-Table2[[#This Row],[50D EMA]])/Table2[[#This Row],[50D EMA]]</f>
        <v>-0.11824539704067318</v>
      </c>
      <c r="U705" s="1">
        <f>(Table2[[#This Row],[Close Price]]-Table2[[#This Row],[200D EMA]])/Table2[[#This Row],[200D EMA]]</f>
        <v>-0.11123670441434799</v>
      </c>
      <c r="V705">
        <v>2.35376653972591</v>
      </c>
      <c r="W705">
        <v>2421</v>
      </c>
      <c r="X705">
        <v>2578.85</v>
      </c>
      <c r="Y705">
        <v>2421</v>
      </c>
      <c r="Z705">
        <v>2578.85</v>
      </c>
      <c r="AA705">
        <v>2421</v>
      </c>
      <c r="AB705">
        <v>2578.85</v>
      </c>
      <c r="AC705" s="1">
        <f>(Table2[[#This Row],[Close Price]]/Table2[[#This Row],[Day Low]])-1</f>
        <v>1.7306897976042901E-2</v>
      </c>
      <c r="AD705" s="1">
        <f>(Table2[[#This Row],[Day High]]/Table2[[#This Row],[Close Price]])-1</f>
        <v>4.707864712330978E-2</v>
      </c>
      <c r="AE705" s="1">
        <f>(Table2[[#This Row],[Close Price]]/Table2[[#This Row],[Current Week Low]])-1</f>
        <v>1.7306897976042901E-2</v>
      </c>
      <c r="AF705" s="1">
        <f>(Table2[[#This Row],[Current Week High]]/Table2[[#This Row],[Close Price]])-1</f>
        <v>4.707864712330978E-2</v>
      </c>
      <c r="AG705" s="1">
        <f>(Table2[[#This Row],[Close Price]]/Table2[[#This Row],[Current Month Low]])-1</f>
        <v>1.7306897976042901E-2</v>
      </c>
      <c r="AH705" s="1">
        <f>(Table2[[#This Row],[Current Month High]]/Table2[[#This Row],[Close Price]])-1</f>
        <v>4.707864712330978E-2</v>
      </c>
      <c r="AI705">
        <v>29.863169434406501</v>
      </c>
      <c r="AJ705">
        <v>10.443946188340799</v>
      </c>
      <c r="AK705" t="str">
        <f>IF(AND(Table2[[#This Row],[20D EMA]]&gt;Table2[[#This Row],[50D EMA]],Table2[[#This Row],[50D EMA]]&gt;Table2[[#This Row],[200D EMA]]),"Uptrend","Downtrend/NoTrend")</f>
        <v>Downtrend/NoTrend</v>
      </c>
      <c r="AL705">
        <v>-0.09</v>
      </c>
      <c r="AM705" t="s">
        <v>3168</v>
      </c>
      <c r="AN705">
        <v>-18.93</v>
      </c>
      <c r="AO705" t="s">
        <v>3168</v>
      </c>
      <c r="AP705">
        <v>-8.1730492903885996E-2</v>
      </c>
      <c r="AQ705">
        <f>(Table2[[#This Row],[Sharpe Ratio]]-AVERAGE(Table2[Sharpe Ratio]))/_xlfn.STDEV.P(Table2[Sharpe Ratio])</f>
        <v>-1.7020190412801965</v>
      </c>
      <c r="AR7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5">
        <f>_xlfn.RANK.AVG(Table2[[#This Row],[1Y Return vs Nifty Z-Score]],Table2[1Y Return vs Nifty Z-Score])</f>
        <v>631</v>
      </c>
      <c r="AT705">
        <f>_xlfn.RANK.AVG(Table2[[#This Row],[6M Return vs Nifty Z-Score]],Table2[6M Return vs Nifty Z-Score])</f>
        <v>608</v>
      </c>
      <c r="AU705">
        <f>_xlfn.RANK.AVG(Table2[[#This Row],[Sharpe Ratio Z-Score]],Table2[Sharpe Ratio Z-Score])</f>
        <v>703</v>
      </c>
      <c r="AV705">
        <f>(Table2[[#This Row],[Rank 1Y]]+Table2[[#This Row],[Rank 6M]]+Table2[[#This Row],[Rank Sharpe]])/3</f>
        <v>647.33333333333337</v>
      </c>
    </row>
    <row r="706" spans="1:48" x14ac:dyDescent="0.3">
      <c r="A706" t="s">
        <v>1373</v>
      </c>
      <c r="B706" t="s">
        <v>1374</v>
      </c>
      <c r="C706" t="s">
        <v>3137</v>
      </c>
      <c r="D706" t="s">
        <v>477</v>
      </c>
      <c r="E706">
        <v>8017.9451036999999</v>
      </c>
      <c r="F706">
        <v>729.75</v>
      </c>
      <c r="G706">
        <v>-44.292744660899899</v>
      </c>
      <c r="H706">
        <f>(Table2[[#This Row],[1Y Return vs Nifty]]-AVERAGE(Table2[1Y Return vs Nifty]))/_xlfn.STDEV.P(Table2[1Y Return vs Nifty])</f>
        <v>-1.1585731541194162</v>
      </c>
      <c r="I706">
        <v>1.69730453084432</v>
      </c>
      <c r="J706">
        <f>(Table2[[#This Row],[1M Return vs Nifty]]-AVERAGE(Table2[1M Return vs Nifty]))/_xlfn.STDEV.P(Table2[1M Return vs Nifty])</f>
        <v>6.5157249042264512E-2</v>
      </c>
      <c r="K706">
        <v>-18.886545506703399</v>
      </c>
      <c r="L706">
        <f>(Table2[[#This Row],[6M Return vs Nifty]]-AVERAGE(Table2[6M Return vs Nifty]))/_xlfn.STDEV.P(Table2[6M Return vs Nifty])</f>
        <v>-0.87239811753529795</v>
      </c>
      <c r="M706">
        <v>7.70275668451412</v>
      </c>
      <c r="N706">
        <f>(Table2[[#This Row],[1W Return vs Nifty]]-AVERAGE(Table2[1W Return vs Nifty]))/_xlfn.STDEV.P(Table2[1W Return vs Nifty])</f>
        <v>0.21765355731527763</v>
      </c>
      <c r="O706">
        <v>726.45</v>
      </c>
      <c r="P706">
        <v>741.72102510870604</v>
      </c>
      <c r="Q706">
        <v>804.66760082127701</v>
      </c>
      <c r="R706">
        <v>56.281248853406602</v>
      </c>
      <c r="S706" s="1">
        <f>(Table2[[#This Row],[Close Price]]-Table2[[#This Row],[20D EMA]])/Table2[[#This Row],[20D EMA]]</f>
        <v>4.5426388602105502E-3</v>
      </c>
      <c r="T706" s="1">
        <f>(Table2[[#This Row],[Close Price]]-Table2[[#This Row],[50D EMA]])/Table2[[#This Row],[50D EMA]]</f>
        <v>-1.6139525109122504E-2</v>
      </c>
      <c r="U706" s="1">
        <f>(Table2[[#This Row],[Close Price]]-Table2[[#This Row],[200D EMA]])/Table2[[#This Row],[200D EMA]]</f>
        <v>-9.3103786886427398E-2</v>
      </c>
      <c r="V706">
        <v>1.0752118113856499</v>
      </c>
      <c r="W706">
        <v>721.15</v>
      </c>
      <c r="X706">
        <v>739.95</v>
      </c>
      <c r="Y706">
        <v>721.15</v>
      </c>
      <c r="Z706">
        <v>739.95</v>
      </c>
      <c r="AA706">
        <v>721.15</v>
      </c>
      <c r="AB706">
        <v>739.95</v>
      </c>
      <c r="AC706" s="1">
        <f>(Table2[[#This Row],[Close Price]]/Table2[[#This Row],[Day Low]])-1</f>
        <v>1.192539693545025E-2</v>
      </c>
      <c r="AD706" s="1">
        <f>(Table2[[#This Row],[Day High]]/Table2[[#This Row],[Close Price]])-1</f>
        <v>1.3977389516957928E-2</v>
      </c>
      <c r="AE706" s="1">
        <f>(Table2[[#This Row],[Close Price]]/Table2[[#This Row],[Current Week Low]])-1</f>
        <v>1.192539693545025E-2</v>
      </c>
      <c r="AF706" s="1">
        <f>(Table2[[#This Row],[Current Week High]]/Table2[[#This Row],[Close Price]])-1</f>
        <v>1.3977389516957928E-2</v>
      </c>
      <c r="AG706" s="1">
        <f>(Table2[[#This Row],[Close Price]]/Table2[[#This Row],[Current Month Low]])-1</f>
        <v>1.192539693545025E-2</v>
      </c>
      <c r="AH706" s="1">
        <f>(Table2[[#This Row],[Current Month High]]/Table2[[#This Row],[Close Price]])-1</f>
        <v>1.3977389516957928E-2</v>
      </c>
      <c r="AI706">
        <v>51.5998629667694</v>
      </c>
      <c r="AJ706">
        <v>8.4646254458977399</v>
      </c>
      <c r="AK706" t="str">
        <f>IF(AND(Table2[[#This Row],[20D EMA]]&gt;Table2[[#This Row],[50D EMA]],Table2[[#This Row],[50D EMA]]&gt;Table2[[#This Row],[200D EMA]]),"Uptrend","Downtrend/NoTrend")</f>
        <v>Downtrend/NoTrend</v>
      </c>
      <c r="AL706">
        <v>-0.05</v>
      </c>
      <c r="AM706" t="s">
        <v>3168</v>
      </c>
      <c r="AN706">
        <v>0.83</v>
      </c>
      <c r="AO706" t="s">
        <v>3169</v>
      </c>
      <c r="AP706">
        <v>-3.8874868647234002E-2</v>
      </c>
      <c r="AQ706">
        <f>(Table2[[#This Row],[Sharpe Ratio]]-AVERAGE(Table2[Sharpe Ratio]))/_xlfn.STDEV.P(Table2[Sharpe Ratio])</f>
        <v>-1.1941232389889005</v>
      </c>
      <c r="AR7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6">
        <f>_xlfn.RANK.AVG(Table2[[#This Row],[1Y Return vs Nifty Z-Score]],Table2[1Y Return vs Nifty Z-Score])</f>
        <v>693</v>
      </c>
      <c r="AT706">
        <f>_xlfn.RANK.AVG(Table2[[#This Row],[6M Return vs Nifty Z-Score]],Table2[6M Return vs Nifty Z-Score])</f>
        <v>620</v>
      </c>
      <c r="AU706">
        <f>_xlfn.RANK.AVG(Table2[[#This Row],[Sharpe Ratio Z-Score]],Table2[Sharpe Ratio Z-Score])</f>
        <v>641</v>
      </c>
      <c r="AV706">
        <f>(Table2[[#This Row],[Rank 1Y]]+Table2[[#This Row],[Rank 6M]]+Table2[[#This Row],[Rank Sharpe]])/3</f>
        <v>651.33333333333337</v>
      </c>
    </row>
    <row r="707" spans="1:48" x14ac:dyDescent="0.3">
      <c r="A707" t="s">
        <v>1381</v>
      </c>
      <c r="B707" t="s">
        <v>1382</v>
      </c>
      <c r="C707" t="s">
        <v>3126</v>
      </c>
      <c r="D707" t="s">
        <v>46</v>
      </c>
      <c r="E707">
        <v>7946.3006358749999</v>
      </c>
      <c r="F707">
        <v>309.75</v>
      </c>
      <c r="G707">
        <v>-31.744931252076199</v>
      </c>
      <c r="H707">
        <f>(Table2[[#This Row],[1Y Return vs Nifty]]-AVERAGE(Table2[1Y Return vs Nifty]))/_xlfn.STDEV.P(Table2[1Y Return vs Nifty])</f>
        <v>-0.93612134729814478</v>
      </c>
      <c r="I707">
        <v>-20.980299222215699</v>
      </c>
      <c r="J707">
        <f>(Table2[[#This Row],[1M Return vs Nifty]]-AVERAGE(Table2[1M Return vs Nifty]))/_xlfn.STDEV.P(Table2[1M Return vs Nifty])</f>
        <v>-2.4357768268898639</v>
      </c>
      <c r="K707">
        <v>-34.992749106469098</v>
      </c>
      <c r="L707">
        <f>(Table2[[#This Row],[6M Return vs Nifty]]-AVERAGE(Table2[6M Return vs Nifty]))/_xlfn.STDEV.P(Table2[6M Return vs Nifty])</f>
        <v>-1.4278520110672523</v>
      </c>
      <c r="M707">
        <v>5.0913618341559497</v>
      </c>
      <c r="N707">
        <f>(Table2[[#This Row],[1W Return vs Nifty]]-AVERAGE(Table2[1W Return vs Nifty]))/_xlfn.STDEV.P(Table2[1W Return vs Nifty])</f>
        <v>-0.2441364325356235</v>
      </c>
      <c r="O707">
        <v>363.86</v>
      </c>
      <c r="P707">
        <v>407.32298621747998</v>
      </c>
      <c r="Q707">
        <v>429.40542294116699</v>
      </c>
      <c r="R707">
        <v>22.738596545889401</v>
      </c>
      <c r="S707" s="1">
        <f>(Table2[[#This Row],[Close Price]]-Table2[[#This Row],[20D EMA]])/Table2[[#This Row],[20D EMA]]</f>
        <v>-0.14871104270873417</v>
      </c>
      <c r="T707" s="1">
        <f>(Table2[[#This Row],[Close Price]]-Table2[[#This Row],[50D EMA]])/Table2[[#This Row],[50D EMA]]</f>
        <v>-0.23954696768667827</v>
      </c>
      <c r="U707" s="1">
        <f>(Table2[[#This Row],[Close Price]]-Table2[[#This Row],[200D EMA]])/Table2[[#This Row],[200D EMA]]</f>
        <v>-0.2786537303641855</v>
      </c>
      <c r="V707">
        <v>2.3700423840021001</v>
      </c>
      <c r="W707">
        <v>307.64999999999998</v>
      </c>
      <c r="X707">
        <v>326.64999999999998</v>
      </c>
      <c r="Y707">
        <v>307.64999999999998</v>
      </c>
      <c r="Z707">
        <v>326.64999999999998</v>
      </c>
      <c r="AA707">
        <v>307.64999999999998</v>
      </c>
      <c r="AB707">
        <v>326.64999999999998</v>
      </c>
      <c r="AC707" s="1">
        <f>(Table2[[#This Row],[Close Price]]/Table2[[#This Row],[Day Low]])-1</f>
        <v>6.8259385665530026E-3</v>
      </c>
      <c r="AD707" s="1">
        <f>(Table2[[#This Row],[Day High]]/Table2[[#This Row],[Close Price]])-1</f>
        <v>5.4560129136400182E-2</v>
      </c>
      <c r="AE707" s="1">
        <f>(Table2[[#This Row],[Close Price]]/Table2[[#This Row],[Current Week Low]])-1</f>
        <v>6.8259385665530026E-3</v>
      </c>
      <c r="AF707" s="1">
        <f>(Table2[[#This Row],[Current Week High]]/Table2[[#This Row],[Close Price]])-1</f>
        <v>5.4560129136400182E-2</v>
      </c>
      <c r="AG707" s="1">
        <f>(Table2[[#This Row],[Close Price]]/Table2[[#This Row],[Current Month Low]])-1</f>
        <v>6.8259385665530026E-3</v>
      </c>
      <c r="AH707" s="1">
        <f>(Table2[[#This Row],[Current Month High]]/Table2[[#This Row],[Close Price]])-1</f>
        <v>5.4560129136400182E-2</v>
      </c>
      <c r="AI707">
        <v>85.569007263922501</v>
      </c>
      <c r="AJ707">
        <v>3.5953177257525</v>
      </c>
      <c r="AK707" t="str">
        <f>IF(AND(Table2[[#This Row],[20D EMA]]&gt;Table2[[#This Row],[50D EMA]],Table2[[#This Row],[50D EMA]]&gt;Table2[[#This Row],[200D EMA]]),"Uptrend","Downtrend/NoTrend")</f>
        <v>Downtrend/NoTrend</v>
      </c>
      <c r="AL707">
        <v>-0.28999999999999998</v>
      </c>
      <c r="AM707" t="s">
        <v>3168</v>
      </c>
      <c r="AN707">
        <v>-32.549999999999997</v>
      </c>
      <c r="AO707" t="s">
        <v>3168</v>
      </c>
      <c r="AP707">
        <v>-1.5797036111044001E-2</v>
      </c>
      <c r="AQ707">
        <f>(Table2[[#This Row],[Sharpe Ratio]]-AVERAGE(Table2[Sharpe Ratio]))/_xlfn.STDEV.P(Table2[Sharpe Ratio])</f>
        <v>-0.92062041469406919</v>
      </c>
      <c r="AR7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7">
        <f>_xlfn.RANK.AVG(Table2[[#This Row],[1Y Return vs Nifty Z-Score]],Table2[1Y Return vs Nifty Z-Score])</f>
        <v>644</v>
      </c>
      <c r="AT707">
        <f>_xlfn.RANK.AVG(Table2[[#This Row],[6M Return vs Nifty Z-Score]],Table2[6M Return vs Nifty Z-Score])</f>
        <v>719</v>
      </c>
      <c r="AU707">
        <f>_xlfn.RANK.AVG(Table2[[#This Row],[Sharpe Ratio Z-Score]],Table2[Sharpe Ratio Z-Score])</f>
        <v>602</v>
      </c>
      <c r="AV707">
        <f>(Table2[[#This Row],[Rank 1Y]]+Table2[[#This Row],[Rank 6M]]+Table2[[#This Row],[Rank Sharpe]])/3</f>
        <v>655</v>
      </c>
    </row>
    <row r="708" spans="1:48" x14ac:dyDescent="0.3">
      <c r="A708" t="s">
        <v>1709</v>
      </c>
      <c r="B708" t="s">
        <v>1710</v>
      </c>
      <c r="C708" t="s">
        <v>3134</v>
      </c>
      <c r="D708" t="s">
        <v>263</v>
      </c>
      <c r="E708">
        <v>4980.2853788100001</v>
      </c>
      <c r="F708">
        <v>1619.1</v>
      </c>
      <c r="G708">
        <v>-60.852879898023197</v>
      </c>
      <c r="H708">
        <f>(Table2[[#This Row],[1Y Return vs Nifty]]-AVERAGE(Table2[1Y Return vs Nifty]))/_xlfn.STDEV.P(Table2[1Y Return vs Nifty])</f>
        <v>-1.4521567359498717</v>
      </c>
      <c r="I708">
        <v>2.0746204216737398</v>
      </c>
      <c r="J708">
        <f>(Table2[[#This Row],[1M Return vs Nifty]]-AVERAGE(Table2[1M Return vs Nifty]))/_xlfn.STDEV.P(Table2[1M Return vs Nifty])</f>
        <v>0.10676844302208048</v>
      </c>
      <c r="K708">
        <v>-18.975944286468401</v>
      </c>
      <c r="L708">
        <f>(Table2[[#This Row],[6M Return vs Nifty]]-AVERAGE(Table2[6M Return vs Nifty]))/_xlfn.STDEV.P(Table2[6M Return vs Nifty])</f>
        <v>-0.87548120909004512</v>
      </c>
      <c r="M708">
        <v>11.391210099282</v>
      </c>
      <c r="N708">
        <f>(Table2[[#This Row],[1W Return vs Nifty]]-AVERAGE(Table2[1W Return vs Nifty]))/_xlfn.STDEV.P(Table2[1W Return vs Nifty])</f>
        <v>0.86990684055107914</v>
      </c>
      <c r="O708">
        <v>1652.33</v>
      </c>
      <c r="P708">
        <v>1711.3775121389899</v>
      </c>
      <c r="Q708">
        <v>1851.30118743649</v>
      </c>
      <c r="R708">
        <v>46.280508601329998</v>
      </c>
      <c r="S708" s="1">
        <f>(Table2[[#This Row],[Close Price]]-Table2[[#This Row],[20D EMA]])/Table2[[#This Row],[20D EMA]]</f>
        <v>-2.0110994777072389E-2</v>
      </c>
      <c r="T708" s="1">
        <f>(Table2[[#This Row],[Close Price]]-Table2[[#This Row],[50D EMA]])/Table2[[#This Row],[50D EMA]]</f>
        <v>-5.3920021435630308E-2</v>
      </c>
      <c r="U708" s="1">
        <f>(Table2[[#This Row],[Close Price]]-Table2[[#This Row],[200D EMA]])/Table2[[#This Row],[200D EMA]]</f>
        <v>-0.12542593772006419</v>
      </c>
      <c r="V708">
        <v>1.0640257143237799</v>
      </c>
      <c r="W708">
        <v>1613.7</v>
      </c>
      <c r="X708">
        <v>1674.15</v>
      </c>
      <c r="Y708">
        <v>1613.7</v>
      </c>
      <c r="Z708">
        <v>1674.15</v>
      </c>
      <c r="AA708">
        <v>1613.7</v>
      </c>
      <c r="AB708">
        <v>1689.95</v>
      </c>
      <c r="AC708" s="1">
        <f>(Table2[[#This Row],[Close Price]]/Table2[[#This Row],[Day Low]])-1</f>
        <v>3.3463469046290939E-3</v>
      </c>
      <c r="AD708" s="1">
        <f>(Table2[[#This Row],[Day High]]/Table2[[#This Row],[Close Price]])-1</f>
        <v>3.4000370576246164E-2</v>
      </c>
      <c r="AE708" s="1">
        <f>(Table2[[#This Row],[Close Price]]/Table2[[#This Row],[Current Week Low]])-1</f>
        <v>3.3463469046290939E-3</v>
      </c>
      <c r="AF708" s="1">
        <f>(Table2[[#This Row],[Current Week High]]/Table2[[#This Row],[Close Price]])-1</f>
        <v>3.4000370576246164E-2</v>
      </c>
      <c r="AG708" s="1">
        <f>(Table2[[#This Row],[Close Price]]/Table2[[#This Row],[Current Month Low]])-1</f>
        <v>3.3463469046290939E-3</v>
      </c>
      <c r="AH708" s="1">
        <f>(Table2[[#This Row],[Current Month High]]/Table2[[#This Row],[Close Price]])-1</f>
        <v>4.375887838922865E-2</v>
      </c>
      <c r="AI708">
        <v>59.533073929961098</v>
      </c>
      <c r="AJ708">
        <v>8.2720342383308694</v>
      </c>
      <c r="AK708" t="str">
        <f>IF(AND(Table2[[#This Row],[20D EMA]]&gt;Table2[[#This Row],[50D EMA]],Table2[[#This Row],[50D EMA]]&gt;Table2[[#This Row],[200D EMA]]),"Uptrend","Downtrend/NoTrend")</f>
        <v>Downtrend/NoTrend</v>
      </c>
      <c r="AL708">
        <v>0</v>
      </c>
      <c r="AM708" t="s">
        <v>3170</v>
      </c>
      <c r="AN708">
        <v>-6.45</v>
      </c>
      <c r="AO708" t="s">
        <v>3168</v>
      </c>
      <c r="AP708">
        <v>-2.4622983049108999E-2</v>
      </c>
      <c r="AQ708">
        <f>(Table2[[#This Row],[Sharpe Ratio]]-AVERAGE(Table2[Sharpe Ratio]))/_xlfn.STDEV.P(Table2[Sharpe Ratio])</f>
        <v>-1.0252195537532356</v>
      </c>
      <c r="AR7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8">
        <f>_xlfn.RANK.AVG(Table2[[#This Row],[1Y Return vs Nifty Z-Score]],Table2[1Y Return vs Nifty Z-Score])</f>
        <v>727</v>
      </c>
      <c r="AT708">
        <f>_xlfn.RANK.AVG(Table2[[#This Row],[6M Return vs Nifty Z-Score]],Table2[6M Return vs Nifty Z-Score])</f>
        <v>621</v>
      </c>
      <c r="AU708">
        <f>_xlfn.RANK.AVG(Table2[[#This Row],[Sharpe Ratio Z-Score]],Table2[Sharpe Ratio Z-Score])</f>
        <v>619</v>
      </c>
      <c r="AV708">
        <f>(Table2[[#This Row],[Rank 1Y]]+Table2[[#This Row],[Rank 6M]]+Table2[[#This Row],[Rank Sharpe]])/3</f>
        <v>655.66666666666663</v>
      </c>
    </row>
    <row r="709" spans="1:48" x14ac:dyDescent="0.3">
      <c r="A709" t="s">
        <v>2253</v>
      </c>
      <c r="B709" t="s">
        <v>2254</v>
      </c>
      <c r="C709" t="s">
        <v>3133</v>
      </c>
      <c r="D709" t="s">
        <v>1252</v>
      </c>
      <c r="E709">
        <v>2490.5702796750002</v>
      </c>
      <c r="F709">
        <v>297.75</v>
      </c>
      <c r="G709">
        <v>-58.591986283024099</v>
      </c>
      <c r="H709">
        <f>(Table2[[#This Row],[1Y Return vs Nifty]]-AVERAGE(Table2[1Y Return vs Nifty]))/_xlfn.STDEV.P(Table2[1Y Return vs Nifty])</f>
        <v>-1.4120748624551991</v>
      </c>
      <c r="I709">
        <v>7.6828182756371</v>
      </c>
      <c r="J709">
        <f>(Table2[[#This Row],[1M Return vs Nifty]]-AVERAGE(Table2[1M Return vs Nifty]))/_xlfn.STDEV.P(Table2[1M Return vs Nifty])</f>
        <v>0.72525235650230557</v>
      </c>
      <c r="K709">
        <v>-16.041339589552098</v>
      </c>
      <c r="L709">
        <f>(Table2[[#This Row],[6M Return vs Nifty]]-AVERAGE(Table2[6M Return vs Nifty]))/_xlfn.STDEV.P(Table2[6M Return vs Nifty])</f>
        <v>-0.77427563356242457</v>
      </c>
      <c r="M709">
        <v>5.2194731159081202</v>
      </c>
      <c r="N709">
        <f>(Table2[[#This Row],[1W Return vs Nifty]]-AVERAGE(Table2[1W Return vs Nifty]))/_xlfn.STDEV.P(Table2[1W Return vs Nifty])</f>
        <v>-0.22148167870090316</v>
      </c>
      <c r="O709">
        <v>305.01</v>
      </c>
      <c r="P709">
        <v>321.87971401700298</v>
      </c>
      <c r="Q709">
        <v>372.47544890470101</v>
      </c>
      <c r="R709">
        <v>44.838192071584501</v>
      </c>
      <c r="S709" s="1">
        <f>(Table2[[#This Row],[Close Price]]-Table2[[#This Row],[20D EMA]])/Table2[[#This Row],[20D EMA]]</f>
        <v>-2.3802498278744932E-2</v>
      </c>
      <c r="T709" s="1">
        <f>(Table2[[#This Row],[Close Price]]-Table2[[#This Row],[50D EMA]])/Table2[[#This Row],[50D EMA]]</f>
        <v>-7.4965003901203767E-2</v>
      </c>
      <c r="U709" s="1">
        <f>(Table2[[#This Row],[Close Price]]-Table2[[#This Row],[200D EMA]])/Table2[[#This Row],[200D EMA]]</f>
        <v>-0.20061845451676935</v>
      </c>
      <c r="V709">
        <v>1.0546513170630101</v>
      </c>
      <c r="W709">
        <v>294</v>
      </c>
      <c r="X709">
        <v>307.39999999999998</v>
      </c>
      <c r="Y709">
        <v>294</v>
      </c>
      <c r="Z709">
        <v>307.39999999999998</v>
      </c>
      <c r="AA709">
        <v>294</v>
      </c>
      <c r="AB709">
        <v>309.95</v>
      </c>
      <c r="AC709" s="1">
        <f>(Table2[[#This Row],[Close Price]]/Table2[[#This Row],[Day Low]])-1</f>
        <v>1.2755102040816313E-2</v>
      </c>
      <c r="AD709" s="1">
        <f>(Table2[[#This Row],[Day High]]/Table2[[#This Row],[Close Price]])-1</f>
        <v>3.2409739714525543E-2</v>
      </c>
      <c r="AE709" s="1">
        <f>(Table2[[#This Row],[Close Price]]/Table2[[#This Row],[Current Week Low]])-1</f>
        <v>1.2755102040816313E-2</v>
      </c>
      <c r="AF709" s="1">
        <f>(Table2[[#This Row],[Current Week High]]/Table2[[#This Row],[Close Price]])-1</f>
        <v>3.2409739714525543E-2</v>
      </c>
      <c r="AG709" s="1">
        <f>(Table2[[#This Row],[Close Price]]/Table2[[#This Row],[Current Month Low]])-1</f>
        <v>1.2755102040816313E-2</v>
      </c>
      <c r="AH709" s="1">
        <f>(Table2[[#This Row],[Current Month High]]/Table2[[#This Row],[Close Price]])-1</f>
        <v>4.0973971452560765E-2</v>
      </c>
      <c r="AI709">
        <v>77.675872244999496</v>
      </c>
      <c r="AJ709">
        <v>11.0225442994297</v>
      </c>
      <c r="AK709" t="str">
        <f>IF(AND(Table2[[#This Row],[20D EMA]]&gt;Table2[[#This Row],[50D EMA]],Table2[[#This Row],[50D EMA]]&gt;Table2[[#This Row],[200D EMA]]),"Uptrend","Downtrend/NoTrend")</f>
        <v>Downtrend/NoTrend</v>
      </c>
      <c r="AL709">
        <v>-0.12</v>
      </c>
      <c r="AM709" t="s">
        <v>3168</v>
      </c>
      <c r="AN709">
        <v>-9.07</v>
      </c>
      <c r="AO709" t="s">
        <v>3168</v>
      </c>
      <c r="AP709">
        <v>-4.3328218567618003E-2</v>
      </c>
      <c r="AQ709">
        <f>(Table2[[#This Row],[Sharpe Ratio]]-AVERAGE(Table2[Sharpe Ratio]))/_xlfn.STDEV.P(Table2[Sharpe Ratio])</f>
        <v>-1.2469013228443988</v>
      </c>
      <c r="AR7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9">
        <f>_xlfn.RANK.AVG(Table2[[#This Row],[1Y Return vs Nifty Z-Score]],Table2[1Y Return vs Nifty Z-Score])</f>
        <v>725</v>
      </c>
      <c r="AT709">
        <f>_xlfn.RANK.AVG(Table2[[#This Row],[6M Return vs Nifty Z-Score]],Table2[6M Return vs Nifty Z-Score])</f>
        <v>588</v>
      </c>
      <c r="AU709">
        <f>_xlfn.RANK.AVG(Table2[[#This Row],[Sharpe Ratio Z-Score]],Table2[Sharpe Ratio Z-Score])</f>
        <v>656</v>
      </c>
      <c r="AV709">
        <f>(Table2[[#This Row],[Rank 1Y]]+Table2[[#This Row],[Rank 6M]]+Table2[[#This Row],[Rank Sharpe]])/3</f>
        <v>656.33333333333337</v>
      </c>
    </row>
    <row r="710" spans="1:48" x14ac:dyDescent="0.3">
      <c r="A710" t="s">
        <v>2056</v>
      </c>
      <c r="B710" t="s">
        <v>2057</v>
      </c>
      <c r="C710" t="s">
        <v>3135</v>
      </c>
      <c r="D710" t="s">
        <v>1457</v>
      </c>
      <c r="E710">
        <v>3067.0501450380002</v>
      </c>
      <c r="F710">
        <v>114.54</v>
      </c>
      <c r="G710">
        <v>-43.972685232645901</v>
      </c>
      <c r="H710">
        <f>(Table2[[#This Row],[1Y Return vs Nifty]]-AVERAGE(Table2[1Y Return vs Nifty]))/_xlfn.STDEV.P(Table2[1Y Return vs Nifty])</f>
        <v>-1.1528990341922565</v>
      </c>
      <c r="I710">
        <v>-3.4434670272095498</v>
      </c>
      <c r="J710">
        <f>(Table2[[#This Row],[1M Return vs Nifty]]-AVERAGE(Table2[1M Return vs Nifty]))/_xlfn.STDEV.P(Table2[1M Return vs Nifty])</f>
        <v>-0.50177790451798721</v>
      </c>
      <c r="K710">
        <v>-12.798325548667499</v>
      </c>
      <c r="L710">
        <f>(Table2[[#This Row],[6M Return vs Nifty]]-AVERAGE(Table2[6M Return vs Nifty]))/_xlfn.STDEV.P(Table2[6M Return vs Nifty])</f>
        <v>-0.6624339593509827</v>
      </c>
      <c r="M710">
        <v>5.9458723907778204</v>
      </c>
      <c r="N710">
        <f>(Table2[[#This Row],[1W Return vs Nifty]]-AVERAGE(Table2[1W Return vs Nifty]))/_xlfn.STDEV.P(Table2[1W Return vs Nifty])</f>
        <v>-9.3027755417806987E-2</v>
      </c>
      <c r="O710">
        <v>118.89</v>
      </c>
      <c r="P710">
        <v>123.643503356648</v>
      </c>
      <c r="Q710">
        <v>133.299093228007</v>
      </c>
      <c r="R710">
        <v>36.1335249339269</v>
      </c>
      <c r="S710" s="1">
        <f>(Table2[[#This Row],[Close Price]]-Table2[[#This Row],[20D EMA]])/Table2[[#This Row],[20D EMA]]</f>
        <v>-3.6588443098662583E-2</v>
      </c>
      <c r="T710" s="1">
        <f>(Table2[[#This Row],[Close Price]]-Table2[[#This Row],[50D EMA]])/Table2[[#This Row],[50D EMA]]</f>
        <v>-7.36270253552187E-2</v>
      </c>
      <c r="U710" s="1">
        <f>(Table2[[#This Row],[Close Price]]-Table2[[#This Row],[200D EMA]])/Table2[[#This Row],[200D EMA]]</f>
        <v>-0.14072933861537765</v>
      </c>
      <c r="V710">
        <v>0.37618759036639199</v>
      </c>
      <c r="W710">
        <v>113.8</v>
      </c>
      <c r="X710">
        <v>117.9</v>
      </c>
      <c r="Y710">
        <v>113.8</v>
      </c>
      <c r="Z710">
        <v>117.9</v>
      </c>
      <c r="AA710">
        <v>113.8</v>
      </c>
      <c r="AB710">
        <v>117.95</v>
      </c>
      <c r="AC710" s="1">
        <f>(Table2[[#This Row],[Close Price]]/Table2[[#This Row],[Day Low]])-1</f>
        <v>6.5026362038664853E-3</v>
      </c>
      <c r="AD710" s="1">
        <f>(Table2[[#This Row],[Day High]]/Table2[[#This Row],[Close Price]])-1</f>
        <v>2.9334730225248906E-2</v>
      </c>
      <c r="AE710" s="1">
        <f>(Table2[[#This Row],[Close Price]]/Table2[[#This Row],[Current Week Low]])-1</f>
        <v>6.5026362038664853E-3</v>
      </c>
      <c r="AF710" s="1">
        <f>(Table2[[#This Row],[Current Week High]]/Table2[[#This Row],[Close Price]])-1</f>
        <v>2.9334730225248906E-2</v>
      </c>
      <c r="AG710" s="1">
        <f>(Table2[[#This Row],[Close Price]]/Table2[[#This Row],[Current Month Low]])-1</f>
        <v>6.5026362038664853E-3</v>
      </c>
      <c r="AH710" s="1">
        <f>(Table2[[#This Row],[Current Month High]]/Table2[[#This Row],[Close Price]])-1</f>
        <v>2.9771258948838808E-2</v>
      </c>
      <c r="AI710">
        <v>39.514580059367901</v>
      </c>
      <c r="AJ710">
        <v>9.6601244614648198</v>
      </c>
      <c r="AK710" t="str">
        <f>IF(AND(Table2[[#This Row],[20D EMA]]&gt;Table2[[#This Row],[50D EMA]],Table2[[#This Row],[50D EMA]]&gt;Table2[[#This Row],[200D EMA]]),"Uptrend","Downtrend/NoTrend")</f>
        <v>Downtrend/NoTrend</v>
      </c>
      <c r="AL710">
        <v>-0.09</v>
      </c>
      <c r="AM710" t="s">
        <v>3168</v>
      </c>
      <c r="AN710">
        <v>-6.24</v>
      </c>
      <c r="AO710" t="s">
        <v>3168</v>
      </c>
      <c r="AP710">
        <v>-0.11743417665308201</v>
      </c>
      <c r="AQ710">
        <f>(Table2[[#This Row],[Sharpe Ratio]]-AVERAGE(Table2[Sharpe Ratio]))/_xlfn.STDEV.P(Table2[Sharpe Ratio])</f>
        <v>-2.1251548937404001</v>
      </c>
      <c r="AR7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0">
        <f>_xlfn.RANK.AVG(Table2[[#This Row],[1Y Return vs Nifty Z-Score]],Table2[1Y Return vs Nifty Z-Score])</f>
        <v>690</v>
      </c>
      <c r="AT710">
        <f>_xlfn.RANK.AVG(Table2[[#This Row],[6M Return vs Nifty Z-Score]],Table2[6M Return vs Nifty Z-Score])</f>
        <v>556</v>
      </c>
      <c r="AU710">
        <f>_xlfn.RANK.AVG(Table2[[#This Row],[Sharpe Ratio Z-Score]],Table2[Sharpe Ratio Z-Score])</f>
        <v>726</v>
      </c>
      <c r="AV710">
        <f>(Table2[[#This Row],[Rank 1Y]]+Table2[[#This Row],[Rank 6M]]+Table2[[#This Row],[Rank Sharpe]])/3</f>
        <v>657.33333333333337</v>
      </c>
    </row>
    <row r="711" spans="1:48" x14ac:dyDescent="0.3">
      <c r="A711" t="s">
        <v>2335</v>
      </c>
      <c r="B711" t="s">
        <v>2336</v>
      </c>
      <c r="C711" t="s">
        <v>3123</v>
      </c>
      <c r="D711" t="s">
        <v>24</v>
      </c>
      <c r="E711">
        <v>2281.6607143679998</v>
      </c>
      <c r="F711">
        <v>44.31</v>
      </c>
      <c r="G711">
        <v>-60.606027377935902</v>
      </c>
      <c r="H711">
        <f>(Table2[[#This Row],[1Y Return vs Nifty]]-AVERAGE(Table2[1Y Return vs Nifty]))/_xlfn.STDEV.P(Table2[1Y Return vs Nifty])</f>
        <v>-1.4477804524235971</v>
      </c>
      <c r="I711">
        <v>3.5442336813422401</v>
      </c>
      <c r="J711">
        <f>(Table2[[#This Row],[1M Return vs Nifty]]-AVERAGE(Table2[1M Return vs Nifty]))/_xlfn.STDEV.P(Table2[1M Return vs Nifty])</f>
        <v>0.26884049964537782</v>
      </c>
      <c r="K711">
        <v>-34.180737119758298</v>
      </c>
      <c r="L711">
        <f>(Table2[[#This Row],[6M Return vs Nifty]]-AVERAGE(Table2[6M Return vs Nifty]))/_xlfn.STDEV.P(Table2[6M Return vs Nifty])</f>
        <v>-1.3998481914942964</v>
      </c>
      <c r="M711">
        <v>5.7956559405613799</v>
      </c>
      <c r="N711">
        <f>(Table2[[#This Row],[1W Return vs Nifty]]-AVERAGE(Table2[1W Return vs Nifty]))/_xlfn.STDEV.P(Table2[1W Return vs Nifty])</f>
        <v>-0.11959151042076034</v>
      </c>
      <c r="O711">
        <v>44.98</v>
      </c>
      <c r="P711">
        <v>46.864067193094797</v>
      </c>
      <c r="Q711">
        <v>55.364673162351401</v>
      </c>
      <c r="R711">
        <v>46.582596525244298</v>
      </c>
      <c r="S711" s="1">
        <f>(Table2[[#This Row],[Close Price]]-Table2[[#This Row],[20D EMA]])/Table2[[#This Row],[20D EMA]]</f>
        <v>-1.4895509115162176E-2</v>
      </c>
      <c r="T711" s="1">
        <f>(Table2[[#This Row],[Close Price]]-Table2[[#This Row],[50D EMA]])/Table2[[#This Row],[50D EMA]]</f>
        <v>-5.4499477874407051E-2</v>
      </c>
      <c r="U711" s="1">
        <f>(Table2[[#This Row],[Close Price]]-Table2[[#This Row],[200D EMA]])/Table2[[#This Row],[200D EMA]]</f>
        <v>-0.19967016024703457</v>
      </c>
      <c r="V711">
        <v>0.56080898305690297</v>
      </c>
      <c r="W711">
        <v>44.2</v>
      </c>
      <c r="X711">
        <v>45.49</v>
      </c>
      <c r="Y711">
        <v>44.2</v>
      </c>
      <c r="Z711">
        <v>45.49</v>
      </c>
      <c r="AA711">
        <v>44.2</v>
      </c>
      <c r="AB711">
        <v>45.49</v>
      </c>
      <c r="AC711" s="1">
        <f>(Table2[[#This Row],[Close Price]]/Table2[[#This Row],[Day Low]])-1</f>
        <v>2.488687782805421E-3</v>
      </c>
      <c r="AD711" s="1">
        <f>(Table2[[#This Row],[Day High]]/Table2[[#This Row],[Close Price]])-1</f>
        <v>2.6630557436244651E-2</v>
      </c>
      <c r="AE711" s="1">
        <f>(Table2[[#This Row],[Close Price]]/Table2[[#This Row],[Current Week Low]])-1</f>
        <v>2.488687782805421E-3</v>
      </c>
      <c r="AF711" s="1">
        <f>(Table2[[#This Row],[Current Week High]]/Table2[[#This Row],[Close Price]])-1</f>
        <v>2.6630557436244651E-2</v>
      </c>
      <c r="AG711" s="1">
        <f>(Table2[[#This Row],[Close Price]]/Table2[[#This Row],[Current Month Low]])-1</f>
        <v>2.488687782805421E-3</v>
      </c>
      <c r="AH711" s="1">
        <f>(Table2[[#This Row],[Current Month High]]/Table2[[#This Row],[Close Price]])-1</f>
        <v>2.6630557436244651E-2</v>
      </c>
      <c r="AI711">
        <v>85.9625366734371</v>
      </c>
      <c r="AJ711">
        <v>5.4748869316829403</v>
      </c>
      <c r="AK711" t="str">
        <f>IF(AND(Table2[[#This Row],[20D EMA]]&gt;Table2[[#This Row],[50D EMA]],Table2[[#This Row],[50D EMA]]&gt;Table2[[#This Row],[200D EMA]]),"Uptrend","Downtrend/NoTrend")</f>
        <v>Downtrend/NoTrend</v>
      </c>
      <c r="AL711">
        <v>-0.13</v>
      </c>
      <c r="AM711" t="s">
        <v>3168</v>
      </c>
      <c r="AN711">
        <v>-4.4400000000000004</v>
      </c>
      <c r="AO711" t="s">
        <v>3168</v>
      </c>
      <c r="AQ711">
        <f>(Table2[[#This Row],[Sharpe Ratio]]-AVERAGE(Table2[Sharpe Ratio]))/_xlfn.STDEV.P(Table2[Sharpe Ratio])</f>
        <v>-0.73340465320162251</v>
      </c>
      <c r="AR7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1">
        <f>_xlfn.RANK.AVG(Table2[[#This Row],[1Y Return vs Nifty Z-Score]],Table2[1Y Return vs Nifty Z-Score])</f>
        <v>726</v>
      </c>
      <c r="AT711">
        <f>_xlfn.RANK.AVG(Table2[[#This Row],[6M Return vs Nifty Z-Score]],Table2[6M Return vs Nifty Z-Score])</f>
        <v>713</v>
      </c>
      <c r="AU711">
        <f>_xlfn.RANK.AVG(Table2[[#This Row],[Sharpe Ratio Z-Score]],Table2[Sharpe Ratio Z-Score])</f>
        <v>539</v>
      </c>
      <c r="AV711">
        <f>(Table2[[#This Row],[Rank 1Y]]+Table2[[#This Row],[Rank 6M]]+Table2[[#This Row],[Rank Sharpe]])/3</f>
        <v>659.33333333333337</v>
      </c>
    </row>
    <row r="712" spans="1:48" x14ac:dyDescent="0.3">
      <c r="A712" t="s">
        <v>1250</v>
      </c>
      <c r="B712" t="s">
        <v>1251</v>
      </c>
      <c r="C712" t="s">
        <v>3133</v>
      </c>
      <c r="D712" t="s">
        <v>1252</v>
      </c>
      <c r="E712">
        <v>9220.7954370299994</v>
      </c>
      <c r="F712">
        <v>848.3</v>
      </c>
      <c r="G712">
        <v>-46.2887611160793</v>
      </c>
      <c r="H712">
        <f>(Table2[[#This Row],[1Y Return vs Nifty]]-AVERAGE(Table2[1Y Return vs Nifty]))/_xlfn.STDEV.P(Table2[1Y Return vs Nifty])</f>
        <v>-1.1939591972835111</v>
      </c>
      <c r="I712">
        <v>-0.63474891802657996</v>
      </c>
      <c r="J712">
        <f>(Table2[[#This Row],[1M Return vs Nifty]]-AVERAGE(Table2[1M Return vs Nifty]))/_xlfn.STDEV.P(Table2[1M Return vs Nifty])</f>
        <v>-0.1920265346010708</v>
      </c>
      <c r="K712">
        <v>-12.9272840196153</v>
      </c>
      <c r="L712">
        <f>(Table2[[#This Row],[6M Return vs Nifty]]-AVERAGE(Table2[6M Return vs Nifty]))/_xlfn.STDEV.P(Table2[6M Return vs Nifty])</f>
        <v>-0.66688134413338573</v>
      </c>
      <c r="M712">
        <v>6.37626336216033</v>
      </c>
      <c r="N712">
        <f>(Table2[[#This Row],[1W Return vs Nifty]]-AVERAGE(Table2[1W Return vs Nifty]))/_xlfn.STDEV.P(Table2[1W Return vs Nifty])</f>
        <v>-1.691891179372285E-2</v>
      </c>
      <c r="O712">
        <v>862.22</v>
      </c>
      <c r="P712">
        <v>893.72404405695704</v>
      </c>
      <c r="Q712">
        <v>968.60915883639996</v>
      </c>
      <c r="R712">
        <v>47.746039265638601</v>
      </c>
      <c r="S712" s="1">
        <f>(Table2[[#This Row],[Close Price]]-Table2[[#This Row],[20D EMA]])/Table2[[#This Row],[20D EMA]]</f>
        <v>-1.6144371506112212E-2</v>
      </c>
      <c r="T712" s="1">
        <f>(Table2[[#This Row],[Close Price]]-Table2[[#This Row],[50D EMA]])/Table2[[#This Row],[50D EMA]]</f>
        <v>-5.0825581295496858E-2</v>
      </c>
      <c r="U712" s="1">
        <f>(Table2[[#This Row],[Close Price]]-Table2[[#This Row],[200D EMA]])/Table2[[#This Row],[200D EMA]]</f>
        <v>-0.12420815737580741</v>
      </c>
      <c r="V712">
        <v>0.794571648417426</v>
      </c>
      <c r="W712">
        <v>832.6</v>
      </c>
      <c r="X712">
        <v>875.3</v>
      </c>
      <c r="Y712">
        <v>832.6</v>
      </c>
      <c r="Z712">
        <v>875.3</v>
      </c>
      <c r="AA712">
        <v>832.6</v>
      </c>
      <c r="AB712">
        <v>875.3</v>
      </c>
      <c r="AC712" s="1">
        <f>(Table2[[#This Row],[Close Price]]/Table2[[#This Row],[Day Low]])-1</f>
        <v>1.8856593802546229E-2</v>
      </c>
      <c r="AD712" s="1">
        <f>(Table2[[#This Row],[Day High]]/Table2[[#This Row],[Close Price]])-1</f>
        <v>3.1828362607568161E-2</v>
      </c>
      <c r="AE712" s="1">
        <f>(Table2[[#This Row],[Close Price]]/Table2[[#This Row],[Current Week Low]])-1</f>
        <v>1.8856593802546229E-2</v>
      </c>
      <c r="AF712" s="1">
        <f>(Table2[[#This Row],[Current Week High]]/Table2[[#This Row],[Close Price]])-1</f>
        <v>3.1828362607568161E-2</v>
      </c>
      <c r="AG712" s="1">
        <f>(Table2[[#This Row],[Close Price]]/Table2[[#This Row],[Current Month Low]])-1</f>
        <v>1.8856593802546229E-2</v>
      </c>
      <c r="AH712" s="1">
        <f>(Table2[[#This Row],[Current Month High]]/Table2[[#This Row],[Close Price]])-1</f>
        <v>3.1828362607568161E-2</v>
      </c>
      <c r="AI712">
        <v>52.894023340799201</v>
      </c>
      <c r="AJ712">
        <v>5.6413449564134401</v>
      </c>
      <c r="AK712" t="str">
        <f>IF(AND(Table2[[#This Row],[20D EMA]]&gt;Table2[[#This Row],[50D EMA]],Table2[[#This Row],[50D EMA]]&gt;Table2[[#This Row],[200D EMA]]),"Uptrend","Downtrend/NoTrend")</f>
        <v>Downtrend/NoTrend</v>
      </c>
      <c r="AL712">
        <v>-0.01</v>
      </c>
      <c r="AM712" t="s">
        <v>3168</v>
      </c>
      <c r="AN712">
        <v>-4.26</v>
      </c>
      <c r="AO712" t="s">
        <v>3168</v>
      </c>
      <c r="AP712">
        <v>-0.12490731892069699</v>
      </c>
      <c r="AQ712">
        <f>(Table2[[#This Row],[Sharpe Ratio]]-AVERAGE(Table2[Sharpe Ratio]))/_xlfn.STDEV.P(Table2[Sharpe Ratio])</f>
        <v>-2.2137215090559654</v>
      </c>
      <c r="AR7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2">
        <f>_xlfn.RANK.AVG(Table2[[#This Row],[1Y Return vs Nifty Z-Score]],Table2[1Y Return vs Nifty Z-Score])</f>
        <v>701</v>
      </c>
      <c r="AT712">
        <f>_xlfn.RANK.AVG(Table2[[#This Row],[6M Return vs Nifty Z-Score]],Table2[6M Return vs Nifty Z-Score])</f>
        <v>559</v>
      </c>
      <c r="AU712">
        <f>_xlfn.RANK.AVG(Table2[[#This Row],[Sharpe Ratio Z-Score]],Table2[Sharpe Ratio Z-Score])</f>
        <v>727</v>
      </c>
      <c r="AV712">
        <f>(Table2[[#This Row],[Rank 1Y]]+Table2[[#This Row],[Rank 6M]]+Table2[[#This Row],[Rank Sharpe]])/3</f>
        <v>662.33333333333337</v>
      </c>
    </row>
    <row r="713" spans="1:48" x14ac:dyDescent="0.3">
      <c r="A713" t="s">
        <v>648</v>
      </c>
      <c r="B713" t="s">
        <v>649</v>
      </c>
      <c r="C713" t="s">
        <v>3123</v>
      </c>
      <c r="D713" t="s">
        <v>43</v>
      </c>
      <c r="E713">
        <v>28720.3082472799</v>
      </c>
      <c r="F713">
        <v>488.8</v>
      </c>
      <c r="G713">
        <v>-34.7833619289895</v>
      </c>
      <c r="H713">
        <f>(Table2[[#This Row],[1Y Return vs Nifty]]-AVERAGE(Table2[1Y Return vs Nifty]))/_xlfn.STDEV.P(Table2[1Y Return vs Nifty])</f>
        <v>-0.98998765626837881</v>
      </c>
      <c r="I713">
        <v>-9.2321727343486106</v>
      </c>
      <c r="J713">
        <f>(Table2[[#This Row],[1M Return vs Nifty]]-AVERAGE(Table2[1M Return vs Nifty]))/_xlfn.STDEV.P(Table2[1M Return vs Nifty])</f>
        <v>-1.140168605589011</v>
      </c>
      <c r="K713">
        <v>-18.041105172884301</v>
      </c>
      <c r="L713">
        <f>(Table2[[#This Row],[6M Return vs Nifty]]-AVERAGE(Table2[6M Return vs Nifty]))/_xlfn.STDEV.P(Table2[6M Return vs Nifty])</f>
        <v>-0.84324145611226686</v>
      </c>
      <c r="M713">
        <v>-3.0849882356412501</v>
      </c>
      <c r="N713">
        <f>(Table2[[#This Row],[1W Return vs Nifty]]-AVERAGE(Table2[1W Return vs Nifty]))/_xlfn.STDEV.P(Table2[1W Return vs Nifty])</f>
        <v>-1.6900137632775425</v>
      </c>
      <c r="O713">
        <v>540.61</v>
      </c>
      <c r="P713">
        <v>565.54308021958502</v>
      </c>
      <c r="Q713">
        <v>571.93310084093298</v>
      </c>
      <c r="R713">
        <v>16.433369354248502</v>
      </c>
      <c r="S713" s="1">
        <f>(Table2[[#This Row],[Close Price]]-Table2[[#This Row],[20D EMA]])/Table2[[#This Row],[20D EMA]]</f>
        <v>-9.5836185050221054E-2</v>
      </c>
      <c r="T713" s="1">
        <f>(Table2[[#This Row],[Close Price]]-Table2[[#This Row],[50D EMA]])/Table2[[#This Row],[50D EMA]]</f>
        <v>-0.13569802708891382</v>
      </c>
      <c r="U713" s="1">
        <f>(Table2[[#This Row],[Close Price]]-Table2[[#This Row],[200D EMA]])/Table2[[#This Row],[200D EMA]]</f>
        <v>-0.14535458905718082</v>
      </c>
      <c r="V713">
        <v>1.01959871088801</v>
      </c>
      <c r="W713">
        <v>478.05</v>
      </c>
      <c r="X713">
        <v>514.95000000000005</v>
      </c>
      <c r="Y713">
        <v>478.05</v>
      </c>
      <c r="Z713">
        <v>514.95000000000005</v>
      </c>
      <c r="AA713">
        <v>478.05</v>
      </c>
      <c r="AB713">
        <v>518.95000000000005</v>
      </c>
      <c r="AC713" s="1">
        <f>(Table2[[#This Row],[Close Price]]/Table2[[#This Row],[Day Low]])-1</f>
        <v>2.248718753268486E-2</v>
      </c>
      <c r="AD713" s="1">
        <f>(Table2[[#This Row],[Day High]]/Table2[[#This Row],[Close Price]])-1</f>
        <v>5.3498363338788879E-2</v>
      </c>
      <c r="AE713" s="1">
        <f>(Table2[[#This Row],[Close Price]]/Table2[[#This Row],[Current Week Low]])-1</f>
        <v>2.248718753268486E-2</v>
      </c>
      <c r="AF713" s="1">
        <f>(Table2[[#This Row],[Current Week High]]/Table2[[#This Row],[Close Price]])-1</f>
        <v>5.3498363338788879E-2</v>
      </c>
      <c r="AG713" s="1">
        <f>(Table2[[#This Row],[Close Price]]/Table2[[#This Row],[Current Month Low]])-1</f>
        <v>2.248718753268486E-2</v>
      </c>
      <c r="AH713" s="1">
        <f>(Table2[[#This Row],[Current Month High]]/Table2[[#This Row],[Close Price]])-1</f>
        <v>6.1681669394435312E-2</v>
      </c>
      <c r="AI713">
        <v>32.364975450081801</v>
      </c>
      <c r="AJ713">
        <v>7.4758135444151304</v>
      </c>
      <c r="AK713" t="str">
        <f>IF(AND(Table2[[#This Row],[20D EMA]]&gt;Table2[[#This Row],[50D EMA]],Table2[[#This Row],[50D EMA]]&gt;Table2[[#This Row],[200D EMA]]),"Uptrend","Downtrend/NoTrend")</f>
        <v>Downtrend/NoTrend</v>
      </c>
      <c r="AL713">
        <v>-0.18</v>
      </c>
      <c r="AM713" t="s">
        <v>3168</v>
      </c>
      <c r="AN713">
        <v>-11.07</v>
      </c>
      <c r="AO713" t="s">
        <v>3168</v>
      </c>
      <c r="AP713">
        <v>-0.102816876681979</v>
      </c>
      <c r="AQ713">
        <f>(Table2[[#This Row],[Sharpe Ratio]]-AVERAGE(Table2[Sharpe Ratio]))/_xlfn.STDEV.P(Table2[Sharpe Ratio])</f>
        <v>-1.9519205651095777</v>
      </c>
      <c r="AR7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3">
        <f>_xlfn.RANK.AVG(Table2[[#This Row],[1Y Return vs Nifty Z-Score]],Table2[1Y Return vs Nifty Z-Score])</f>
        <v>663</v>
      </c>
      <c r="AT713">
        <f>_xlfn.RANK.AVG(Table2[[#This Row],[6M Return vs Nifty Z-Score]],Table2[6M Return vs Nifty Z-Score])</f>
        <v>607</v>
      </c>
      <c r="AU713">
        <f>_xlfn.RANK.AVG(Table2[[#This Row],[Sharpe Ratio Z-Score]],Table2[Sharpe Ratio Z-Score])</f>
        <v>718</v>
      </c>
      <c r="AV713">
        <f>(Table2[[#This Row],[Rank 1Y]]+Table2[[#This Row],[Rank 6M]]+Table2[[#This Row],[Rank Sharpe]])/3</f>
        <v>662.66666666666663</v>
      </c>
    </row>
    <row r="714" spans="1:48" x14ac:dyDescent="0.3">
      <c r="A714" t="s">
        <v>1621</v>
      </c>
      <c r="B714" t="s">
        <v>1622</v>
      </c>
      <c r="C714" t="s">
        <v>3124</v>
      </c>
      <c r="D714" t="s">
        <v>737</v>
      </c>
      <c r="E714">
        <v>5760.3165166999997</v>
      </c>
      <c r="F714">
        <v>118.1</v>
      </c>
      <c r="G714">
        <v>-37.682522756642697</v>
      </c>
      <c r="H714">
        <f>(Table2[[#This Row],[1Y Return vs Nifty]]-AVERAGE(Table2[1Y Return vs Nifty]))/_xlfn.STDEV.P(Table2[1Y Return vs Nifty])</f>
        <v>-1.0413849430596689</v>
      </c>
      <c r="I714">
        <v>-0.77796921976052302</v>
      </c>
      <c r="J714">
        <f>(Table2[[#This Row],[1M Return vs Nifty]]-AVERAGE(Table2[1M Return vs Nifty]))/_xlfn.STDEV.P(Table2[1M Return vs Nifty])</f>
        <v>-0.20782117220352769</v>
      </c>
      <c r="K714">
        <v>-18.527492949517502</v>
      </c>
      <c r="L714">
        <f>(Table2[[#This Row],[6M Return vs Nifty]]-AVERAGE(Table2[6M Return vs Nifty]))/_xlfn.STDEV.P(Table2[6M Return vs Nifty])</f>
        <v>-0.8600154887155298</v>
      </c>
      <c r="M714">
        <v>4.6637279895672696</v>
      </c>
      <c r="N714">
        <f>(Table2[[#This Row],[1W Return vs Nifty]]-AVERAGE(Table2[1W Return vs Nifty]))/_xlfn.STDEV.P(Table2[1W Return vs Nifty])</f>
        <v>-0.31975771543944143</v>
      </c>
      <c r="O714">
        <v>119.75</v>
      </c>
      <c r="P714">
        <v>124.384306471206</v>
      </c>
      <c r="Q714">
        <v>133.51536429666999</v>
      </c>
      <c r="R714">
        <v>47.315737042060903</v>
      </c>
      <c r="S714" s="1">
        <f>(Table2[[#This Row],[Close Price]]-Table2[[#This Row],[20D EMA]])/Table2[[#This Row],[20D EMA]]</f>
        <v>-1.3778705636743263E-2</v>
      </c>
      <c r="T714" s="1">
        <f>(Table2[[#This Row],[Close Price]]-Table2[[#This Row],[50D EMA]])/Table2[[#This Row],[50D EMA]]</f>
        <v>-5.0523306753820878E-2</v>
      </c>
      <c r="U714" s="1">
        <f>(Table2[[#This Row],[Close Price]]-Table2[[#This Row],[200D EMA]])/Table2[[#This Row],[200D EMA]]</f>
        <v>-0.11545760578098851</v>
      </c>
      <c r="V714">
        <v>0.72177212449641803</v>
      </c>
      <c r="W714">
        <v>115.95</v>
      </c>
      <c r="X714">
        <v>119.9</v>
      </c>
      <c r="Y714">
        <v>115.95</v>
      </c>
      <c r="Z714">
        <v>119.9</v>
      </c>
      <c r="AA714">
        <v>115.95</v>
      </c>
      <c r="AB714">
        <v>120.25</v>
      </c>
      <c r="AC714" s="1">
        <f>(Table2[[#This Row],[Close Price]]/Table2[[#This Row],[Day Low]])-1</f>
        <v>1.8542475204829545E-2</v>
      </c>
      <c r="AD714" s="1">
        <f>(Table2[[#This Row],[Day High]]/Table2[[#This Row],[Close Price]])-1</f>
        <v>1.5241320914479273E-2</v>
      </c>
      <c r="AE714" s="1">
        <f>(Table2[[#This Row],[Close Price]]/Table2[[#This Row],[Current Week Low]])-1</f>
        <v>1.8542475204829545E-2</v>
      </c>
      <c r="AF714" s="1">
        <f>(Table2[[#This Row],[Current Week High]]/Table2[[#This Row],[Close Price]])-1</f>
        <v>1.5241320914479273E-2</v>
      </c>
      <c r="AG714" s="1">
        <f>(Table2[[#This Row],[Close Price]]/Table2[[#This Row],[Current Month Low]])-1</f>
        <v>1.8542475204829545E-2</v>
      </c>
      <c r="AH714" s="1">
        <f>(Table2[[#This Row],[Current Month High]]/Table2[[#This Row],[Close Price]])-1</f>
        <v>1.8204911092294607E-2</v>
      </c>
      <c r="AI714">
        <v>37.933954276037198</v>
      </c>
      <c r="AJ714">
        <v>7.8538812785388101</v>
      </c>
      <c r="AK714" t="str">
        <f>IF(AND(Table2[[#This Row],[20D EMA]]&gt;Table2[[#This Row],[50D EMA]],Table2[[#This Row],[50D EMA]]&gt;Table2[[#This Row],[200D EMA]]),"Uptrend","Downtrend/NoTrend")</f>
        <v>Downtrend/NoTrend</v>
      </c>
      <c r="AL714">
        <v>-0.08</v>
      </c>
      <c r="AM714" t="s">
        <v>3168</v>
      </c>
      <c r="AN714">
        <v>-2.5</v>
      </c>
      <c r="AO714" t="s">
        <v>3168</v>
      </c>
      <c r="AP714">
        <v>-0.102828584150002</v>
      </c>
      <c r="AQ714">
        <f>(Table2[[#This Row],[Sharpe Ratio]]-AVERAGE(Table2[Sharpe Ratio]))/_xlfn.STDEV.P(Table2[Sharpe Ratio])</f>
        <v>-1.9520593140828448</v>
      </c>
      <c r="AR7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4">
        <f>_xlfn.RANK.AVG(Table2[[#This Row],[1Y Return vs Nifty Z-Score]],Table2[1Y Return vs Nifty Z-Score])</f>
        <v>675</v>
      </c>
      <c r="AT714">
        <f>_xlfn.RANK.AVG(Table2[[#This Row],[6M Return vs Nifty Z-Score]],Table2[6M Return vs Nifty Z-Score])</f>
        <v>610</v>
      </c>
      <c r="AU714">
        <f>_xlfn.RANK.AVG(Table2[[#This Row],[Sharpe Ratio Z-Score]],Table2[Sharpe Ratio Z-Score])</f>
        <v>719</v>
      </c>
      <c r="AV714">
        <f>(Table2[[#This Row],[Rank 1Y]]+Table2[[#This Row],[Rank 6M]]+Table2[[#This Row],[Rank Sharpe]])/3</f>
        <v>668</v>
      </c>
    </row>
    <row r="715" spans="1:48" x14ac:dyDescent="0.3">
      <c r="A715" t="s">
        <v>1388</v>
      </c>
      <c r="B715" t="s">
        <v>1389</v>
      </c>
      <c r="C715" t="s">
        <v>3123</v>
      </c>
      <c r="D715" t="s">
        <v>24</v>
      </c>
      <c r="E715">
        <v>7870.8906287600003</v>
      </c>
      <c r="F715">
        <v>69.11</v>
      </c>
      <c r="G715">
        <v>-54.756654612359903</v>
      </c>
      <c r="H715">
        <f>(Table2[[#This Row],[1Y Return vs Nifty]]-AVERAGE(Table2[1Y Return vs Nifty]))/_xlfn.STDEV.P(Table2[1Y Return vs Nifty])</f>
        <v>-1.3440808277895151</v>
      </c>
      <c r="I715">
        <v>-2.0613224505822698</v>
      </c>
      <c r="J715">
        <f>(Table2[[#This Row],[1M Return vs Nifty]]-AVERAGE(Table2[1M Return vs Nifty]))/_xlfn.STDEV.P(Table2[1M Return vs Nifty])</f>
        <v>-0.34935207914454913</v>
      </c>
      <c r="K715">
        <v>-34.658346611452302</v>
      </c>
      <c r="L715">
        <f>(Table2[[#This Row],[6M Return vs Nifty]]-AVERAGE(Table2[6M Return vs Nifty]))/_xlfn.STDEV.P(Table2[6M Return vs Nifty])</f>
        <v>-1.4163194877936374</v>
      </c>
      <c r="M715">
        <v>4.3119301853076397</v>
      </c>
      <c r="N715">
        <f>(Table2[[#This Row],[1W Return vs Nifty]]-AVERAGE(Table2[1W Return vs Nifty]))/_xlfn.STDEV.P(Table2[1W Return vs Nifty])</f>
        <v>-0.38196841652753682</v>
      </c>
      <c r="O715">
        <v>71.67</v>
      </c>
      <c r="P715">
        <v>76.058319586655003</v>
      </c>
      <c r="Q715">
        <v>86.107902927236793</v>
      </c>
      <c r="R715">
        <v>39.317406582186798</v>
      </c>
      <c r="S715" s="1">
        <f>(Table2[[#This Row],[Close Price]]-Table2[[#This Row],[20D EMA]])/Table2[[#This Row],[20D EMA]]</f>
        <v>-3.5719268871215321E-2</v>
      </c>
      <c r="T715" s="1">
        <f>(Table2[[#This Row],[Close Price]]-Table2[[#This Row],[50D EMA]])/Table2[[#This Row],[50D EMA]]</f>
        <v>-9.1355155154836443E-2</v>
      </c>
      <c r="U715" s="1">
        <f>(Table2[[#This Row],[Close Price]]-Table2[[#This Row],[200D EMA]])/Table2[[#This Row],[200D EMA]]</f>
        <v>-0.19740235622275487</v>
      </c>
      <c r="V715">
        <v>0.77152844018353905</v>
      </c>
      <c r="W715">
        <v>68.77</v>
      </c>
      <c r="X715">
        <v>71</v>
      </c>
      <c r="Y715">
        <v>68.77</v>
      </c>
      <c r="Z715">
        <v>71</v>
      </c>
      <c r="AA715">
        <v>68.77</v>
      </c>
      <c r="AB715">
        <v>71.040000000000006</v>
      </c>
      <c r="AC715" s="1">
        <f>(Table2[[#This Row],[Close Price]]/Table2[[#This Row],[Day Low]])-1</f>
        <v>4.9440162861713599E-3</v>
      </c>
      <c r="AD715" s="1">
        <f>(Table2[[#This Row],[Day High]]/Table2[[#This Row],[Close Price]])-1</f>
        <v>2.7347706554767814E-2</v>
      </c>
      <c r="AE715" s="1">
        <f>(Table2[[#This Row],[Close Price]]/Table2[[#This Row],[Current Week Low]])-1</f>
        <v>4.9440162861713599E-3</v>
      </c>
      <c r="AF715" s="1">
        <f>(Table2[[#This Row],[Current Week High]]/Table2[[#This Row],[Close Price]])-1</f>
        <v>2.7347706554767814E-2</v>
      </c>
      <c r="AG715" s="1">
        <f>(Table2[[#This Row],[Close Price]]/Table2[[#This Row],[Current Month Low]])-1</f>
        <v>4.9440162861713599E-3</v>
      </c>
      <c r="AH715" s="1">
        <f>(Table2[[#This Row],[Current Month High]]/Table2[[#This Row],[Close Price]])-1</f>
        <v>2.7926493995080515E-2</v>
      </c>
      <c r="AI715">
        <v>68.571841991028705</v>
      </c>
      <c r="AJ715">
        <v>5.3506097560975796</v>
      </c>
      <c r="AK715" t="str">
        <f>IF(AND(Table2[[#This Row],[20D EMA]]&gt;Table2[[#This Row],[50D EMA]],Table2[[#This Row],[50D EMA]]&gt;Table2[[#This Row],[200D EMA]]),"Uptrend","Downtrend/NoTrend")</f>
        <v>Downtrend/NoTrend</v>
      </c>
      <c r="AL715">
        <v>-0.17</v>
      </c>
      <c r="AM715" t="s">
        <v>3168</v>
      </c>
      <c r="AN715">
        <v>-2.99</v>
      </c>
      <c r="AO715" t="s">
        <v>3168</v>
      </c>
      <c r="AP715">
        <v>-4.304388488333E-3</v>
      </c>
      <c r="AQ715">
        <f>(Table2[[#This Row],[Sharpe Ratio]]-AVERAGE(Table2[Sharpe Ratio]))/_xlfn.STDEV.P(Table2[Sharpe Ratio])</f>
        <v>-0.78441734716129508</v>
      </c>
      <c r="AR7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5">
        <f>_xlfn.RANK.AVG(Table2[[#This Row],[1Y Return vs Nifty Z-Score]],Table2[1Y Return vs Nifty Z-Score])</f>
        <v>718</v>
      </c>
      <c r="AT715">
        <f>_xlfn.RANK.AVG(Table2[[#This Row],[6M Return vs Nifty Z-Score]],Table2[6M Return vs Nifty Z-Score])</f>
        <v>716</v>
      </c>
      <c r="AU715">
        <f>_xlfn.RANK.AVG(Table2[[#This Row],[Sharpe Ratio Z-Score]],Table2[Sharpe Ratio Z-Score])</f>
        <v>571</v>
      </c>
      <c r="AV715">
        <f>(Table2[[#This Row],[Rank 1Y]]+Table2[[#This Row],[Rank 6M]]+Table2[[#This Row],[Rank Sharpe]])/3</f>
        <v>668.33333333333337</v>
      </c>
    </row>
    <row r="716" spans="1:48" x14ac:dyDescent="0.3">
      <c r="A716" t="s">
        <v>2375</v>
      </c>
      <c r="B716" t="s">
        <v>2376</v>
      </c>
      <c r="C716" t="s">
        <v>3123</v>
      </c>
      <c r="D716" t="s">
        <v>54</v>
      </c>
      <c r="E716">
        <v>2187.4063170599902</v>
      </c>
      <c r="F716">
        <v>217.32</v>
      </c>
      <c r="G716">
        <v>-89.936036273351604</v>
      </c>
      <c r="H716">
        <f>(Table2[[#This Row],[1Y Return vs Nifty]]-AVERAGE(Table2[1Y Return vs Nifty]))/_xlfn.STDEV.P(Table2[1Y Return vs Nifty])</f>
        <v>-1.9677525989874838</v>
      </c>
      <c r="I716">
        <v>-1.5254125925223501</v>
      </c>
      <c r="J716">
        <f>(Table2[[#This Row],[1M Return vs Nifty]]-AVERAGE(Table2[1M Return vs Nifty]))/_xlfn.STDEV.P(Table2[1M Return vs Nifty])</f>
        <v>-0.29025080723573243</v>
      </c>
      <c r="K716">
        <v>-65.016448324274705</v>
      </c>
      <c r="L716">
        <f>(Table2[[#This Row],[6M Return vs Nifty]]-AVERAGE(Table2[6M Return vs Nifty]))/_xlfn.STDEV.P(Table2[6M Return vs Nifty])</f>
        <v>-2.4632779278863484</v>
      </c>
      <c r="M716">
        <v>21.8136127981676</v>
      </c>
      <c r="N716">
        <f>(Table2[[#This Row],[1W Return vs Nifty]]-AVERAGE(Table2[1W Return vs Nifty]))/_xlfn.STDEV.P(Table2[1W Return vs Nifty])</f>
        <v>2.7129683124231923</v>
      </c>
      <c r="O716">
        <v>219.32</v>
      </c>
      <c r="P716">
        <v>258.03240420948401</v>
      </c>
      <c r="Q716">
        <v>386.32638320534198</v>
      </c>
      <c r="R716">
        <v>53.333614367313501</v>
      </c>
      <c r="S716" s="1">
        <f>(Table2[[#This Row],[Close Price]]-Table2[[#This Row],[20D EMA]])/Table2[[#This Row],[20D EMA]]</f>
        <v>-9.1190953857377358E-3</v>
      </c>
      <c r="T716" s="1">
        <f>(Table2[[#This Row],[Close Price]]-Table2[[#This Row],[50D EMA]])/Table2[[#This Row],[50D EMA]]</f>
        <v>-0.15778019948390509</v>
      </c>
      <c r="U716" s="1">
        <f>(Table2[[#This Row],[Close Price]]-Table2[[#This Row],[200D EMA]])/Table2[[#This Row],[200D EMA]]</f>
        <v>-0.43747046681901336</v>
      </c>
      <c r="V716">
        <v>0.613267967126224</v>
      </c>
      <c r="W716">
        <v>217.31</v>
      </c>
      <c r="X716">
        <v>233</v>
      </c>
      <c r="Y716">
        <v>217.31</v>
      </c>
      <c r="Z716">
        <v>233</v>
      </c>
      <c r="AA716">
        <v>217.31</v>
      </c>
      <c r="AB716">
        <v>233</v>
      </c>
      <c r="AC716" s="1">
        <f>(Table2[[#This Row],[Close Price]]/Table2[[#This Row],[Day Low]])-1</f>
        <v>4.601721043662188E-5</v>
      </c>
      <c r="AD716" s="1">
        <f>(Table2[[#This Row],[Day High]]/Table2[[#This Row],[Close Price]])-1</f>
        <v>7.2151665746364779E-2</v>
      </c>
      <c r="AE716" s="1">
        <f>(Table2[[#This Row],[Close Price]]/Table2[[#This Row],[Current Week Low]])-1</f>
        <v>4.601721043662188E-5</v>
      </c>
      <c r="AF716" s="1">
        <f>(Table2[[#This Row],[Current Week High]]/Table2[[#This Row],[Close Price]])-1</f>
        <v>7.2151665746364779E-2</v>
      </c>
      <c r="AG716" s="1">
        <f>(Table2[[#This Row],[Close Price]]/Table2[[#This Row],[Current Month Low]])-1</f>
        <v>4.601721043662188E-5</v>
      </c>
      <c r="AH716" s="1">
        <f>(Table2[[#This Row],[Current Month High]]/Table2[[#This Row],[Close Price]])-1</f>
        <v>7.2151665746364779E-2</v>
      </c>
      <c r="AI716">
        <v>210.53285477636601</v>
      </c>
      <c r="AJ716">
        <v>17.470270270270198</v>
      </c>
      <c r="AK716" t="str">
        <f>IF(AND(Table2[[#This Row],[20D EMA]]&gt;Table2[[#This Row],[50D EMA]],Table2[[#This Row],[50D EMA]]&gt;Table2[[#This Row],[200D EMA]]),"Uptrend","Downtrend/NoTrend")</f>
        <v>Downtrend/NoTrend</v>
      </c>
      <c r="AL716">
        <v>-0.26</v>
      </c>
      <c r="AM716" t="s">
        <v>3168</v>
      </c>
      <c r="AN716">
        <v>0.33</v>
      </c>
      <c r="AO716" t="s">
        <v>3169</v>
      </c>
      <c r="AQ716">
        <f>(Table2[[#This Row],[Sharpe Ratio]]-AVERAGE(Table2[Sharpe Ratio]))/_xlfn.STDEV.P(Table2[Sharpe Ratio])</f>
        <v>-0.73340465320162251</v>
      </c>
      <c r="AR7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6">
        <f>_xlfn.RANK.AVG(Table2[[#This Row],[1Y Return vs Nifty Z-Score]],Table2[1Y Return vs Nifty Z-Score])</f>
        <v>733</v>
      </c>
      <c r="AT716">
        <f>_xlfn.RANK.AVG(Table2[[#This Row],[6M Return vs Nifty Z-Score]],Table2[6M Return vs Nifty Z-Score])</f>
        <v>733</v>
      </c>
      <c r="AU716">
        <f>_xlfn.RANK.AVG(Table2[[#This Row],[Sharpe Ratio Z-Score]],Table2[Sharpe Ratio Z-Score])</f>
        <v>539</v>
      </c>
      <c r="AV716">
        <f>(Table2[[#This Row],[Rank 1Y]]+Table2[[#This Row],[Rank 6M]]+Table2[[#This Row],[Rank Sharpe]])/3</f>
        <v>668.33333333333337</v>
      </c>
    </row>
    <row r="717" spans="1:48" x14ac:dyDescent="0.3">
      <c r="A717" t="s">
        <v>1650</v>
      </c>
      <c r="B717" t="s">
        <v>1651</v>
      </c>
      <c r="C717" t="s">
        <v>3132</v>
      </c>
      <c r="D717" t="s">
        <v>438</v>
      </c>
      <c r="E717">
        <v>5473.1134926240002</v>
      </c>
      <c r="F717">
        <v>55.69</v>
      </c>
      <c r="G717">
        <v>-40.398130158090801</v>
      </c>
      <c r="H717">
        <f>(Table2[[#This Row],[1Y Return vs Nifty]]-AVERAGE(Table2[1Y Return vs Nifty]))/_xlfn.STDEV.P(Table2[1Y Return vs Nifty])</f>
        <v>-1.0895281337007208</v>
      </c>
      <c r="I717">
        <v>-7.0104327365501504</v>
      </c>
      <c r="J717">
        <f>(Table2[[#This Row],[1M Return vs Nifty]]-AVERAGE(Table2[1M Return vs Nifty]))/_xlfn.STDEV.P(Table2[1M Return vs Nifty])</f>
        <v>-0.89515042250140053</v>
      </c>
      <c r="K717">
        <v>-27.7116187982624</v>
      </c>
      <c r="L717">
        <f>(Table2[[#This Row],[6M Return vs Nifty]]-AVERAGE(Table2[6M Return vs Nifty]))/_xlfn.STDEV.P(Table2[6M Return vs Nifty])</f>
        <v>-1.1767480091865259</v>
      </c>
      <c r="M717">
        <v>4.2515987319472099</v>
      </c>
      <c r="N717">
        <f>(Table2[[#This Row],[1W Return vs Nifty]]-AVERAGE(Table2[1W Return vs Nifty]))/_xlfn.STDEV.P(Table2[1W Return vs Nifty])</f>
        <v>-0.39263722106744842</v>
      </c>
      <c r="O717">
        <v>58.53</v>
      </c>
      <c r="P717">
        <v>61.648652252144899</v>
      </c>
      <c r="Q717">
        <v>66.594159753757097</v>
      </c>
      <c r="R717">
        <v>32.505389701109202</v>
      </c>
      <c r="S717" s="1">
        <f>(Table2[[#This Row],[Close Price]]-Table2[[#This Row],[20D EMA]])/Table2[[#This Row],[20D EMA]]</f>
        <v>-4.8522125405774871E-2</v>
      </c>
      <c r="T717" s="1">
        <f>(Table2[[#This Row],[Close Price]]-Table2[[#This Row],[50D EMA]])/Table2[[#This Row],[50D EMA]]</f>
        <v>-9.6655028690227143E-2</v>
      </c>
      <c r="U717" s="1">
        <f>(Table2[[#This Row],[Close Price]]-Table2[[#This Row],[200D EMA]])/Table2[[#This Row],[200D EMA]]</f>
        <v>-0.16374048105835454</v>
      </c>
      <c r="V717">
        <v>0.30379478407390298</v>
      </c>
      <c r="W717">
        <v>55.6</v>
      </c>
      <c r="X717">
        <v>57.08</v>
      </c>
      <c r="Y717">
        <v>55.6</v>
      </c>
      <c r="Z717">
        <v>57.08</v>
      </c>
      <c r="AA717">
        <v>55.6</v>
      </c>
      <c r="AB717">
        <v>57.08</v>
      </c>
      <c r="AC717" s="1">
        <f>(Table2[[#This Row],[Close Price]]/Table2[[#This Row],[Day Low]])-1</f>
        <v>1.6187050359710575E-3</v>
      </c>
      <c r="AD717" s="1">
        <f>(Table2[[#This Row],[Day High]]/Table2[[#This Row],[Close Price]])-1</f>
        <v>2.495959777338852E-2</v>
      </c>
      <c r="AE717" s="1">
        <f>(Table2[[#This Row],[Close Price]]/Table2[[#This Row],[Current Week Low]])-1</f>
        <v>1.6187050359710575E-3</v>
      </c>
      <c r="AF717" s="1">
        <f>(Table2[[#This Row],[Current Week High]]/Table2[[#This Row],[Close Price]])-1</f>
        <v>2.495959777338852E-2</v>
      </c>
      <c r="AG717" s="1">
        <f>(Table2[[#This Row],[Close Price]]/Table2[[#This Row],[Current Month Low]])-1</f>
        <v>1.6187050359710575E-3</v>
      </c>
      <c r="AH717" s="1">
        <f>(Table2[[#This Row],[Current Month High]]/Table2[[#This Row],[Close Price]])-1</f>
        <v>2.495959777338852E-2</v>
      </c>
      <c r="AI717">
        <v>75.974142574968496</v>
      </c>
      <c r="AJ717">
        <v>3.24434556915091</v>
      </c>
      <c r="AK717" t="str">
        <f>IF(AND(Table2[[#This Row],[20D EMA]]&gt;Table2[[#This Row],[50D EMA]],Table2[[#This Row],[50D EMA]]&gt;Table2[[#This Row],[200D EMA]]),"Uptrend","Downtrend/NoTrend")</f>
        <v>Downtrend/NoTrend</v>
      </c>
      <c r="AL717">
        <v>-0.03</v>
      </c>
      <c r="AM717" t="s">
        <v>3168</v>
      </c>
      <c r="AN717">
        <v>-8.06</v>
      </c>
      <c r="AO717" t="s">
        <v>3168</v>
      </c>
      <c r="AP717">
        <v>-3.3814509991448E-2</v>
      </c>
      <c r="AQ717">
        <f>(Table2[[#This Row],[Sharpe Ratio]]-AVERAGE(Table2[Sharpe Ratio]))/_xlfn.STDEV.P(Table2[Sharpe Ratio])</f>
        <v>-1.134151299157381</v>
      </c>
      <c r="AR7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7">
        <f>_xlfn.RANK.AVG(Table2[[#This Row],[1Y Return vs Nifty Z-Score]],Table2[1Y Return vs Nifty Z-Score])</f>
        <v>684</v>
      </c>
      <c r="AT717">
        <f>_xlfn.RANK.AVG(Table2[[#This Row],[6M Return vs Nifty Z-Score]],Table2[6M Return vs Nifty Z-Score])</f>
        <v>689</v>
      </c>
      <c r="AU717">
        <f>_xlfn.RANK.AVG(Table2[[#This Row],[Sharpe Ratio Z-Score]],Table2[Sharpe Ratio Z-Score])</f>
        <v>635</v>
      </c>
      <c r="AV717">
        <f>(Table2[[#This Row],[Rank 1Y]]+Table2[[#This Row],[Rank 6M]]+Table2[[#This Row],[Rank Sharpe]])/3</f>
        <v>669.33333333333337</v>
      </c>
    </row>
    <row r="718" spans="1:48" x14ac:dyDescent="0.3">
      <c r="A718" t="s">
        <v>1187</v>
      </c>
      <c r="B718" t="s">
        <v>1188</v>
      </c>
      <c r="C718" t="s">
        <v>3122</v>
      </c>
      <c r="D718" t="s">
        <v>273</v>
      </c>
      <c r="E718">
        <v>10084.47788346</v>
      </c>
      <c r="F718">
        <v>749.4</v>
      </c>
      <c r="G718">
        <v>-44.597171607734097</v>
      </c>
      <c r="H718">
        <f>(Table2[[#This Row],[1Y Return vs Nifty]]-AVERAGE(Table2[1Y Return vs Nifty]))/_xlfn.STDEV.P(Table2[1Y Return vs Nifty])</f>
        <v>-1.163970136219957</v>
      </c>
      <c r="I718">
        <v>-8.8213071801362108</v>
      </c>
      <c r="J718">
        <f>(Table2[[#This Row],[1M Return vs Nifty]]-AVERAGE(Table2[1M Return vs Nifty]))/_xlfn.STDEV.P(Table2[1M Return vs Nifty])</f>
        <v>-1.0948574838168141</v>
      </c>
      <c r="K718">
        <v>-22.8740950446604</v>
      </c>
      <c r="L718">
        <f>(Table2[[#This Row],[6M Return vs Nifty]]-AVERAGE(Table2[6M Return vs Nifty]))/_xlfn.STDEV.P(Table2[6M Return vs Nifty])</f>
        <v>-1.0099165527636955</v>
      </c>
      <c r="M718">
        <v>5.97527670003005</v>
      </c>
      <c r="N718">
        <f>(Table2[[#This Row],[1W Return vs Nifty]]-AVERAGE(Table2[1W Return vs Nifty]))/_xlfn.STDEV.P(Table2[1W Return vs Nifty])</f>
        <v>-8.7827999559631248E-2</v>
      </c>
      <c r="O718">
        <v>794.12</v>
      </c>
      <c r="P718">
        <v>850.36344230945895</v>
      </c>
      <c r="Q718">
        <v>914.35504990141999</v>
      </c>
      <c r="R718">
        <v>34.9671801018184</v>
      </c>
      <c r="S718" s="1">
        <f>(Table2[[#This Row],[Close Price]]-Table2[[#This Row],[20D EMA]])/Table2[[#This Row],[20D EMA]]</f>
        <v>-5.6313907218052718E-2</v>
      </c>
      <c r="T718" s="1">
        <f>(Table2[[#This Row],[Close Price]]-Table2[[#This Row],[50D EMA]])/Table2[[#This Row],[50D EMA]]</f>
        <v>-0.11872975399231354</v>
      </c>
      <c r="U718" s="1">
        <f>(Table2[[#This Row],[Close Price]]-Table2[[#This Row],[200D EMA]])/Table2[[#This Row],[200D EMA]]</f>
        <v>-0.18040590459822409</v>
      </c>
      <c r="V718">
        <v>0.68721199190678905</v>
      </c>
      <c r="W718">
        <v>744</v>
      </c>
      <c r="X718">
        <v>774</v>
      </c>
      <c r="Y718">
        <v>744</v>
      </c>
      <c r="Z718">
        <v>774</v>
      </c>
      <c r="AA718">
        <v>744</v>
      </c>
      <c r="AB718">
        <v>784</v>
      </c>
      <c r="AC718" s="1">
        <f>(Table2[[#This Row],[Close Price]]/Table2[[#This Row],[Day Low]])-1</f>
        <v>7.2580645161290924E-3</v>
      </c>
      <c r="AD718" s="1">
        <f>(Table2[[#This Row],[Day High]]/Table2[[#This Row],[Close Price]])-1</f>
        <v>3.2826261008807034E-2</v>
      </c>
      <c r="AE718" s="1">
        <f>(Table2[[#This Row],[Close Price]]/Table2[[#This Row],[Current Week Low]])-1</f>
        <v>7.2580645161290924E-3</v>
      </c>
      <c r="AF718" s="1">
        <f>(Table2[[#This Row],[Current Week High]]/Table2[[#This Row],[Close Price]])-1</f>
        <v>3.2826261008807034E-2</v>
      </c>
      <c r="AG718" s="1">
        <f>(Table2[[#This Row],[Close Price]]/Table2[[#This Row],[Current Month Low]])-1</f>
        <v>7.2580645161290924E-3</v>
      </c>
      <c r="AH718" s="1">
        <f>(Table2[[#This Row],[Current Month High]]/Table2[[#This Row],[Close Price]])-1</f>
        <v>4.617026954897252E-2</v>
      </c>
      <c r="AI718">
        <v>66.533226581264998</v>
      </c>
      <c r="AJ718">
        <v>4.2136003337505104</v>
      </c>
      <c r="AK718" t="str">
        <f>IF(AND(Table2[[#This Row],[20D EMA]]&gt;Table2[[#This Row],[50D EMA]],Table2[[#This Row],[50D EMA]]&gt;Table2[[#This Row],[200D EMA]]),"Uptrend","Downtrend/NoTrend")</f>
        <v>Downtrend/NoTrend</v>
      </c>
      <c r="AL718">
        <v>-0.16</v>
      </c>
      <c r="AM718" t="s">
        <v>3168</v>
      </c>
      <c r="AN718">
        <v>-12.55</v>
      </c>
      <c r="AO718" t="s">
        <v>3168</v>
      </c>
      <c r="AP718">
        <v>-4.6510982369856999E-2</v>
      </c>
      <c r="AQ718">
        <f>(Table2[[#This Row],[Sharpe Ratio]]-AVERAGE(Table2[Sharpe Ratio]))/_xlfn.STDEV.P(Table2[Sharpe Ratio])</f>
        <v>-1.2846212814934892</v>
      </c>
      <c r="AR7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8">
        <f>_xlfn.RANK.AVG(Table2[[#This Row],[1Y Return vs Nifty Z-Score]],Table2[1Y Return vs Nifty Z-Score])</f>
        <v>694</v>
      </c>
      <c r="AT718">
        <f>_xlfn.RANK.AVG(Table2[[#This Row],[6M Return vs Nifty Z-Score]],Table2[6M Return vs Nifty Z-Score])</f>
        <v>654</v>
      </c>
      <c r="AU718">
        <f>_xlfn.RANK.AVG(Table2[[#This Row],[Sharpe Ratio Z-Score]],Table2[Sharpe Ratio Z-Score])</f>
        <v>661</v>
      </c>
      <c r="AV718">
        <f>(Table2[[#This Row],[Rank 1Y]]+Table2[[#This Row],[Rank 6M]]+Table2[[#This Row],[Rank Sharpe]])/3</f>
        <v>669.66666666666663</v>
      </c>
    </row>
    <row r="719" spans="1:48" x14ac:dyDescent="0.3">
      <c r="A719" t="s">
        <v>1498</v>
      </c>
      <c r="B719" t="s">
        <v>1499</v>
      </c>
      <c r="C719" t="s">
        <v>3133</v>
      </c>
      <c r="D719" t="s">
        <v>462</v>
      </c>
      <c r="E719">
        <v>6753.4495196400003</v>
      </c>
      <c r="F719">
        <v>475.55</v>
      </c>
      <c r="G719">
        <v>-44.603268875620998</v>
      </c>
      <c r="H719">
        <f>(Table2[[#This Row],[1Y Return vs Nifty]]-AVERAGE(Table2[1Y Return vs Nifty]))/_xlfn.STDEV.P(Table2[1Y Return vs Nifty])</f>
        <v>-1.1640782306116988</v>
      </c>
      <c r="I719">
        <v>-5.4790429076048204</v>
      </c>
      <c r="J719">
        <f>(Table2[[#This Row],[1M Return vs Nifty]]-AVERAGE(Table2[1M Return vs Nifty]))/_xlfn.STDEV.P(Table2[1M Return vs Nifty])</f>
        <v>-0.72626551524004757</v>
      </c>
      <c r="K719">
        <v>-20.657022797564899</v>
      </c>
      <c r="L719">
        <f>(Table2[[#This Row],[6M Return vs Nifty]]-AVERAGE(Table2[6M Return vs Nifty]))/_xlfn.STDEV.P(Table2[6M Return vs Nifty])</f>
        <v>-0.93345648541990811</v>
      </c>
      <c r="M719">
        <v>5.7293963853098102</v>
      </c>
      <c r="N719">
        <f>(Table2[[#This Row],[1W Return vs Nifty]]-AVERAGE(Table2[1W Return vs Nifty]))/_xlfn.STDEV.P(Table2[1W Return vs Nifty])</f>
        <v>-0.13130861989692816</v>
      </c>
      <c r="O719">
        <v>496.7</v>
      </c>
      <c r="P719">
        <v>501.91332564227002</v>
      </c>
      <c r="Q719">
        <v>518.18778894997195</v>
      </c>
      <c r="R719">
        <v>39.015189671906199</v>
      </c>
      <c r="S719" s="1">
        <f>(Table2[[#This Row],[Close Price]]-Table2[[#This Row],[20D EMA]])/Table2[[#This Row],[20D EMA]]</f>
        <v>-4.2581034829877143E-2</v>
      </c>
      <c r="T719" s="1">
        <f>(Table2[[#This Row],[Close Price]]-Table2[[#This Row],[50D EMA]])/Table2[[#This Row],[50D EMA]]</f>
        <v>-5.2525653923482428E-2</v>
      </c>
      <c r="U719" s="1">
        <f>(Table2[[#This Row],[Close Price]]-Table2[[#This Row],[200D EMA]])/Table2[[#This Row],[200D EMA]]</f>
        <v>-8.2282504256557018E-2</v>
      </c>
      <c r="V719">
        <v>0.537927298844321</v>
      </c>
      <c r="W719">
        <v>471.2</v>
      </c>
      <c r="X719">
        <v>483.45</v>
      </c>
      <c r="Y719">
        <v>471.2</v>
      </c>
      <c r="Z719">
        <v>483.45</v>
      </c>
      <c r="AA719">
        <v>471.2</v>
      </c>
      <c r="AB719">
        <v>486.5</v>
      </c>
      <c r="AC719" s="1">
        <f>(Table2[[#This Row],[Close Price]]/Table2[[#This Row],[Day Low]])-1</f>
        <v>9.2317487266553311E-3</v>
      </c>
      <c r="AD719" s="1">
        <f>(Table2[[#This Row],[Day High]]/Table2[[#This Row],[Close Price]])-1</f>
        <v>1.6612343602144808E-2</v>
      </c>
      <c r="AE719" s="1">
        <f>(Table2[[#This Row],[Close Price]]/Table2[[#This Row],[Current Week Low]])-1</f>
        <v>9.2317487266553311E-3</v>
      </c>
      <c r="AF719" s="1">
        <f>(Table2[[#This Row],[Current Week High]]/Table2[[#This Row],[Close Price]])-1</f>
        <v>1.6612343602144808E-2</v>
      </c>
      <c r="AG719" s="1">
        <f>(Table2[[#This Row],[Close Price]]/Table2[[#This Row],[Current Month Low]])-1</f>
        <v>9.2317487266553311E-3</v>
      </c>
      <c r="AH719" s="1">
        <f>(Table2[[#This Row],[Current Month High]]/Table2[[#This Row],[Close Price]])-1</f>
        <v>2.302596992955519E-2</v>
      </c>
      <c r="AI719">
        <v>40.426874145725897</v>
      </c>
      <c r="AJ719">
        <v>10.980163360560001</v>
      </c>
      <c r="AK719" t="str">
        <f>IF(AND(Table2[[#This Row],[20D EMA]]&gt;Table2[[#This Row],[50D EMA]],Table2[[#This Row],[50D EMA]]&gt;Table2[[#This Row],[200D EMA]]),"Uptrend","Downtrend/NoTrend")</f>
        <v>Downtrend/NoTrend</v>
      </c>
      <c r="AL719">
        <v>0.15</v>
      </c>
      <c r="AM719" t="s">
        <v>3169</v>
      </c>
      <c r="AN719">
        <v>-7.65</v>
      </c>
      <c r="AO719" t="s">
        <v>3168</v>
      </c>
      <c r="AP719">
        <v>-5.935881270816E-2</v>
      </c>
      <c r="AQ719">
        <f>(Table2[[#This Row],[Sharpe Ratio]]-AVERAGE(Table2[Sharpe Ratio]))/_xlfn.STDEV.P(Table2[Sharpe Ratio])</f>
        <v>-1.4368850557485568</v>
      </c>
      <c r="AR7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9">
        <f>_xlfn.RANK.AVG(Table2[[#This Row],[1Y Return vs Nifty Z-Score]],Table2[1Y Return vs Nifty Z-Score])</f>
        <v>695</v>
      </c>
      <c r="AT719">
        <f>_xlfn.RANK.AVG(Table2[[#This Row],[6M Return vs Nifty Z-Score]],Table2[6M Return vs Nifty Z-Score])</f>
        <v>638</v>
      </c>
      <c r="AU719">
        <f>_xlfn.RANK.AVG(Table2[[#This Row],[Sharpe Ratio Z-Score]],Table2[Sharpe Ratio Z-Score])</f>
        <v>679</v>
      </c>
      <c r="AV719">
        <f>(Table2[[#This Row],[Rank 1Y]]+Table2[[#This Row],[Rank 6M]]+Table2[[#This Row],[Rank Sharpe]])/3</f>
        <v>670.66666666666663</v>
      </c>
    </row>
    <row r="720" spans="1:48" x14ac:dyDescent="0.3">
      <c r="A720" t="s">
        <v>1921</v>
      </c>
      <c r="B720" t="s">
        <v>1922</v>
      </c>
      <c r="C720" t="s">
        <v>3132</v>
      </c>
      <c r="D720" t="s">
        <v>438</v>
      </c>
      <c r="E720">
        <v>3717.4887371999998</v>
      </c>
      <c r="F720">
        <v>968.6</v>
      </c>
      <c r="G720">
        <v>-52.086486517178898</v>
      </c>
      <c r="H720">
        <f>(Table2[[#This Row],[1Y Return vs Nifty]]-AVERAGE(Table2[1Y Return vs Nifty]))/_xlfn.STDEV.P(Table2[1Y Return vs Nifty])</f>
        <v>-1.2967432002733268</v>
      </c>
      <c r="I720">
        <v>-3.4125305715197398</v>
      </c>
      <c r="J720">
        <f>(Table2[[#This Row],[1M Return vs Nifty]]-AVERAGE(Table2[1M Return vs Nifty]))/_xlfn.STDEV.P(Table2[1M Return vs Nifty])</f>
        <v>-0.49836616679359164</v>
      </c>
      <c r="K720">
        <v>-14.173484599959799</v>
      </c>
      <c r="L720">
        <f>(Table2[[#This Row],[6M Return vs Nifty]]-AVERAGE(Table2[6M Return vs Nifty]))/_xlfn.STDEV.P(Table2[6M Return vs Nifty])</f>
        <v>-0.70985900551624592</v>
      </c>
      <c r="M720">
        <v>3.52323563842267</v>
      </c>
      <c r="N720">
        <f>(Table2[[#This Row],[1W Return vs Nifty]]-AVERAGE(Table2[1W Return vs Nifty]))/_xlfn.STDEV.P(Table2[1W Return vs Nifty])</f>
        <v>-0.52143841921652778</v>
      </c>
      <c r="O720">
        <v>1008.61</v>
      </c>
      <c r="P720">
        <v>1052.2450668981901</v>
      </c>
      <c r="Q720">
        <v>1151.6045295186</v>
      </c>
      <c r="R720">
        <v>31.826634628730499</v>
      </c>
      <c r="S720" s="1">
        <f>(Table2[[#This Row],[Close Price]]-Table2[[#This Row],[20D EMA]])/Table2[[#This Row],[20D EMA]]</f>
        <v>-3.966845460584368E-2</v>
      </c>
      <c r="T720" s="1">
        <f>(Table2[[#This Row],[Close Price]]-Table2[[#This Row],[50D EMA]])/Table2[[#This Row],[50D EMA]]</f>
        <v>-7.9492001939015164E-2</v>
      </c>
      <c r="U720" s="1">
        <f>(Table2[[#This Row],[Close Price]]-Table2[[#This Row],[200D EMA]])/Table2[[#This Row],[200D EMA]]</f>
        <v>-0.15891265172003144</v>
      </c>
      <c r="V720">
        <v>0.59959975814566502</v>
      </c>
      <c r="W720">
        <v>965</v>
      </c>
      <c r="X720">
        <v>1000</v>
      </c>
      <c r="Y720">
        <v>965</v>
      </c>
      <c r="Z720">
        <v>1000</v>
      </c>
      <c r="AA720">
        <v>965</v>
      </c>
      <c r="AB720">
        <v>1001.95</v>
      </c>
      <c r="AC720" s="1">
        <f>(Table2[[#This Row],[Close Price]]/Table2[[#This Row],[Day Low]])-1</f>
        <v>3.7305699481866572E-3</v>
      </c>
      <c r="AD720" s="1">
        <f>(Table2[[#This Row],[Day High]]/Table2[[#This Row],[Close Price]])-1</f>
        <v>3.241792277513933E-2</v>
      </c>
      <c r="AE720" s="1">
        <f>(Table2[[#This Row],[Close Price]]/Table2[[#This Row],[Current Week Low]])-1</f>
        <v>3.7305699481866572E-3</v>
      </c>
      <c r="AF720" s="1">
        <f>(Table2[[#This Row],[Current Week High]]/Table2[[#This Row],[Close Price]])-1</f>
        <v>3.241792277513933E-2</v>
      </c>
      <c r="AG720" s="1">
        <f>(Table2[[#This Row],[Close Price]]/Table2[[#This Row],[Current Month Low]])-1</f>
        <v>3.7305699481866572E-3</v>
      </c>
      <c r="AH720" s="1">
        <f>(Table2[[#This Row],[Current Month High]]/Table2[[#This Row],[Close Price]])-1</f>
        <v>3.4431137724550975E-2</v>
      </c>
      <c r="AI720">
        <v>49.468304769770697</v>
      </c>
      <c r="AJ720">
        <v>0.373056994818665</v>
      </c>
      <c r="AK720" t="str">
        <f>IF(AND(Table2[[#This Row],[20D EMA]]&gt;Table2[[#This Row],[50D EMA]],Table2[[#This Row],[50D EMA]]&gt;Table2[[#This Row],[200D EMA]]),"Uptrend","Downtrend/NoTrend")</f>
        <v>Downtrend/NoTrend</v>
      </c>
      <c r="AL720">
        <v>-0.02</v>
      </c>
      <c r="AM720" t="s">
        <v>3168</v>
      </c>
      <c r="AN720">
        <v>-5.55</v>
      </c>
      <c r="AO720" t="s">
        <v>3168</v>
      </c>
      <c r="AP720">
        <v>-0.124977884917682</v>
      </c>
      <c r="AQ720">
        <f>(Table2[[#This Row],[Sharpe Ratio]]-AVERAGE(Table2[Sharpe Ratio]))/_xlfn.STDEV.P(Table2[Sharpe Ratio])</f>
        <v>-2.2145578094080163</v>
      </c>
      <c r="AR7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0">
        <f>_xlfn.RANK.AVG(Table2[[#This Row],[1Y Return vs Nifty Z-Score]],Table2[1Y Return vs Nifty Z-Score])</f>
        <v>714</v>
      </c>
      <c r="AT720">
        <f>_xlfn.RANK.AVG(Table2[[#This Row],[6M Return vs Nifty Z-Score]],Table2[6M Return vs Nifty Z-Score])</f>
        <v>571</v>
      </c>
      <c r="AU720">
        <f>_xlfn.RANK.AVG(Table2[[#This Row],[Sharpe Ratio Z-Score]],Table2[Sharpe Ratio Z-Score])</f>
        <v>728</v>
      </c>
      <c r="AV720">
        <f>(Table2[[#This Row],[Rank 1Y]]+Table2[[#This Row],[Rank 6M]]+Table2[[#This Row],[Rank Sharpe]])/3</f>
        <v>671</v>
      </c>
    </row>
    <row r="721" spans="1:48" x14ac:dyDescent="0.3">
      <c r="A721" t="s">
        <v>2353</v>
      </c>
      <c r="B721" t="s">
        <v>2354</v>
      </c>
      <c r="C721" t="s">
        <v>3137</v>
      </c>
      <c r="D721" t="s">
        <v>412</v>
      </c>
      <c r="E721">
        <v>2237.1663064079999</v>
      </c>
      <c r="F721">
        <v>194.26</v>
      </c>
      <c r="G721">
        <v>-58.5218020750779</v>
      </c>
      <c r="H721">
        <f>(Table2[[#This Row],[1Y Return vs Nifty]]-AVERAGE(Table2[1Y Return vs Nifty]))/_xlfn.STDEV.P(Table2[1Y Return vs Nifty])</f>
        <v>-1.4108306134885249</v>
      </c>
      <c r="I721">
        <v>-3.2303613523238202</v>
      </c>
      <c r="J721">
        <f>(Table2[[#This Row],[1M Return vs Nifty]]-AVERAGE(Table2[1M Return vs Nifty]))/_xlfn.STDEV.P(Table2[1M Return vs Nifty])</f>
        <v>-0.478276160246425</v>
      </c>
      <c r="K721">
        <v>-19.550713156400999</v>
      </c>
      <c r="L721">
        <f>(Table2[[#This Row],[6M Return vs Nifty]]-AVERAGE(Table2[6M Return vs Nifty]))/_xlfn.STDEV.P(Table2[6M Return vs Nifty])</f>
        <v>-0.89530323634230635</v>
      </c>
      <c r="M721">
        <v>6.83512487359617</v>
      </c>
      <c r="N721">
        <f>(Table2[[#This Row],[1W Return vs Nifty]]-AVERAGE(Table2[1W Return vs Nifty]))/_xlfn.STDEV.P(Table2[1W Return vs Nifty])</f>
        <v>6.4224563188569686E-2</v>
      </c>
      <c r="O721">
        <v>193.86</v>
      </c>
      <c r="P721">
        <v>202.54124681429201</v>
      </c>
      <c r="Q721">
        <v>234.78492549111701</v>
      </c>
      <c r="R721">
        <v>56.127206872461798</v>
      </c>
      <c r="S721" s="1">
        <f>(Table2[[#This Row],[Close Price]]-Table2[[#This Row],[20D EMA]])/Table2[[#This Row],[20D EMA]]</f>
        <v>2.0633446817289653E-3</v>
      </c>
      <c r="T721" s="1">
        <f>(Table2[[#This Row],[Close Price]]-Table2[[#This Row],[50D EMA]])/Table2[[#This Row],[50D EMA]]</f>
        <v>-4.0886717863868036E-2</v>
      </c>
      <c r="U721" s="1">
        <f>(Table2[[#This Row],[Close Price]]-Table2[[#This Row],[200D EMA]])/Table2[[#This Row],[200D EMA]]</f>
        <v>-0.17260446089691675</v>
      </c>
      <c r="V721">
        <v>0.55162386012877695</v>
      </c>
      <c r="W721">
        <v>184.98</v>
      </c>
      <c r="X721">
        <v>199</v>
      </c>
      <c r="Y721">
        <v>184.98</v>
      </c>
      <c r="Z721">
        <v>199</v>
      </c>
      <c r="AA721">
        <v>184.98</v>
      </c>
      <c r="AB721">
        <v>199</v>
      </c>
      <c r="AC721" s="1">
        <f>(Table2[[#This Row],[Close Price]]/Table2[[#This Row],[Day Low]])-1</f>
        <v>5.0167585684938842E-2</v>
      </c>
      <c r="AD721" s="1">
        <f>(Table2[[#This Row],[Day High]]/Table2[[#This Row],[Close Price]])-1</f>
        <v>2.4400288273447979E-2</v>
      </c>
      <c r="AE721" s="1">
        <f>(Table2[[#This Row],[Close Price]]/Table2[[#This Row],[Current Week Low]])-1</f>
        <v>5.0167585684938842E-2</v>
      </c>
      <c r="AF721" s="1">
        <f>(Table2[[#This Row],[Current Week High]]/Table2[[#This Row],[Close Price]])-1</f>
        <v>2.4400288273447979E-2</v>
      </c>
      <c r="AG721" s="1">
        <f>(Table2[[#This Row],[Close Price]]/Table2[[#This Row],[Current Month Low]])-1</f>
        <v>5.0167585684938842E-2</v>
      </c>
      <c r="AH721" s="1">
        <f>(Table2[[#This Row],[Current Month High]]/Table2[[#This Row],[Close Price]])-1</f>
        <v>2.4400288273447979E-2</v>
      </c>
      <c r="AI721">
        <v>122.253680634201</v>
      </c>
      <c r="AJ721">
        <v>11.9654178674351</v>
      </c>
      <c r="AK721" t="str">
        <f>IF(AND(Table2[[#This Row],[20D EMA]]&gt;Table2[[#This Row],[50D EMA]],Table2[[#This Row],[50D EMA]]&gt;Table2[[#This Row],[200D EMA]]),"Uptrend","Downtrend/NoTrend")</f>
        <v>Downtrend/NoTrend</v>
      </c>
      <c r="AL721">
        <v>-0.02</v>
      </c>
      <c r="AM721" t="s">
        <v>3168</v>
      </c>
      <c r="AN721">
        <v>-2.3199999999999998</v>
      </c>
      <c r="AO721" t="s">
        <v>3168</v>
      </c>
      <c r="AP721">
        <v>-4.7670824894486E-2</v>
      </c>
      <c r="AQ721">
        <f>(Table2[[#This Row],[Sharpe Ratio]]-AVERAGE(Table2[Sharpe Ratio]))/_xlfn.STDEV.P(Table2[Sharpe Ratio])</f>
        <v>-1.2983669487144391</v>
      </c>
      <c r="AR7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1">
        <f>_xlfn.RANK.AVG(Table2[[#This Row],[1Y Return vs Nifty Z-Score]],Table2[1Y Return vs Nifty Z-Score])</f>
        <v>724</v>
      </c>
      <c r="AT721">
        <f>_xlfn.RANK.AVG(Table2[[#This Row],[6M Return vs Nifty Z-Score]],Table2[6M Return vs Nifty Z-Score])</f>
        <v>632</v>
      </c>
      <c r="AU721">
        <f>_xlfn.RANK.AVG(Table2[[#This Row],[Sharpe Ratio Z-Score]],Table2[Sharpe Ratio Z-Score])</f>
        <v>664</v>
      </c>
      <c r="AV721">
        <f>(Table2[[#This Row],[Rank 1Y]]+Table2[[#This Row],[Rank 6M]]+Table2[[#This Row],[Rank Sharpe]])/3</f>
        <v>673.33333333333337</v>
      </c>
    </row>
    <row r="722" spans="1:48" x14ac:dyDescent="0.3">
      <c r="A722" t="s">
        <v>1267</v>
      </c>
      <c r="B722" t="s">
        <v>1268</v>
      </c>
      <c r="C722" t="s">
        <v>3131</v>
      </c>
      <c r="D722" t="s">
        <v>75</v>
      </c>
      <c r="E722">
        <v>9049.2833527050007</v>
      </c>
      <c r="F722">
        <v>1175.1500000000001</v>
      </c>
      <c r="G722">
        <v>-35.1084582299274</v>
      </c>
      <c r="H722">
        <f>(Table2[[#This Row],[1Y Return vs Nifty]]-AVERAGE(Table2[1Y Return vs Nifty]))/_xlfn.STDEV.P(Table2[1Y Return vs Nifty])</f>
        <v>-0.99575107154866127</v>
      </c>
      <c r="I722">
        <v>-1.46491097032121</v>
      </c>
      <c r="J722">
        <f>(Table2[[#This Row],[1M Return vs Nifty]]-AVERAGE(Table2[1M Return vs Nifty]))/_xlfn.STDEV.P(Table2[1M Return vs Nifty])</f>
        <v>-0.28357856045606172</v>
      </c>
      <c r="K722">
        <v>-30.6695511085723</v>
      </c>
      <c r="L722">
        <f>(Table2[[#This Row],[6M Return vs Nifty]]-AVERAGE(Table2[6M Return vs Nifty]))/_xlfn.STDEV.P(Table2[6M Return vs Nifty])</f>
        <v>-1.2787580830309608</v>
      </c>
      <c r="M722">
        <v>8.0925926049679102</v>
      </c>
      <c r="N722">
        <f>(Table2[[#This Row],[1W Return vs Nifty]]-AVERAGE(Table2[1W Return vs Nifty]))/_xlfn.STDEV.P(Table2[1W Return vs Nifty])</f>
        <v>0.28659078667574039</v>
      </c>
      <c r="O722">
        <v>1189.97</v>
      </c>
      <c r="P722">
        <v>1253.3530726035599</v>
      </c>
      <c r="Q722">
        <v>1361.5928692493101</v>
      </c>
      <c r="R722">
        <v>49.219322577632099</v>
      </c>
      <c r="S722" s="1">
        <f>(Table2[[#This Row],[Close Price]]-Table2[[#This Row],[20D EMA]])/Table2[[#This Row],[20D EMA]]</f>
        <v>-1.2454095481398636E-2</v>
      </c>
      <c r="T722" s="1">
        <f>(Table2[[#This Row],[Close Price]]-Table2[[#This Row],[50D EMA]])/Table2[[#This Row],[50D EMA]]</f>
        <v>-6.239508588039798E-2</v>
      </c>
      <c r="U722" s="1">
        <f>(Table2[[#This Row],[Close Price]]-Table2[[#This Row],[200D EMA]])/Table2[[#This Row],[200D EMA]]</f>
        <v>-0.13692996890627221</v>
      </c>
      <c r="V722">
        <v>0.82945347176574402</v>
      </c>
      <c r="W722">
        <v>1156.4000000000001</v>
      </c>
      <c r="X722">
        <v>1203.1500000000001</v>
      </c>
      <c r="Y722">
        <v>1156.4000000000001</v>
      </c>
      <c r="Z722">
        <v>1203.1500000000001</v>
      </c>
      <c r="AA722">
        <v>1156.4000000000001</v>
      </c>
      <c r="AB722">
        <v>1203.1500000000001</v>
      </c>
      <c r="AC722" s="1">
        <f>(Table2[[#This Row],[Close Price]]/Table2[[#This Row],[Day Low]])-1</f>
        <v>1.6214112763749622E-2</v>
      </c>
      <c r="AD722" s="1">
        <f>(Table2[[#This Row],[Day High]]/Table2[[#This Row],[Close Price]])-1</f>
        <v>2.382674552184838E-2</v>
      </c>
      <c r="AE722" s="1">
        <f>(Table2[[#This Row],[Close Price]]/Table2[[#This Row],[Current Week Low]])-1</f>
        <v>1.6214112763749622E-2</v>
      </c>
      <c r="AF722" s="1">
        <f>(Table2[[#This Row],[Current Week High]]/Table2[[#This Row],[Close Price]])-1</f>
        <v>2.382674552184838E-2</v>
      </c>
      <c r="AG722" s="1">
        <f>(Table2[[#This Row],[Close Price]]/Table2[[#This Row],[Current Month Low]])-1</f>
        <v>1.6214112763749622E-2</v>
      </c>
      <c r="AH722" s="1">
        <f>(Table2[[#This Row],[Current Month High]]/Table2[[#This Row],[Close Price]])-1</f>
        <v>2.382674552184838E-2</v>
      </c>
      <c r="AI722">
        <v>53.342126537037799</v>
      </c>
      <c r="AJ722">
        <v>6.83181818181819</v>
      </c>
      <c r="AK722" t="str">
        <f>IF(AND(Table2[[#This Row],[20D EMA]]&gt;Table2[[#This Row],[50D EMA]],Table2[[#This Row],[50D EMA]]&gt;Table2[[#This Row],[200D EMA]]),"Uptrend","Downtrend/NoTrend")</f>
        <v>Downtrend/NoTrend</v>
      </c>
      <c r="AL722">
        <v>-0.04</v>
      </c>
      <c r="AM722" t="s">
        <v>3168</v>
      </c>
      <c r="AN722">
        <v>-2.4900000000000002</v>
      </c>
      <c r="AO722" t="s">
        <v>3168</v>
      </c>
      <c r="AP722">
        <v>-4.3334100978299997E-2</v>
      </c>
      <c r="AQ722">
        <f>(Table2[[#This Row],[Sharpe Ratio]]-AVERAGE(Table2[Sharpe Ratio]))/_xlfn.STDEV.P(Table2[Sharpe Ratio])</f>
        <v>-1.2469710371874883</v>
      </c>
      <c r="AR7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2">
        <f>_xlfn.RANK.AVG(Table2[[#This Row],[1Y Return vs Nifty Z-Score]],Table2[1Y Return vs Nifty Z-Score])</f>
        <v>666</v>
      </c>
      <c r="AT722">
        <f>_xlfn.RANK.AVG(Table2[[#This Row],[6M Return vs Nifty Z-Score]],Table2[6M Return vs Nifty Z-Score])</f>
        <v>699</v>
      </c>
      <c r="AU722">
        <f>_xlfn.RANK.AVG(Table2[[#This Row],[Sharpe Ratio Z-Score]],Table2[Sharpe Ratio Z-Score])</f>
        <v>657</v>
      </c>
      <c r="AV722">
        <f>(Table2[[#This Row],[Rank 1Y]]+Table2[[#This Row],[Rank 6M]]+Table2[[#This Row],[Rank Sharpe]])/3</f>
        <v>674</v>
      </c>
    </row>
    <row r="723" spans="1:48" x14ac:dyDescent="0.3">
      <c r="A723" t="s">
        <v>2309</v>
      </c>
      <c r="B723" t="s">
        <v>2310</v>
      </c>
      <c r="C723" t="s">
        <v>3140</v>
      </c>
      <c r="D723" t="s">
        <v>1990</v>
      </c>
      <c r="E723">
        <v>2334.7128032720002</v>
      </c>
      <c r="F723">
        <v>12.68</v>
      </c>
      <c r="G723">
        <v>-55.297465982084198</v>
      </c>
      <c r="H723">
        <f>(Table2[[#This Row],[1Y Return vs Nifty]]-AVERAGE(Table2[1Y Return vs Nifty]))/_xlfn.STDEV.P(Table2[1Y Return vs Nifty])</f>
        <v>-1.3536685115097764</v>
      </c>
      <c r="I723">
        <v>-7.9468705118386804</v>
      </c>
      <c r="J723">
        <f>(Table2[[#This Row],[1M Return vs Nifty]]-AVERAGE(Table2[1M Return vs Nifty]))/_xlfn.STDEV.P(Table2[1M Return vs Nifty])</f>
        <v>-0.99842275972499905</v>
      </c>
      <c r="K723">
        <v>-32.824729641301801</v>
      </c>
      <c r="L723">
        <f>(Table2[[#This Row],[6M Return vs Nifty]]-AVERAGE(Table2[6M Return vs Nifty]))/_xlfn.STDEV.P(Table2[6M Return vs Nifty])</f>
        <v>-1.3530836247295954</v>
      </c>
      <c r="M723">
        <v>7.4854135513716198</v>
      </c>
      <c r="N723">
        <f>(Table2[[#This Row],[1W Return vs Nifty]]-AVERAGE(Table2[1W Return vs Nifty]))/_xlfn.STDEV.P(Table2[1W Return vs Nifty])</f>
        <v>0.17921935299176361</v>
      </c>
      <c r="O723">
        <v>13.21</v>
      </c>
      <c r="P723">
        <v>13.8229775707789</v>
      </c>
      <c r="Q723">
        <v>15.741698237978801</v>
      </c>
      <c r="R723">
        <v>39.219620619294901</v>
      </c>
      <c r="S723" s="1">
        <f>(Table2[[#This Row],[Close Price]]-Table2[[#This Row],[20D EMA]])/Table2[[#This Row],[20D EMA]]</f>
        <v>-4.0121120363361171E-2</v>
      </c>
      <c r="T723" s="1">
        <f>(Table2[[#This Row],[Close Price]]-Table2[[#This Row],[50D EMA]])/Table2[[#This Row],[50D EMA]]</f>
        <v>-8.2686784734071955E-2</v>
      </c>
      <c r="U723" s="1">
        <f>(Table2[[#This Row],[Close Price]]-Table2[[#This Row],[200D EMA]])/Table2[[#This Row],[200D EMA]]</f>
        <v>-0.19449605701321818</v>
      </c>
      <c r="V723">
        <v>0.59983789622966999</v>
      </c>
      <c r="W723">
        <v>12.6</v>
      </c>
      <c r="X723">
        <v>13.08</v>
      </c>
      <c r="Y723">
        <v>12.6</v>
      </c>
      <c r="Z723">
        <v>13.08</v>
      </c>
      <c r="AA723">
        <v>12.6</v>
      </c>
      <c r="AB723">
        <v>13.24</v>
      </c>
      <c r="AC723" s="1">
        <f>(Table2[[#This Row],[Close Price]]/Table2[[#This Row],[Day Low]])-1</f>
        <v>6.3492063492063266E-3</v>
      </c>
      <c r="AD723" s="1">
        <f>(Table2[[#This Row],[Day High]]/Table2[[#This Row],[Close Price]])-1</f>
        <v>3.1545741324921162E-2</v>
      </c>
      <c r="AE723" s="1">
        <f>(Table2[[#This Row],[Close Price]]/Table2[[#This Row],[Current Week Low]])-1</f>
        <v>6.3492063492063266E-3</v>
      </c>
      <c r="AF723" s="1">
        <f>(Table2[[#This Row],[Current Week High]]/Table2[[#This Row],[Close Price]])-1</f>
        <v>3.1545741324921162E-2</v>
      </c>
      <c r="AG723" s="1">
        <f>(Table2[[#This Row],[Close Price]]/Table2[[#This Row],[Current Month Low]])-1</f>
        <v>6.3492063492063266E-3</v>
      </c>
      <c r="AH723" s="1">
        <f>(Table2[[#This Row],[Current Month High]]/Table2[[#This Row],[Close Price]])-1</f>
        <v>4.4164037854889537E-2</v>
      </c>
      <c r="AI723">
        <v>105.441640378548</v>
      </c>
      <c r="AJ723">
        <v>4.1906327033689399</v>
      </c>
      <c r="AK723" t="str">
        <f>IF(AND(Table2[[#This Row],[20D EMA]]&gt;Table2[[#This Row],[50D EMA]],Table2[[#This Row],[50D EMA]]&gt;Table2[[#This Row],[200D EMA]]),"Uptrend","Downtrend/NoTrend")</f>
        <v>Downtrend/NoTrend</v>
      </c>
      <c r="AL723">
        <v>-0.09</v>
      </c>
      <c r="AM723" t="s">
        <v>3168</v>
      </c>
      <c r="AN723">
        <v>-6.7</v>
      </c>
      <c r="AO723" t="s">
        <v>3168</v>
      </c>
      <c r="AP723">
        <v>-1.4383830063967E-2</v>
      </c>
      <c r="AQ723">
        <f>(Table2[[#This Row],[Sharpe Ratio]]-AVERAGE(Table2[Sharpe Ratio]))/_xlfn.STDEV.P(Table2[Sharpe Ratio])</f>
        <v>-0.90387205478722044</v>
      </c>
      <c r="AR7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3">
        <f>_xlfn.RANK.AVG(Table2[[#This Row],[1Y Return vs Nifty Z-Score]],Table2[1Y Return vs Nifty Z-Score])</f>
        <v>720</v>
      </c>
      <c r="AT723">
        <f>_xlfn.RANK.AVG(Table2[[#This Row],[6M Return vs Nifty Z-Score]],Table2[6M Return vs Nifty Z-Score])</f>
        <v>710</v>
      </c>
      <c r="AU723">
        <f>_xlfn.RANK.AVG(Table2[[#This Row],[Sharpe Ratio Z-Score]],Table2[Sharpe Ratio Z-Score])</f>
        <v>597</v>
      </c>
      <c r="AV723">
        <f>(Table2[[#This Row],[Rank 1Y]]+Table2[[#This Row],[Rank 6M]]+Table2[[#This Row],[Rank Sharpe]])/3</f>
        <v>675.66666666666663</v>
      </c>
    </row>
    <row r="724" spans="1:48" x14ac:dyDescent="0.3">
      <c r="A724" t="s">
        <v>1159</v>
      </c>
      <c r="B724" t="s">
        <v>1160</v>
      </c>
      <c r="C724" t="s">
        <v>3123</v>
      </c>
      <c r="D724" t="s">
        <v>24</v>
      </c>
      <c r="E724">
        <v>10449.703867824001</v>
      </c>
      <c r="F724">
        <v>171.96</v>
      </c>
      <c r="G724">
        <v>-50.157694778037303</v>
      </c>
      <c r="H724">
        <f>(Table2[[#This Row],[1Y Return vs Nifty]]-AVERAGE(Table2[1Y Return vs Nifty]))/_xlfn.STDEV.P(Table2[1Y Return vs Nifty])</f>
        <v>-1.2625489392196625</v>
      </c>
      <c r="I724">
        <v>-7.6186446591252004</v>
      </c>
      <c r="J724">
        <f>(Table2[[#This Row],[1M Return vs Nifty]]-AVERAGE(Table2[1M Return vs Nifty]))/_xlfn.STDEV.P(Table2[1M Return vs Nifty])</f>
        <v>-0.96222531891107455</v>
      </c>
      <c r="K724">
        <v>-39.0997594812359</v>
      </c>
      <c r="L724">
        <f>(Table2[[#This Row],[6M Return vs Nifty]]-AVERAGE(Table2[6M Return vs Nifty]))/_xlfn.STDEV.P(Table2[6M Return vs Nifty])</f>
        <v>-1.5694902866118094</v>
      </c>
      <c r="M724">
        <v>9.0333341644781395</v>
      </c>
      <c r="N724">
        <f>(Table2[[#This Row],[1W Return vs Nifty]]-AVERAGE(Table2[1W Return vs Nifty]))/_xlfn.STDEV.P(Table2[1W Return vs Nifty])</f>
        <v>0.45294825466223249</v>
      </c>
      <c r="O724">
        <v>182.23</v>
      </c>
      <c r="P724">
        <v>198.076430391304</v>
      </c>
      <c r="Q724">
        <v>224.38672375286501</v>
      </c>
      <c r="R724">
        <v>41.116096281666998</v>
      </c>
      <c r="S724" s="1">
        <f>(Table2[[#This Row],[Close Price]]-Table2[[#This Row],[20D EMA]])/Table2[[#This Row],[20D EMA]]</f>
        <v>-5.6357350600888888E-2</v>
      </c>
      <c r="T724" s="1">
        <f>(Table2[[#This Row],[Close Price]]-Table2[[#This Row],[50D EMA]])/Table2[[#This Row],[50D EMA]]</f>
        <v>-0.13185026779668058</v>
      </c>
      <c r="U724" s="1">
        <f>(Table2[[#This Row],[Close Price]]-Table2[[#This Row],[200D EMA]])/Table2[[#This Row],[200D EMA]]</f>
        <v>-0.23364449944287582</v>
      </c>
      <c r="V724">
        <v>1.83422641514676</v>
      </c>
      <c r="W724">
        <v>167.45</v>
      </c>
      <c r="X724">
        <v>175.69</v>
      </c>
      <c r="Y724">
        <v>167.45</v>
      </c>
      <c r="Z724">
        <v>175.69</v>
      </c>
      <c r="AA724">
        <v>167.45</v>
      </c>
      <c r="AB724">
        <v>176.75</v>
      </c>
      <c r="AC724" s="1">
        <f>(Table2[[#This Row],[Close Price]]/Table2[[#This Row],[Day Low]])-1</f>
        <v>2.6933412959092351E-2</v>
      </c>
      <c r="AD724" s="1">
        <f>(Table2[[#This Row],[Day High]]/Table2[[#This Row],[Close Price]])-1</f>
        <v>2.1691090951383885E-2</v>
      </c>
      <c r="AE724" s="1">
        <f>(Table2[[#This Row],[Close Price]]/Table2[[#This Row],[Current Week Low]])-1</f>
        <v>2.6933412959092351E-2</v>
      </c>
      <c r="AF724" s="1">
        <f>(Table2[[#This Row],[Current Week High]]/Table2[[#This Row],[Close Price]])-1</f>
        <v>2.1691090951383885E-2</v>
      </c>
      <c r="AG724" s="1">
        <f>(Table2[[#This Row],[Close Price]]/Table2[[#This Row],[Current Month Low]])-1</f>
        <v>2.6933412959092351E-2</v>
      </c>
      <c r="AH724" s="1">
        <f>(Table2[[#This Row],[Current Month High]]/Table2[[#This Row],[Close Price]])-1</f>
        <v>2.7855315189578844E-2</v>
      </c>
      <c r="AI724">
        <v>74.866247964642895</v>
      </c>
      <c r="AJ724">
        <v>8.5606060606060694</v>
      </c>
      <c r="AK724" t="str">
        <f>IF(AND(Table2[[#This Row],[20D EMA]]&gt;Table2[[#This Row],[50D EMA]],Table2[[#This Row],[50D EMA]]&gt;Table2[[#This Row],[200D EMA]]),"Uptrend","Downtrend/NoTrend")</f>
        <v>Downtrend/NoTrend</v>
      </c>
      <c r="AL724">
        <v>-0.18</v>
      </c>
      <c r="AM724" t="s">
        <v>3168</v>
      </c>
      <c r="AN724">
        <v>-15.06</v>
      </c>
      <c r="AO724" t="s">
        <v>3168</v>
      </c>
      <c r="AP724">
        <v>-1.0688321846213E-2</v>
      </c>
      <c r="AQ724">
        <f>(Table2[[#This Row],[Sharpe Ratio]]-AVERAGE(Table2[Sharpe Ratio]))/_xlfn.STDEV.P(Table2[Sharpe Ratio])</f>
        <v>-0.86007539696957325</v>
      </c>
      <c r="AR7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4">
        <f>_xlfn.RANK.AVG(Table2[[#This Row],[1Y Return vs Nifty Z-Score]],Table2[1Y Return vs Nifty Z-Score])</f>
        <v>712</v>
      </c>
      <c r="AT724">
        <f>_xlfn.RANK.AVG(Table2[[#This Row],[6M Return vs Nifty Z-Score]],Table2[6M Return vs Nifty Z-Score])</f>
        <v>725</v>
      </c>
      <c r="AU724">
        <f>_xlfn.RANK.AVG(Table2[[#This Row],[Sharpe Ratio Z-Score]],Table2[Sharpe Ratio Z-Score])</f>
        <v>591</v>
      </c>
      <c r="AV724">
        <f>(Table2[[#This Row],[Rank 1Y]]+Table2[[#This Row],[Rank 6M]]+Table2[[#This Row],[Rank Sharpe]])/3</f>
        <v>676</v>
      </c>
    </row>
    <row r="725" spans="1:48" x14ac:dyDescent="0.3">
      <c r="A725" t="s">
        <v>402</v>
      </c>
      <c r="B725" t="s">
        <v>403</v>
      </c>
      <c r="C725" t="s">
        <v>3124</v>
      </c>
      <c r="D725" t="s">
        <v>27</v>
      </c>
      <c r="E725">
        <v>54923.455512319997</v>
      </c>
      <c r="F725">
        <v>7.88</v>
      </c>
      <c r="G725">
        <v>-66.621936487063195</v>
      </c>
      <c r="H725">
        <f>(Table2[[#This Row],[1Y Return vs Nifty]]-AVERAGE(Table2[1Y Return vs Nifty]))/_xlfn.STDEV.P(Table2[1Y Return vs Nifty])</f>
        <v>-1.5544324887104009</v>
      </c>
      <c r="I725">
        <v>-10.9153192161532</v>
      </c>
      <c r="J725">
        <f>(Table2[[#This Row],[1M Return vs Nifty]]-AVERAGE(Table2[1M Return vs Nifty]))/_xlfn.STDEV.P(Table2[1M Return vs Nifty])</f>
        <v>-1.3257895572983542</v>
      </c>
      <c r="K725">
        <v>-45.198089699610897</v>
      </c>
      <c r="L725">
        <f>(Table2[[#This Row],[6M Return vs Nifty]]-AVERAGE(Table2[6M Return vs Nifty]))/_xlfn.STDEV.P(Table2[6M Return vs Nifty])</f>
        <v>-1.7798031168736375</v>
      </c>
      <c r="M725">
        <v>10.726898695219299</v>
      </c>
      <c r="N725">
        <f>(Table2[[#This Row],[1W Return vs Nifty]]-AVERAGE(Table2[1W Return vs Nifty]))/_xlfn.STDEV.P(Table2[1W Return vs Nifty])</f>
        <v>0.75243232056499709</v>
      </c>
      <c r="O725">
        <v>8.74</v>
      </c>
      <c r="P725">
        <v>10.591484457767599</v>
      </c>
      <c r="Q725">
        <v>12.8881569438566</v>
      </c>
      <c r="R725">
        <v>38.486752089267299</v>
      </c>
      <c r="S725" s="1">
        <f>(Table2[[#This Row],[Close Price]]-Table2[[#This Row],[20D EMA]])/Table2[[#This Row],[20D EMA]]</f>
        <v>-9.8398169336384469E-2</v>
      </c>
      <c r="T725" s="1">
        <f>(Table2[[#This Row],[Close Price]]-Table2[[#This Row],[50D EMA]])/Table2[[#This Row],[50D EMA]]</f>
        <v>-0.25600608381000328</v>
      </c>
      <c r="U725" s="1">
        <f>(Table2[[#This Row],[Close Price]]-Table2[[#This Row],[200D EMA]])/Table2[[#This Row],[200D EMA]]</f>
        <v>-0.3885859681623321</v>
      </c>
      <c r="V725">
        <v>0.93266189741621097</v>
      </c>
      <c r="W725">
        <v>7.86</v>
      </c>
      <c r="X725">
        <v>8.49</v>
      </c>
      <c r="Y725">
        <v>7.86</v>
      </c>
      <c r="Z725">
        <v>8.49</v>
      </c>
      <c r="AA725">
        <v>7.86</v>
      </c>
      <c r="AB725">
        <v>8.5299999999999994</v>
      </c>
      <c r="AC725" s="1">
        <f>(Table2[[#This Row],[Close Price]]/Table2[[#This Row],[Day Low]])-1</f>
        <v>2.5445292620864812E-3</v>
      </c>
      <c r="AD725" s="1">
        <f>(Table2[[#This Row],[Day High]]/Table2[[#This Row],[Close Price]])-1</f>
        <v>7.7411167512690504E-2</v>
      </c>
      <c r="AE725" s="1">
        <f>(Table2[[#This Row],[Close Price]]/Table2[[#This Row],[Current Week Low]])-1</f>
        <v>2.5445292620864812E-3</v>
      </c>
      <c r="AF725" s="1">
        <f>(Table2[[#This Row],[Current Week High]]/Table2[[#This Row],[Close Price]])-1</f>
        <v>7.7411167512690504E-2</v>
      </c>
      <c r="AG725" s="1">
        <f>(Table2[[#This Row],[Close Price]]/Table2[[#This Row],[Current Month Low]])-1</f>
        <v>2.5445292620864812E-3</v>
      </c>
      <c r="AH725" s="1">
        <f>(Table2[[#This Row],[Current Month High]]/Table2[[#This Row],[Close Price]])-1</f>
        <v>8.2487309644669882E-2</v>
      </c>
      <c r="AI725">
        <v>143.40101522842599</v>
      </c>
      <c r="AJ725">
        <v>3.9577836411609502</v>
      </c>
      <c r="AK725" t="str">
        <f>IF(AND(Table2[[#This Row],[20D EMA]]&gt;Table2[[#This Row],[50D EMA]],Table2[[#This Row],[50D EMA]]&gt;Table2[[#This Row],[200D EMA]]),"Uptrend","Downtrend/NoTrend")</f>
        <v>Downtrend/NoTrend</v>
      </c>
      <c r="AL725">
        <v>-0.51</v>
      </c>
      <c r="AM725" t="s">
        <v>3168</v>
      </c>
      <c r="AN725">
        <v>-12.93</v>
      </c>
      <c r="AO725" t="s">
        <v>3168</v>
      </c>
      <c r="AP725">
        <v>-8.1319723123629995E-3</v>
      </c>
      <c r="AQ725">
        <f>(Table2[[#This Row],[Sharpe Ratio]]-AVERAGE(Table2[Sharpe Ratio]))/_xlfn.STDEV.P(Table2[Sharpe Ratio])</f>
        <v>-0.8297792755163852</v>
      </c>
      <c r="AR7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5">
        <f>_xlfn.RANK.AVG(Table2[[#This Row],[1Y Return vs Nifty Z-Score]],Table2[1Y Return vs Nifty Z-Score])</f>
        <v>729</v>
      </c>
      <c r="AT725">
        <f>_xlfn.RANK.AVG(Table2[[#This Row],[6M Return vs Nifty Z-Score]],Table2[6M Return vs Nifty Z-Score])</f>
        <v>730</v>
      </c>
      <c r="AU725">
        <f>_xlfn.RANK.AVG(Table2[[#This Row],[Sharpe Ratio Z-Score]],Table2[Sharpe Ratio Z-Score])</f>
        <v>582</v>
      </c>
      <c r="AV725">
        <f>(Table2[[#This Row],[Rank 1Y]]+Table2[[#This Row],[Rank 6M]]+Table2[[#This Row],[Rank Sharpe]])/3</f>
        <v>680.33333333333337</v>
      </c>
    </row>
    <row r="726" spans="1:48" x14ac:dyDescent="0.3">
      <c r="A726" t="s">
        <v>1757</v>
      </c>
      <c r="B726" t="s">
        <v>1758</v>
      </c>
      <c r="C726" t="s">
        <v>3135</v>
      </c>
      <c r="D726" t="s">
        <v>540</v>
      </c>
      <c r="E726">
        <v>4550.5615950040001</v>
      </c>
      <c r="F726">
        <v>91.34</v>
      </c>
      <c r="G726">
        <v>-46.306127658871802</v>
      </c>
      <c r="H726">
        <f>(Table2[[#This Row],[1Y Return vs Nifty]]-AVERAGE(Table2[1Y Return vs Nifty]))/_xlfn.STDEV.P(Table2[1Y Return vs Nifty])</f>
        <v>-1.1942670771265214</v>
      </c>
      <c r="I726">
        <v>-12.242608384160301</v>
      </c>
      <c r="J726">
        <f>(Table2[[#This Row],[1M Return vs Nifty]]-AVERAGE(Table2[1M Return vs Nifty]))/_xlfn.STDEV.P(Table2[1M Return vs Nifty])</f>
        <v>-1.4721658122603294</v>
      </c>
      <c r="K726">
        <v>-18.8068102099623</v>
      </c>
      <c r="L726">
        <f>(Table2[[#This Row],[6M Return vs Nifty]]-AVERAGE(Table2[6M Return vs Nifty]))/_xlfn.STDEV.P(Table2[6M Return vs Nifty])</f>
        <v>-0.86964829006959932</v>
      </c>
      <c r="M726">
        <v>-0.89670857477855204</v>
      </c>
      <c r="N726">
        <f>(Table2[[#This Row],[1W Return vs Nifty]]-AVERAGE(Table2[1W Return vs Nifty]))/_xlfn.STDEV.P(Table2[1W Return vs Nifty])</f>
        <v>-1.3030459930676415</v>
      </c>
      <c r="O726">
        <v>97.84</v>
      </c>
      <c r="P726">
        <v>102.73526405397899</v>
      </c>
      <c r="Q726">
        <v>106.96108827943701</v>
      </c>
      <c r="R726">
        <v>22.7534600593691</v>
      </c>
      <c r="S726" s="1">
        <f>(Table2[[#This Row],[Close Price]]-Table2[[#This Row],[20D EMA]])/Table2[[#This Row],[20D EMA]]</f>
        <v>-6.6434995911692551E-2</v>
      </c>
      <c r="T726" s="1">
        <f>(Table2[[#This Row],[Close Price]]-Table2[[#This Row],[50D EMA]])/Table2[[#This Row],[50D EMA]]</f>
        <v>-0.11091872064485774</v>
      </c>
      <c r="U726" s="1">
        <f>(Table2[[#This Row],[Close Price]]-Table2[[#This Row],[200D EMA]])/Table2[[#This Row],[200D EMA]]</f>
        <v>-0.14604458995991831</v>
      </c>
      <c r="V726">
        <v>0.560425790990143</v>
      </c>
      <c r="W726">
        <v>90.5</v>
      </c>
      <c r="X726">
        <v>92.36</v>
      </c>
      <c r="Y726">
        <v>90.5</v>
      </c>
      <c r="Z726">
        <v>92.36</v>
      </c>
      <c r="AA726">
        <v>90.5</v>
      </c>
      <c r="AB726">
        <v>92.36</v>
      </c>
      <c r="AC726" s="1">
        <f>(Table2[[#This Row],[Close Price]]/Table2[[#This Row],[Day Low]])-1</f>
        <v>9.2817679558010457E-3</v>
      </c>
      <c r="AD726" s="1">
        <f>(Table2[[#This Row],[Day High]]/Table2[[#This Row],[Close Price]])-1</f>
        <v>1.1167068097219124E-2</v>
      </c>
      <c r="AE726" s="1">
        <f>(Table2[[#This Row],[Close Price]]/Table2[[#This Row],[Current Week Low]])-1</f>
        <v>9.2817679558010457E-3</v>
      </c>
      <c r="AF726" s="1">
        <f>(Table2[[#This Row],[Current Week High]]/Table2[[#This Row],[Close Price]])-1</f>
        <v>1.1167068097219124E-2</v>
      </c>
      <c r="AG726" s="1">
        <f>(Table2[[#This Row],[Close Price]]/Table2[[#This Row],[Current Month Low]])-1</f>
        <v>9.2817679558010457E-3</v>
      </c>
      <c r="AH726" s="1">
        <f>(Table2[[#This Row],[Current Month High]]/Table2[[#This Row],[Close Price]])-1</f>
        <v>1.1167068097219124E-2</v>
      </c>
      <c r="AI726">
        <v>46.376176921392499</v>
      </c>
      <c r="AJ726">
        <v>1.6017797552836299</v>
      </c>
      <c r="AK726" t="str">
        <f>IF(AND(Table2[[#This Row],[20D EMA]]&gt;Table2[[#This Row],[50D EMA]],Table2[[#This Row],[50D EMA]]&gt;Table2[[#This Row],[200D EMA]]),"Uptrend","Downtrend/NoTrend")</f>
        <v>Downtrend/NoTrend</v>
      </c>
      <c r="AL726">
        <v>-0.15</v>
      </c>
      <c r="AM726" t="s">
        <v>3168</v>
      </c>
      <c r="AN726">
        <v>-12.19</v>
      </c>
      <c r="AO726" t="s">
        <v>3168</v>
      </c>
      <c r="AP726">
        <v>-0.111062211288402</v>
      </c>
      <c r="AQ726">
        <f>(Table2[[#This Row],[Sharpe Ratio]]-AVERAGE(Table2[Sharpe Ratio]))/_xlfn.STDEV.P(Table2[Sharpe Ratio])</f>
        <v>-2.0496386804731492</v>
      </c>
      <c r="AR7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6">
        <f>_xlfn.RANK.AVG(Table2[[#This Row],[1Y Return vs Nifty Z-Score]],Table2[1Y Return vs Nifty Z-Score])</f>
        <v>703</v>
      </c>
      <c r="AT726">
        <f>_xlfn.RANK.AVG(Table2[[#This Row],[6M Return vs Nifty Z-Score]],Table2[6M Return vs Nifty Z-Score])</f>
        <v>615</v>
      </c>
      <c r="AU726">
        <f>_xlfn.RANK.AVG(Table2[[#This Row],[Sharpe Ratio Z-Score]],Table2[Sharpe Ratio Z-Score])</f>
        <v>724</v>
      </c>
      <c r="AV726">
        <f>(Table2[[#This Row],[Rank 1Y]]+Table2[[#This Row],[Rank 6M]]+Table2[[#This Row],[Rank Sharpe]])/3</f>
        <v>680.66666666666663</v>
      </c>
    </row>
    <row r="727" spans="1:48" x14ac:dyDescent="0.3">
      <c r="A727" t="s">
        <v>312</v>
      </c>
      <c r="B727" t="s">
        <v>313</v>
      </c>
      <c r="C727" t="s">
        <v>3123</v>
      </c>
      <c r="D727" t="s">
        <v>24</v>
      </c>
      <c r="E727">
        <v>82869.284701440003</v>
      </c>
      <c r="F727">
        <v>1063.8</v>
      </c>
      <c r="G727">
        <v>-52.421876377296996</v>
      </c>
      <c r="H727">
        <f>(Table2[[#This Row],[1Y Return vs Nifty]]-AVERAGE(Table2[1Y Return vs Nifty]))/_xlfn.STDEV.P(Table2[1Y Return vs Nifty])</f>
        <v>-1.3026891031921846</v>
      </c>
      <c r="I727">
        <v>-19.210578134282901</v>
      </c>
      <c r="J727">
        <f>(Table2[[#This Row],[1M Return vs Nifty]]-AVERAGE(Table2[1M Return vs Nifty]))/_xlfn.STDEV.P(Table2[1M Return vs Nifty])</f>
        <v>-2.2406082446224542</v>
      </c>
      <c r="K727">
        <v>-35.722192370729402</v>
      </c>
      <c r="L727">
        <f>(Table2[[#This Row],[6M Return vs Nifty]]-AVERAGE(Table2[6M Return vs Nifty]))/_xlfn.STDEV.P(Table2[6M Return vs Nifty])</f>
        <v>-1.4530082869540131</v>
      </c>
      <c r="M727">
        <v>2.8396785734580501</v>
      </c>
      <c r="N727">
        <f>(Table2[[#This Row],[1W Return vs Nifty]]-AVERAGE(Table2[1W Return vs Nifty]))/_xlfn.STDEV.P(Table2[1W Return vs Nifty])</f>
        <v>-0.6423162749912793</v>
      </c>
      <c r="O727">
        <v>1200.95</v>
      </c>
      <c r="P727">
        <v>1305.2077817162999</v>
      </c>
      <c r="Q727">
        <v>1401.70729496886</v>
      </c>
      <c r="R727">
        <v>19.284409062791902</v>
      </c>
      <c r="S727" s="1">
        <f>(Table2[[#This Row],[Close Price]]-Table2[[#This Row],[20D EMA]])/Table2[[#This Row],[20D EMA]]</f>
        <v>-0.11420125733794087</v>
      </c>
      <c r="T727" s="1">
        <f>(Table2[[#This Row],[Close Price]]-Table2[[#This Row],[50D EMA]])/Table2[[#This Row],[50D EMA]]</f>
        <v>-0.18495735705686467</v>
      </c>
      <c r="U727" s="1">
        <f>(Table2[[#This Row],[Close Price]]-Table2[[#This Row],[200D EMA]])/Table2[[#This Row],[200D EMA]]</f>
        <v>-0.24106837153641758</v>
      </c>
      <c r="V727">
        <v>2.2254862528113102</v>
      </c>
      <c r="W727">
        <v>1054.0999999999999</v>
      </c>
      <c r="X727">
        <v>1070.5</v>
      </c>
      <c r="Y727">
        <v>1054.0999999999999</v>
      </c>
      <c r="Z727">
        <v>1070.5</v>
      </c>
      <c r="AA727">
        <v>1054.0999999999999</v>
      </c>
      <c r="AB727">
        <v>1070.5</v>
      </c>
      <c r="AC727" s="1">
        <f>(Table2[[#This Row],[Close Price]]/Table2[[#This Row],[Day Low]])-1</f>
        <v>9.202162982639317E-3</v>
      </c>
      <c r="AD727" s="1">
        <f>(Table2[[#This Row],[Day High]]/Table2[[#This Row],[Close Price]])-1</f>
        <v>6.2981763489378118E-3</v>
      </c>
      <c r="AE727" s="1">
        <f>(Table2[[#This Row],[Close Price]]/Table2[[#This Row],[Current Week Low]])-1</f>
        <v>9.202162982639317E-3</v>
      </c>
      <c r="AF727" s="1">
        <f>(Table2[[#This Row],[Current Week High]]/Table2[[#This Row],[Close Price]])-1</f>
        <v>6.2981763489378118E-3</v>
      </c>
      <c r="AG727" s="1">
        <f>(Table2[[#This Row],[Close Price]]/Table2[[#This Row],[Current Month Low]])-1</f>
        <v>9.202162982639317E-3</v>
      </c>
      <c r="AH727" s="1">
        <f>(Table2[[#This Row],[Current Month High]]/Table2[[#This Row],[Close Price]])-1</f>
        <v>6.2981763489378118E-3</v>
      </c>
      <c r="AI727">
        <v>59.2874600488813</v>
      </c>
      <c r="AJ727">
        <v>4.4887535605539597</v>
      </c>
      <c r="AK727" t="str">
        <f>IF(AND(Table2[[#This Row],[20D EMA]]&gt;Table2[[#This Row],[50D EMA]],Table2[[#This Row],[50D EMA]]&gt;Table2[[#This Row],[200D EMA]]),"Uptrend","Downtrend/NoTrend")</f>
        <v>Downtrend/NoTrend</v>
      </c>
      <c r="AL727">
        <v>-0.23</v>
      </c>
      <c r="AM727" t="s">
        <v>3168</v>
      </c>
      <c r="AN727">
        <v>-21.05</v>
      </c>
      <c r="AO727" t="s">
        <v>3168</v>
      </c>
      <c r="AP727">
        <v>-2.3728598532986998E-2</v>
      </c>
      <c r="AQ727">
        <f>(Table2[[#This Row],[Sharpe Ratio]]-AVERAGE(Table2[Sharpe Ratio]))/_xlfn.STDEV.P(Table2[Sharpe Ratio])</f>
        <v>-1.0146199148668138</v>
      </c>
      <c r="AR7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7">
        <f>_xlfn.RANK.AVG(Table2[[#This Row],[1Y Return vs Nifty Z-Score]],Table2[1Y Return vs Nifty Z-Score])</f>
        <v>716</v>
      </c>
      <c r="AT727">
        <f>_xlfn.RANK.AVG(Table2[[#This Row],[6M Return vs Nifty Z-Score]],Table2[6M Return vs Nifty Z-Score])</f>
        <v>720</v>
      </c>
      <c r="AU727">
        <f>_xlfn.RANK.AVG(Table2[[#This Row],[Sharpe Ratio Z-Score]],Table2[Sharpe Ratio Z-Score])</f>
        <v>616</v>
      </c>
      <c r="AV727">
        <f>(Table2[[#This Row],[Rank 1Y]]+Table2[[#This Row],[Rank 6M]]+Table2[[#This Row],[Rank Sharpe]])/3</f>
        <v>684</v>
      </c>
    </row>
    <row r="728" spans="1:48" x14ac:dyDescent="0.3">
      <c r="A728" t="s">
        <v>851</v>
      </c>
      <c r="B728" t="s">
        <v>852</v>
      </c>
      <c r="C728" t="s">
        <v>3137</v>
      </c>
      <c r="D728" t="s">
        <v>477</v>
      </c>
      <c r="E728">
        <v>18309.034721249998</v>
      </c>
      <c r="F728">
        <v>505.05</v>
      </c>
      <c r="G728">
        <v>-25.747506272172799</v>
      </c>
      <c r="H728">
        <f>(Table2[[#This Row],[1Y Return vs Nifty]]-AVERAGE(Table2[1Y Return vs Nifty]))/_xlfn.STDEV.P(Table2[1Y Return vs Nifty])</f>
        <v>-0.82979700379807619</v>
      </c>
      <c r="I728">
        <v>-2.6824958326492099</v>
      </c>
      <c r="J728">
        <f>(Table2[[#This Row],[1M Return vs Nifty]]-AVERAGE(Table2[1M Return vs Nifty]))/_xlfn.STDEV.P(Table2[1M Return vs Nifty])</f>
        <v>-0.41785639270385078</v>
      </c>
      <c r="K728">
        <v>-39.402627576378002</v>
      </c>
      <c r="L728">
        <f>(Table2[[#This Row],[6M Return vs Nifty]]-AVERAGE(Table2[6M Return vs Nifty]))/_xlfn.STDEV.P(Table2[6M Return vs Nifty])</f>
        <v>-1.5799352845053996</v>
      </c>
      <c r="M728">
        <v>8.7084574247914297</v>
      </c>
      <c r="N728">
        <f>(Table2[[#This Row],[1W Return vs Nifty]]-AVERAGE(Table2[1W Return vs Nifty]))/_xlfn.STDEV.P(Table2[1W Return vs Nifty])</f>
        <v>0.39549818107334467</v>
      </c>
      <c r="O728">
        <v>521.79</v>
      </c>
      <c r="P728">
        <v>558.71663977722505</v>
      </c>
      <c r="Q728">
        <v>613.05384133205303</v>
      </c>
      <c r="R728">
        <v>42.7770620280168</v>
      </c>
      <c r="S728" s="1">
        <f>(Table2[[#This Row],[Close Price]]-Table2[[#This Row],[20D EMA]])/Table2[[#This Row],[20D EMA]]</f>
        <v>-3.2081872017478204E-2</v>
      </c>
      <c r="T728" s="1">
        <f>(Table2[[#This Row],[Close Price]]-Table2[[#This Row],[50D EMA]])/Table2[[#This Row],[50D EMA]]</f>
        <v>-9.6053412331917193E-2</v>
      </c>
      <c r="U728" s="1">
        <f>(Table2[[#This Row],[Close Price]]-Table2[[#This Row],[200D EMA]])/Table2[[#This Row],[200D EMA]]</f>
        <v>-0.17617350067879939</v>
      </c>
      <c r="V728">
        <v>0.63213174403499095</v>
      </c>
      <c r="W728">
        <v>497.05</v>
      </c>
      <c r="X728">
        <v>529.5</v>
      </c>
      <c r="Y728">
        <v>497.05</v>
      </c>
      <c r="Z728">
        <v>529.5</v>
      </c>
      <c r="AA728">
        <v>497.05</v>
      </c>
      <c r="AB728">
        <v>529.5</v>
      </c>
      <c r="AC728" s="1">
        <f>(Table2[[#This Row],[Close Price]]/Table2[[#This Row],[Day Low]])-1</f>
        <v>1.6094960265566893E-2</v>
      </c>
      <c r="AD728" s="1">
        <f>(Table2[[#This Row],[Day High]]/Table2[[#This Row],[Close Price]])-1</f>
        <v>4.8411048411048485E-2</v>
      </c>
      <c r="AE728" s="1">
        <f>(Table2[[#This Row],[Close Price]]/Table2[[#This Row],[Current Week Low]])-1</f>
        <v>1.6094960265566893E-2</v>
      </c>
      <c r="AF728" s="1">
        <f>(Table2[[#This Row],[Current Week High]]/Table2[[#This Row],[Close Price]])-1</f>
        <v>4.8411048411048485E-2</v>
      </c>
      <c r="AG728" s="1">
        <f>(Table2[[#This Row],[Close Price]]/Table2[[#This Row],[Current Month Low]])-1</f>
        <v>1.6094960265566893E-2</v>
      </c>
      <c r="AH728" s="1">
        <f>(Table2[[#This Row],[Current Month High]]/Table2[[#This Row],[Close Price]])-1</f>
        <v>4.8411048411048485E-2</v>
      </c>
      <c r="AI728">
        <v>52.311652311652303</v>
      </c>
      <c r="AJ728">
        <v>6.3263157894736901</v>
      </c>
      <c r="AK728" t="str">
        <f>IF(AND(Table2[[#This Row],[20D EMA]]&gt;Table2[[#This Row],[50D EMA]],Table2[[#This Row],[50D EMA]]&gt;Table2[[#This Row],[200D EMA]]),"Uptrend","Downtrend/NoTrend")</f>
        <v>Downtrend/NoTrend</v>
      </c>
      <c r="AL728">
        <v>-0.12</v>
      </c>
      <c r="AM728" t="s">
        <v>3168</v>
      </c>
      <c r="AN728">
        <v>-3.03</v>
      </c>
      <c r="AO728" t="s">
        <v>3168</v>
      </c>
      <c r="AP728">
        <v>-9.8454605222851002E-2</v>
      </c>
      <c r="AQ728">
        <f>(Table2[[#This Row],[Sharpe Ratio]]-AVERAGE(Table2[Sharpe Ratio]))/_xlfn.STDEV.P(Table2[Sharpe Ratio])</f>
        <v>-1.9002218814250822</v>
      </c>
      <c r="AR7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8">
        <f>_xlfn.RANK.AVG(Table2[[#This Row],[1Y Return vs Nifty Z-Score]],Table2[1Y Return vs Nifty Z-Score])</f>
        <v>611</v>
      </c>
      <c r="AT728">
        <f>_xlfn.RANK.AVG(Table2[[#This Row],[6M Return vs Nifty Z-Score]],Table2[6M Return vs Nifty Z-Score])</f>
        <v>726</v>
      </c>
      <c r="AU728">
        <f>_xlfn.RANK.AVG(Table2[[#This Row],[Sharpe Ratio Z-Score]],Table2[Sharpe Ratio Z-Score])</f>
        <v>715</v>
      </c>
      <c r="AV728">
        <f>(Table2[[#This Row],[Rank 1Y]]+Table2[[#This Row],[Rank 6M]]+Table2[[#This Row],[Rank Sharpe]])/3</f>
        <v>684</v>
      </c>
    </row>
    <row r="729" spans="1:48" x14ac:dyDescent="0.3">
      <c r="A729" t="s">
        <v>1093</v>
      </c>
      <c r="B729" t="s">
        <v>1094</v>
      </c>
      <c r="C729" t="s">
        <v>3140</v>
      </c>
      <c r="D729" t="s">
        <v>630</v>
      </c>
      <c r="E729">
        <v>11569.456413899999</v>
      </c>
      <c r="F729">
        <v>120.45</v>
      </c>
      <c r="G729">
        <v>-79.891507192831696</v>
      </c>
      <c r="H729">
        <f>(Table2[[#This Row],[1Y Return vs Nifty]]-AVERAGE(Table2[1Y Return vs Nifty]))/_xlfn.STDEV.P(Table2[1Y Return vs Nifty])</f>
        <v>-1.7896798487934782</v>
      </c>
      <c r="I729">
        <v>-6.1694597240457396</v>
      </c>
      <c r="J729">
        <f>(Table2[[#This Row],[1M Return vs Nifty]]-AVERAGE(Table2[1M Return vs Nifty]))/_xlfn.STDEV.P(Table2[1M Return vs Nifty])</f>
        <v>-0.80240614110316066</v>
      </c>
      <c r="K729">
        <v>-18.454138086707601</v>
      </c>
      <c r="L729">
        <f>(Table2[[#This Row],[6M Return vs Nifty]]-AVERAGE(Table2[6M Return vs Nifty]))/_xlfn.STDEV.P(Table2[6M Return vs Nifty])</f>
        <v>-0.85748570297770055</v>
      </c>
      <c r="M729">
        <v>3.75531549675661</v>
      </c>
      <c r="N729">
        <f>(Table2[[#This Row],[1W Return vs Nifty]]-AVERAGE(Table2[1W Return vs Nifty]))/_xlfn.STDEV.P(Table2[1W Return vs Nifty])</f>
        <v>-0.48039822362529833</v>
      </c>
      <c r="O729">
        <v>125.02</v>
      </c>
      <c r="P729">
        <v>130.23018541306899</v>
      </c>
      <c r="Q729">
        <v>155.71809100385499</v>
      </c>
      <c r="R729">
        <v>38.107172601555398</v>
      </c>
      <c r="S729" s="1">
        <f>(Table2[[#This Row],[Close Price]]-Table2[[#This Row],[20D EMA]])/Table2[[#This Row],[20D EMA]]</f>
        <v>-3.6554151335786218E-2</v>
      </c>
      <c r="T729" s="1">
        <f>(Table2[[#This Row],[Close Price]]-Table2[[#This Row],[50D EMA]])/Table2[[#This Row],[50D EMA]]</f>
        <v>-7.5099220522859833E-2</v>
      </c>
      <c r="U729" s="1">
        <f>(Table2[[#This Row],[Close Price]]-Table2[[#This Row],[200D EMA]])/Table2[[#This Row],[200D EMA]]</f>
        <v>-0.22648679274511455</v>
      </c>
      <c r="V729">
        <v>0.66942624128477202</v>
      </c>
      <c r="W729">
        <v>120</v>
      </c>
      <c r="X729">
        <v>123.27</v>
      </c>
      <c r="Y729">
        <v>120</v>
      </c>
      <c r="Z729">
        <v>123.27</v>
      </c>
      <c r="AA729">
        <v>120</v>
      </c>
      <c r="AB729">
        <v>123.5</v>
      </c>
      <c r="AC729" s="1">
        <f>(Table2[[#This Row],[Close Price]]/Table2[[#This Row],[Day Low]])-1</f>
        <v>3.7499999999999201E-3</v>
      </c>
      <c r="AD729" s="1">
        <f>(Table2[[#This Row],[Day High]]/Table2[[#This Row],[Close Price]])-1</f>
        <v>2.3412204234122047E-2</v>
      </c>
      <c r="AE729" s="1">
        <f>(Table2[[#This Row],[Close Price]]/Table2[[#This Row],[Current Week Low]])-1</f>
        <v>3.7499999999999201E-3</v>
      </c>
      <c r="AF729" s="1">
        <f>(Table2[[#This Row],[Current Week High]]/Table2[[#This Row],[Close Price]])-1</f>
        <v>2.3412204234122047E-2</v>
      </c>
      <c r="AG729" s="1">
        <f>(Table2[[#This Row],[Close Price]]/Table2[[#This Row],[Current Month Low]])-1</f>
        <v>3.7499999999999201E-3</v>
      </c>
      <c r="AH729" s="1">
        <f>(Table2[[#This Row],[Current Month High]]/Table2[[#This Row],[Close Price]])-1</f>
        <v>2.5321710253217056E-2</v>
      </c>
      <c r="AI729">
        <v>148.81693648816901</v>
      </c>
      <c r="AJ729">
        <v>2.9663190288938299</v>
      </c>
      <c r="AK729" t="str">
        <f>IF(AND(Table2[[#This Row],[20D EMA]]&gt;Table2[[#This Row],[50D EMA]],Table2[[#This Row],[50D EMA]]&gt;Table2[[#This Row],[200D EMA]]),"Uptrend","Downtrend/NoTrend")</f>
        <v>Downtrend/NoTrend</v>
      </c>
      <c r="AL729">
        <v>-7.0000000000000007E-2</v>
      </c>
      <c r="AM729" t="s">
        <v>3168</v>
      </c>
      <c r="AN729">
        <v>-4.22</v>
      </c>
      <c r="AO729" t="s">
        <v>3168</v>
      </c>
      <c r="AP729">
        <v>-0.110726672493395</v>
      </c>
      <c r="AQ729">
        <f>(Table2[[#This Row],[Sharpe Ratio]]-AVERAGE(Table2[Sharpe Ratio]))/_xlfn.STDEV.P(Table2[Sharpe Ratio])</f>
        <v>-2.0456621021722632</v>
      </c>
      <c r="AR7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9">
        <f>_xlfn.RANK.AVG(Table2[[#This Row],[1Y Return vs Nifty Z-Score]],Table2[1Y Return vs Nifty Z-Score])</f>
        <v>731</v>
      </c>
      <c r="AT729">
        <f>_xlfn.RANK.AVG(Table2[[#This Row],[6M Return vs Nifty Z-Score]],Table2[6M Return vs Nifty Z-Score])</f>
        <v>609</v>
      </c>
      <c r="AU729">
        <f>_xlfn.RANK.AVG(Table2[[#This Row],[Sharpe Ratio Z-Score]],Table2[Sharpe Ratio Z-Score])</f>
        <v>723</v>
      </c>
      <c r="AV729">
        <f>(Table2[[#This Row],[Rank 1Y]]+Table2[[#This Row],[Rank 6M]]+Table2[[#This Row],[Rank Sharpe]])/3</f>
        <v>687.66666666666663</v>
      </c>
    </row>
    <row r="730" spans="1:48" x14ac:dyDescent="0.3">
      <c r="A730" t="s">
        <v>685</v>
      </c>
      <c r="B730" t="s">
        <v>686</v>
      </c>
      <c r="C730" t="s">
        <v>3132</v>
      </c>
      <c r="D730" t="s">
        <v>438</v>
      </c>
      <c r="E730">
        <v>26194.588300829899</v>
      </c>
      <c r="F730">
        <v>353.55</v>
      </c>
      <c r="G730">
        <v>-37.080031022119897</v>
      </c>
      <c r="H730">
        <f>(Table2[[#This Row],[1Y Return vs Nifty]]-AVERAGE(Table2[1Y Return vs Nifty]))/_xlfn.STDEV.P(Table2[1Y Return vs Nifty])</f>
        <v>-1.0307037693306085</v>
      </c>
      <c r="I730">
        <v>-7.4932224302724304</v>
      </c>
      <c r="J730">
        <f>(Table2[[#This Row],[1M Return vs Nifty]]-AVERAGE(Table2[1M Return vs Nifty]))/_xlfn.STDEV.P(Table2[1M Return vs Nifty])</f>
        <v>-0.94839349040604892</v>
      </c>
      <c r="K730">
        <v>-28.193923032944198</v>
      </c>
      <c r="L730">
        <f>(Table2[[#This Row],[6M Return vs Nifty]]-AVERAGE(Table2[6M Return vs Nifty]))/_xlfn.STDEV.P(Table2[6M Return vs Nifty])</f>
        <v>-1.1933812128686681</v>
      </c>
      <c r="M730">
        <v>2.1028607473519898</v>
      </c>
      <c r="N730">
        <f>(Table2[[#This Row],[1W Return vs Nifty]]-AVERAGE(Table2[1W Return vs Nifty]))/_xlfn.STDEV.P(Table2[1W Return vs Nifty])</f>
        <v>-0.77261257866699973</v>
      </c>
      <c r="O730">
        <v>378.81</v>
      </c>
      <c r="P730">
        <v>396.43570824362001</v>
      </c>
      <c r="Q730">
        <v>410.93129935261697</v>
      </c>
      <c r="R730">
        <v>26.153835764892001</v>
      </c>
      <c r="S730" s="1">
        <f>(Table2[[#This Row],[Close Price]]-Table2[[#This Row],[20D EMA]])/Table2[[#This Row],[20D EMA]]</f>
        <v>-6.6682505741664663E-2</v>
      </c>
      <c r="T730" s="1">
        <f>(Table2[[#This Row],[Close Price]]-Table2[[#This Row],[50D EMA]])/Table2[[#This Row],[50D EMA]]</f>
        <v>-0.10817821743056916</v>
      </c>
      <c r="U730" s="1">
        <f>(Table2[[#This Row],[Close Price]]-Table2[[#This Row],[200D EMA]])/Table2[[#This Row],[200D EMA]]</f>
        <v>-0.13963720807593805</v>
      </c>
      <c r="V730">
        <v>0.50967586147944</v>
      </c>
      <c r="W730">
        <v>351.5</v>
      </c>
      <c r="X730">
        <v>364.45</v>
      </c>
      <c r="Y730">
        <v>351.5</v>
      </c>
      <c r="Z730">
        <v>364.45</v>
      </c>
      <c r="AA730">
        <v>351.5</v>
      </c>
      <c r="AB730">
        <v>367</v>
      </c>
      <c r="AC730" s="1">
        <f>(Table2[[#This Row],[Close Price]]/Table2[[#This Row],[Day Low]])-1</f>
        <v>5.8321479374110474E-3</v>
      </c>
      <c r="AD730" s="1">
        <f>(Table2[[#This Row],[Day High]]/Table2[[#This Row],[Close Price]])-1</f>
        <v>3.0830151322302379E-2</v>
      </c>
      <c r="AE730" s="1">
        <f>(Table2[[#This Row],[Close Price]]/Table2[[#This Row],[Current Week Low]])-1</f>
        <v>5.8321479374110474E-3</v>
      </c>
      <c r="AF730" s="1">
        <f>(Table2[[#This Row],[Current Week High]]/Table2[[#This Row],[Close Price]])-1</f>
        <v>3.0830151322302379E-2</v>
      </c>
      <c r="AG730" s="1">
        <f>(Table2[[#This Row],[Close Price]]/Table2[[#This Row],[Current Month Low]])-1</f>
        <v>5.8321479374110474E-3</v>
      </c>
      <c r="AH730" s="1">
        <f>(Table2[[#This Row],[Current Month High]]/Table2[[#This Row],[Close Price]])-1</f>
        <v>3.8042709659171337E-2</v>
      </c>
      <c r="AI730">
        <v>38.028567387922401</v>
      </c>
      <c r="AJ730">
        <v>1.52189519023691</v>
      </c>
      <c r="AK730" t="str">
        <f>IF(AND(Table2[[#This Row],[20D EMA]]&gt;Table2[[#This Row],[50D EMA]],Table2[[#This Row],[50D EMA]]&gt;Table2[[#This Row],[200D EMA]]),"Uptrend","Downtrend/NoTrend")</f>
        <v>Downtrend/NoTrend</v>
      </c>
      <c r="AL730">
        <v>-0.1</v>
      </c>
      <c r="AM730" t="s">
        <v>3168</v>
      </c>
      <c r="AN730">
        <v>-11.49</v>
      </c>
      <c r="AO730" t="s">
        <v>3168</v>
      </c>
      <c r="AP730">
        <v>-8.1690910164647995E-2</v>
      </c>
      <c r="AQ730">
        <f>(Table2[[#This Row],[Sharpe Ratio]]-AVERAGE(Table2[Sharpe Ratio]))/_xlfn.STDEV.P(Table2[Sharpe Ratio])</f>
        <v>-1.7015499334921085</v>
      </c>
      <c r="AR7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0">
        <f>_xlfn.RANK.AVG(Table2[[#This Row],[1Y Return vs Nifty Z-Score]],Table2[1Y Return vs Nifty Z-Score])</f>
        <v>673</v>
      </c>
      <c r="AT730">
        <f>_xlfn.RANK.AVG(Table2[[#This Row],[6M Return vs Nifty Z-Score]],Table2[6M Return vs Nifty Z-Score])</f>
        <v>691</v>
      </c>
      <c r="AU730">
        <f>_xlfn.RANK.AVG(Table2[[#This Row],[Sharpe Ratio Z-Score]],Table2[Sharpe Ratio Z-Score])</f>
        <v>702</v>
      </c>
      <c r="AV730">
        <f>(Table2[[#This Row],[Rank 1Y]]+Table2[[#This Row],[Rank 6M]]+Table2[[#This Row],[Rank Sharpe]])/3</f>
        <v>688.66666666666663</v>
      </c>
    </row>
    <row r="731" spans="1:48" x14ac:dyDescent="0.3">
      <c r="A731" t="s">
        <v>2127</v>
      </c>
      <c r="B731" t="s">
        <v>2128</v>
      </c>
      <c r="C731" t="s">
        <v>3123</v>
      </c>
      <c r="D731" t="s">
        <v>54</v>
      </c>
      <c r="E731">
        <v>2866.8233145200002</v>
      </c>
      <c r="F731">
        <v>402.05</v>
      </c>
      <c r="G731">
        <v>-80.287596359330806</v>
      </c>
      <c r="H731">
        <f>(Table2[[#This Row],[1Y Return vs Nifty]]-AVERAGE(Table2[1Y Return vs Nifty]))/_xlfn.STDEV.P(Table2[1Y Return vs Nifty])</f>
        <v>-1.79670184919142</v>
      </c>
      <c r="I731">
        <v>-22.444183821334899</v>
      </c>
      <c r="J731">
        <f>(Table2[[#This Row],[1M Return vs Nifty]]-AVERAGE(Table2[1M Return vs Nifty]))/_xlfn.STDEV.P(Table2[1M Return vs Nifty])</f>
        <v>-2.5972171147190153</v>
      </c>
      <c r="K731">
        <v>-58.974293865534698</v>
      </c>
      <c r="L731">
        <f>(Table2[[#This Row],[6M Return vs Nifty]]-AVERAGE(Table2[6M Return vs Nifty]))/_xlfn.STDEV.P(Table2[6M Return vs Nifty])</f>
        <v>-2.2549024284311314</v>
      </c>
      <c r="M731">
        <v>-6.4775708326653803</v>
      </c>
      <c r="N731">
        <f>(Table2[[#This Row],[1W Return vs Nifty]]-AVERAGE(Table2[1W Return vs Nifty]))/_xlfn.STDEV.P(Table2[1W Return vs Nifty])</f>
        <v>-2.2899462793553917</v>
      </c>
      <c r="O731">
        <v>469.32</v>
      </c>
      <c r="P731">
        <v>535.95802577923803</v>
      </c>
      <c r="Q731">
        <v>692.70482058639004</v>
      </c>
      <c r="R731">
        <v>28.121090879178599</v>
      </c>
      <c r="S731" s="1">
        <f>(Table2[[#This Row],[Close Price]]-Table2[[#This Row],[20D EMA]])/Table2[[#This Row],[20D EMA]]</f>
        <v>-0.1433350379272138</v>
      </c>
      <c r="T731" s="1">
        <f>(Table2[[#This Row],[Close Price]]-Table2[[#This Row],[50D EMA]])/Table2[[#This Row],[50D EMA]]</f>
        <v>-0.24984797192755342</v>
      </c>
      <c r="U731" s="1">
        <f>(Table2[[#This Row],[Close Price]]-Table2[[#This Row],[200D EMA]])/Table2[[#This Row],[200D EMA]]</f>
        <v>-0.41959404922336796</v>
      </c>
      <c r="V731">
        <v>2.2345534793223201</v>
      </c>
      <c r="W731">
        <v>400.6</v>
      </c>
      <c r="X731">
        <v>420.45</v>
      </c>
      <c r="Y731">
        <v>400.6</v>
      </c>
      <c r="Z731">
        <v>420.45</v>
      </c>
      <c r="AA731">
        <v>400.6</v>
      </c>
      <c r="AB731">
        <v>421</v>
      </c>
      <c r="AC731" s="1">
        <f>(Table2[[#This Row],[Close Price]]/Table2[[#This Row],[Day Low]])-1</f>
        <v>3.6195706440338427E-3</v>
      </c>
      <c r="AD731" s="1">
        <f>(Table2[[#This Row],[Day High]]/Table2[[#This Row],[Close Price]])-1</f>
        <v>4.5765452058201594E-2</v>
      </c>
      <c r="AE731" s="1">
        <f>(Table2[[#This Row],[Close Price]]/Table2[[#This Row],[Current Week Low]])-1</f>
        <v>3.6195706440338427E-3</v>
      </c>
      <c r="AF731" s="1">
        <f>(Table2[[#This Row],[Current Week High]]/Table2[[#This Row],[Close Price]])-1</f>
        <v>4.5765452058201594E-2</v>
      </c>
      <c r="AG731" s="1">
        <f>(Table2[[#This Row],[Close Price]]/Table2[[#This Row],[Current Month Low]])-1</f>
        <v>3.6195706440338427E-3</v>
      </c>
      <c r="AH731" s="1">
        <f>(Table2[[#This Row],[Current Month High]]/Table2[[#This Row],[Close Price]])-1</f>
        <v>4.7133441114289187E-2</v>
      </c>
      <c r="AI731">
        <v>209.21527173237101</v>
      </c>
      <c r="AJ731">
        <v>7.9618689581095703</v>
      </c>
      <c r="AK731" t="str">
        <f>IF(AND(Table2[[#This Row],[20D EMA]]&gt;Table2[[#This Row],[50D EMA]],Table2[[#This Row],[50D EMA]]&gt;Table2[[#This Row],[200D EMA]]),"Uptrend","Downtrend/NoTrend")</f>
        <v>Downtrend/NoTrend</v>
      </c>
      <c r="AL731">
        <v>-0.34</v>
      </c>
      <c r="AM731" t="s">
        <v>3168</v>
      </c>
      <c r="AN731">
        <v>-19.71</v>
      </c>
      <c r="AO731" t="s">
        <v>3168</v>
      </c>
      <c r="AP731">
        <v>-2.5214109038018E-2</v>
      </c>
      <c r="AQ731">
        <f>(Table2[[#This Row],[Sharpe Ratio]]-AVERAGE(Table2[Sharpe Ratio]))/_xlfn.STDEV.P(Table2[Sharpe Ratio])</f>
        <v>-1.0322251781864293</v>
      </c>
      <c r="AR7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1">
        <f>_xlfn.RANK.AVG(Table2[[#This Row],[1Y Return vs Nifty Z-Score]],Table2[1Y Return vs Nifty Z-Score])</f>
        <v>732</v>
      </c>
      <c r="AT731">
        <f>_xlfn.RANK.AVG(Table2[[#This Row],[6M Return vs Nifty Z-Score]],Table2[6M Return vs Nifty Z-Score])</f>
        <v>732</v>
      </c>
      <c r="AU731">
        <f>_xlfn.RANK.AVG(Table2[[#This Row],[Sharpe Ratio Z-Score]],Table2[Sharpe Ratio Z-Score])</f>
        <v>620</v>
      </c>
      <c r="AV731">
        <f>(Table2[[#This Row],[Rank 1Y]]+Table2[[#This Row],[Rank 6M]]+Table2[[#This Row],[Rank Sharpe]])/3</f>
        <v>694.66666666666663</v>
      </c>
    </row>
    <row r="732" spans="1:48" x14ac:dyDescent="0.3">
      <c r="A732" t="s">
        <v>1426</v>
      </c>
      <c r="B732" t="s">
        <v>1427</v>
      </c>
      <c r="C732" t="s">
        <v>3133</v>
      </c>
      <c r="D732" t="s">
        <v>86</v>
      </c>
      <c r="E732">
        <v>7509.9370571649997</v>
      </c>
      <c r="F732">
        <v>254.35</v>
      </c>
      <c r="G732">
        <v>-66.2046670293945</v>
      </c>
      <c r="H732">
        <f>(Table2[[#This Row],[1Y Return vs Nifty]]-AVERAGE(Table2[1Y Return vs Nifty]))/_xlfn.STDEV.P(Table2[1Y Return vs Nifty])</f>
        <v>-1.5470349970705861</v>
      </c>
      <c r="I732">
        <v>-3.4752120002701501</v>
      </c>
      <c r="J732">
        <f>(Table2[[#This Row],[1M Return vs Nifty]]-AVERAGE(Table2[1M Return vs Nifty]))/_xlfn.STDEV.P(Table2[1M Return vs Nifty])</f>
        <v>-0.50527880724701069</v>
      </c>
      <c r="K732">
        <v>-22.329054429901301</v>
      </c>
      <c r="L732">
        <f>(Table2[[#This Row],[6M Return vs Nifty]]-AVERAGE(Table2[6M Return vs Nifty]))/_xlfn.STDEV.P(Table2[6M Return vs Nifty])</f>
        <v>-0.99111976246325528</v>
      </c>
      <c r="M732">
        <v>11.517581074251201</v>
      </c>
      <c r="N732">
        <f>(Table2[[#This Row],[1W Return vs Nifty]]-AVERAGE(Table2[1W Return vs Nifty]))/_xlfn.STDEV.P(Table2[1W Return vs Nifty])</f>
        <v>0.89225384458245782</v>
      </c>
      <c r="O732">
        <v>263.22000000000003</v>
      </c>
      <c r="P732">
        <v>276.05732310621403</v>
      </c>
      <c r="Q732">
        <v>317.72983711576802</v>
      </c>
      <c r="R732">
        <v>44.141760630289397</v>
      </c>
      <c r="S732" s="1">
        <f>(Table2[[#This Row],[Close Price]]-Table2[[#This Row],[20D EMA]])/Table2[[#This Row],[20D EMA]]</f>
        <v>-3.3698047260846561E-2</v>
      </c>
      <c r="T732" s="1">
        <f>(Table2[[#This Row],[Close Price]]-Table2[[#This Row],[50D EMA]])/Table2[[#This Row],[50D EMA]]</f>
        <v>-7.8633389840783413E-2</v>
      </c>
      <c r="U732" s="1">
        <f>(Table2[[#This Row],[Close Price]]-Table2[[#This Row],[200D EMA]])/Table2[[#This Row],[200D EMA]]</f>
        <v>-0.19947713343860418</v>
      </c>
      <c r="V732">
        <v>1.43482735727425</v>
      </c>
      <c r="W732">
        <v>250.9</v>
      </c>
      <c r="X732">
        <v>263.85000000000002</v>
      </c>
      <c r="Y732">
        <v>250.9</v>
      </c>
      <c r="Z732">
        <v>263.85000000000002</v>
      </c>
      <c r="AA732">
        <v>250.9</v>
      </c>
      <c r="AB732">
        <v>263.85000000000002</v>
      </c>
      <c r="AC732" s="1">
        <f>(Table2[[#This Row],[Close Price]]/Table2[[#This Row],[Day Low]])-1</f>
        <v>1.3750498206456685E-2</v>
      </c>
      <c r="AD732" s="1">
        <f>(Table2[[#This Row],[Day High]]/Table2[[#This Row],[Close Price]])-1</f>
        <v>3.7350108118734182E-2</v>
      </c>
      <c r="AE732" s="1">
        <f>(Table2[[#This Row],[Close Price]]/Table2[[#This Row],[Current Week Low]])-1</f>
        <v>1.3750498206456685E-2</v>
      </c>
      <c r="AF732" s="1">
        <f>(Table2[[#This Row],[Current Week High]]/Table2[[#This Row],[Close Price]])-1</f>
        <v>3.7350108118734182E-2</v>
      </c>
      <c r="AG732" s="1">
        <f>(Table2[[#This Row],[Close Price]]/Table2[[#This Row],[Current Month Low]])-1</f>
        <v>1.3750498206456685E-2</v>
      </c>
      <c r="AH732" s="1">
        <f>(Table2[[#This Row],[Current Month High]]/Table2[[#This Row],[Close Price]])-1</f>
        <v>3.7350108118734182E-2</v>
      </c>
      <c r="AI732">
        <v>75.0344014153725</v>
      </c>
      <c r="AJ732">
        <v>8.05012744265081</v>
      </c>
      <c r="AK732" t="str">
        <f>IF(AND(Table2[[#This Row],[20D EMA]]&gt;Table2[[#This Row],[50D EMA]],Table2[[#This Row],[50D EMA]]&gt;Table2[[#This Row],[200D EMA]]),"Uptrend","Downtrend/NoTrend")</f>
        <v>Downtrend/NoTrend</v>
      </c>
      <c r="AL732">
        <v>-0.09</v>
      </c>
      <c r="AM732" t="s">
        <v>3168</v>
      </c>
      <c r="AN732">
        <v>-9.4499999999999993</v>
      </c>
      <c r="AO732" t="s">
        <v>3168</v>
      </c>
      <c r="AP732">
        <v>-0.10370502551294</v>
      </c>
      <c r="AQ732">
        <f>(Table2[[#This Row],[Sharpe Ratio]]-AVERAGE(Table2[Sharpe Ratio]))/_xlfn.STDEV.P(Table2[Sharpe Ratio])</f>
        <v>-1.9624463028833075</v>
      </c>
      <c r="AR7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2">
        <f>_xlfn.RANK.AVG(Table2[[#This Row],[1Y Return vs Nifty Z-Score]],Table2[1Y Return vs Nifty Z-Score])</f>
        <v>728</v>
      </c>
      <c r="AT732">
        <f>_xlfn.RANK.AVG(Table2[[#This Row],[6M Return vs Nifty Z-Score]],Table2[6M Return vs Nifty Z-Score])</f>
        <v>649</v>
      </c>
      <c r="AU732">
        <f>_xlfn.RANK.AVG(Table2[[#This Row],[Sharpe Ratio Z-Score]],Table2[Sharpe Ratio Z-Score])</f>
        <v>720</v>
      </c>
      <c r="AV732">
        <f>(Table2[[#This Row],[Rank 1Y]]+Table2[[#This Row],[Rank 6M]]+Table2[[#This Row],[Rank Sharpe]])/3</f>
        <v>699</v>
      </c>
    </row>
    <row r="733" spans="1:48" x14ac:dyDescent="0.3">
      <c r="A733" t="s">
        <v>1732</v>
      </c>
      <c r="B733" t="s">
        <v>1733</v>
      </c>
      <c r="C733" t="s">
        <v>3133</v>
      </c>
      <c r="D733" t="s">
        <v>462</v>
      </c>
      <c r="E733">
        <v>4708.2674381050001</v>
      </c>
      <c r="F733">
        <v>283.85000000000002</v>
      </c>
      <c r="G733">
        <v>-58.449075999257502</v>
      </c>
      <c r="H733">
        <f>(Table2[[#This Row],[1Y Return vs Nifty]]-AVERAGE(Table2[1Y Return vs Nifty]))/_xlfn.STDEV.P(Table2[1Y Return vs Nifty])</f>
        <v>-1.4095413014432971</v>
      </c>
      <c r="I733">
        <v>1.13832314231078</v>
      </c>
      <c r="J733">
        <f>(Table2[[#This Row],[1M Return vs Nifty]]-AVERAGE(Table2[1M Return vs Nifty]))/_xlfn.STDEV.P(Table2[1M Return vs Nifty])</f>
        <v>3.5115999861225085E-3</v>
      </c>
      <c r="K733">
        <v>-34.863426579043498</v>
      </c>
      <c r="L733">
        <f>(Table2[[#This Row],[6M Return vs Nifty]]-AVERAGE(Table2[6M Return vs Nifty]))/_xlfn.STDEV.P(Table2[6M Return vs Nifty])</f>
        <v>-1.4233920710860524</v>
      </c>
      <c r="M733">
        <v>6.9500570949625402</v>
      </c>
      <c r="N733">
        <f>(Table2[[#This Row],[1W Return vs Nifty]]-AVERAGE(Table2[1W Return vs Nifty]))/_xlfn.STDEV.P(Table2[1W Return vs Nifty])</f>
        <v>8.4548777786388196E-2</v>
      </c>
      <c r="O733">
        <v>290.89999999999998</v>
      </c>
      <c r="P733">
        <v>300.68564845541698</v>
      </c>
      <c r="Q733">
        <v>339.536679822125</v>
      </c>
      <c r="R733">
        <v>42.790577381907703</v>
      </c>
      <c r="S733" s="1">
        <f>(Table2[[#This Row],[Close Price]]-Table2[[#This Row],[20D EMA]])/Table2[[#This Row],[20D EMA]]</f>
        <v>-2.4235132347885716E-2</v>
      </c>
      <c r="T733" s="1">
        <f>(Table2[[#This Row],[Close Price]]-Table2[[#This Row],[50D EMA]])/Table2[[#This Row],[50D EMA]]</f>
        <v>-5.5990861359361488E-2</v>
      </c>
      <c r="U733" s="1">
        <f>(Table2[[#This Row],[Close Price]]-Table2[[#This Row],[200D EMA]])/Table2[[#This Row],[200D EMA]]</f>
        <v>-0.1640078469616239</v>
      </c>
      <c r="V733">
        <v>0.402245179839329</v>
      </c>
      <c r="W733">
        <v>283</v>
      </c>
      <c r="X733">
        <v>294.3</v>
      </c>
      <c r="Y733">
        <v>283</v>
      </c>
      <c r="Z733">
        <v>294.3</v>
      </c>
      <c r="AA733">
        <v>283</v>
      </c>
      <c r="AB733">
        <v>298.60000000000002</v>
      </c>
      <c r="AC733" s="1">
        <f>(Table2[[#This Row],[Close Price]]/Table2[[#This Row],[Day Low]])-1</f>
        <v>3.0035335689047038E-3</v>
      </c>
      <c r="AD733" s="1">
        <f>(Table2[[#This Row],[Day High]]/Table2[[#This Row],[Close Price]])-1</f>
        <v>3.6815219305971425E-2</v>
      </c>
      <c r="AE733" s="1">
        <f>(Table2[[#This Row],[Close Price]]/Table2[[#This Row],[Current Week Low]])-1</f>
        <v>3.0035335689047038E-3</v>
      </c>
      <c r="AF733" s="1">
        <f>(Table2[[#This Row],[Current Week High]]/Table2[[#This Row],[Close Price]])-1</f>
        <v>3.6815219305971425E-2</v>
      </c>
      <c r="AG733" s="1">
        <f>(Table2[[#This Row],[Close Price]]/Table2[[#This Row],[Current Month Low]])-1</f>
        <v>3.0035335689047038E-3</v>
      </c>
      <c r="AH733" s="1">
        <f>(Table2[[#This Row],[Current Month High]]/Table2[[#This Row],[Close Price]])-1</f>
        <v>5.1964065527567271E-2</v>
      </c>
      <c r="AI733">
        <v>91.086841641712098</v>
      </c>
      <c r="AJ733">
        <v>8.0715781458214408</v>
      </c>
      <c r="AK733" t="str">
        <f>IF(AND(Table2[[#This Row],[20D EMA]]&gt;Table2[[#This Row],[50D EMA]],Table2[[#This Row],[50D EMA]]&gt;Table2[[#This Row],[200D EMA]]),"Uptrend","Downtrend/NoTrend")</f>
        <v>Downtrend/NoTrend</v>
      </c>
      <c r="AL733">
        <v>-0.04</v>
      </c>
      <c r="AM733" t="s">
        <v>3168</v>
      </c>
      <c r="AN733">
        <v>-3.35</v>
      </c>
      <c r="AO733" t="s">
        <v>3168</v>
      </c>
      <c r="AP733">
        <v>-8.0527111370649995E-2</v>
      </c>
      <c r="AQ733">
        <f>(Table2[[#This Row],[Sharpe Ratio]]-AVERAGE(Table2[Sharpe Ratio]))/_xlfn.STDEV.P(Table2[Sharpe Ratio])</f>
        <v>-1.6877573792489742</v>
      </c>
      <c r="AR7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3">
        <f>_xlfn.RANK.AVG(Table2[[#This Row],[1Y Return vs Nifty Z-Score]],Table2[1Y Return vs Nifty Z-Score])</f>
        <v>723</v>
      </c>
      <c r="AT733">
        <f>_xlfn.RANK.AVG(Table2[[#This Row],[6M Return vs Nifty Z-Score]],Table2[6M Return vs Nifty Z-Score])</f>
        <v>717</v>
      </c>
      <c r="AU733">
        <f>_xlfn.RANK.AVG(Table2[[#This Row],[Sharpe Ratio Z-Score]],Table2[Sharpe Ratio Z-Score])</f>
        <v>698</v>
      </c>
      <c r="AV733">
        <f>(Table2[[#This Row],[Rank 1Y]]+Table2[[#This Row],[Rank 6M]]+Table2[[#This Row],[Rank Sharpe]])/3</f>
        <v>712.66666666666663</v>
      </c>
    </row>
    <row r="734" spans="1:48" x14ac:dyDescent="0.3">
      <c r="A734" t="s">
        <v>1676</v>
      </c>
      <c r="B734" t="s">
        <v>1677</v>
      </c>
      <c r="C734" t="s">
        <v>3134</v>
      </c>
      <c r="D734" t="s">
        <v>474</v>
      </c>
      <c r="E734">
        <v>5222.9053719599997</v>
      </c>
      <c r="F734">
        <v>472.4</v>
      </c>
      <c r="G734">
        <v>-48.386232396516498</v>
      </c>
      <c r="H734">
        <f>(Table2[[#This Row],[1Y Return vs Nifty]]-AVERAGE(Table2[1Y Return vs Nifty]))/_xlfn.STDEV.P(Table2[1Y Return vs Nifty])</f>
        <v>-1.2311438653118765</v>
      </c>
      <c r="I734">
        <v>-9.2191907702781108</v>
      </c>
      <c r="J734">
        <f>(Table2[[#This Row],[1M Return vs Nifty]]-AVERAGE(Table2[1M Return vs Nifty]))/_xlfn.STDEV.P(Table2[1M Return vs Nifty])</f>
        <v>-1.1387369271511134</v>
      </c>
      <c r="K734">
        <v>-31.037258770701701</v>
      </c>
      <c r="L734">
        <f>(Table2[[#This Row],[6M Return vs Nifty]]-AVERAGE(Table2[6M Return vs Nifty]))/_xlfn.STDEV.P(Table2[6M Return vs Nifty])</f>
        <v>-1.2914392000518757</v>
      </c>
      <c r="M734">
        <v>-2.3365884727180299</v>
      </c>
      <c r="N734">
        <f>(Table2[[#This Row],[1W Return vs Nifty]]-AVERAGE(Table2[1W Return vs Nifty]))/_xlfn.STDEV.P(Table2[1W Return vs Nifty])</f>
        <v>-1.5576693501462502</v>
      </c>
      <c r="O734">
        <v>511.81</v>
      </c>
      <c r="P734">
        <v>546.65094861663601</v>
      </c>
      <c r="Q734">
        <v>604.99406644002102</v>
      </c>
      <c r="R734">
        <v>20.585127123878198</v>
      </c>
      <c r="S734" s="1">
        <f>(Table2[[#This Row],[Close Price]]-Table2[[#This Row],[20D EMA]])/Table2[[#This Row],[20D EMA]]</f>
        <v>-7.7001230925538816E-2</v>
      </c>
      <c r="T734" s="1">
        <f>(Table2[[#This Row],[Close Price]]-Table2[[#This Row],[50D EMA]])/Table2[[#This Row],[50D EMA]]</f>
        <v>-0.13582881142809086</v>
      </c>
      <c r="U734" s="1">
        <f>(Table2[[#This Row],[Close Price]]-Table2[[#This Row],[200D EMA]])/Table2[[#This Row],[200D EMA]]</f>
        <v>-0.21916589565951783</v>
      </c>
      <c r="V734">
        <v>0.99921586637605597</v>
      </c>
      <c r="W734">
        <v>470.7</v>
      </c>
      <c r="X734">
        <v>483.6</v>
      </c>
      <c r="Y734">
        <v>470.7</v>
      </c>
      <c r="Z734">
        <v>483.6</v>
      </c>
      <c r="AA734">
        <v>470.7</v>
      </c>
      <c r="AB734">
        <v>487.35</v>
      </c>
      <c r="AC734" s="1">
        <f>(Table2[[#This Row],[Close Price]]/Table2[[#This Row],[Day Low]])-1</f>
        <v>3.6116422349692368E-3</v>
      </c>
      <c r="AD734" s="1">
        <f>(Table2[[#This Row],[Day High]]/Table2[[#This Row],[Close Price]])-1</f>
        <v>2.3708721422523338E-2</v>
      </c>
      <c r="AE734" s="1">
        <f>(Table2[[#This Row],[Close Price]]/Table2[[#This Row],[Current Week Low]])-1</f>
        <v>3.6116422349692368E-3</v>
      </c>
      <c r="AF734" s="1">
        <f>(Table2[[#This Row],[Current Week High]]/Table2[[#This Row],[Close Price]])-1</f>
        <v>2.3708721422523338E-2</v>
      </c>
      <c r="AG734" s="1">
        <f>(Table2[[#This Row],[Close Price]]/Table2[[#This Row],[Current Month Low]])-1</f>
        <v>3.6116422349692368E-3</v>
      </c>
      <c r="AH734" s="1">
        <f>(Table2[[#This Row],[Current Month High]]/Table2[[#This Row],[Close Price]])-1</f>
        <v>3.164690939881476E-2</v>
      </c>
      <c r="AI734">
        <v>64.267569856054195</v>
      </c>
      <c r="AJ734">
        <v>0.43584564685872301</v>
      </c>
      <c r="AK734" t="str">
        <f>IF(AND(Table2[[#This Row],[20D EMA]]&gt;Table2[[#This Row],[50D EMA]],Table2[[#This Row],[50D EMA]]&gt;Table2[[#This Row],[200D EMA]]),"Uptrend","Downtrend/NoTrend")</f>
        <v>Downtrend/NoTrend</v>
      </c>
      <c r="AL734">
        <v>-0.19</v>
      </c>
      <c r="AM734" t="s">
        <v>3168</v>
      </c>
      <c r="AN734">
        <v>-12.48</v>
      </c>
      <c r="AO734" t="s">
        <v>3168</v>
      </c>
      <c r="AP734">
        <v>-0.131309362406758</v>
      </c>
      <c r="AQ734">
        <f>(Table2[[#This Row],[Sharpe Ratio]]-AVERAGE(Table2[Sharpe Ratio]))/_xlfn.STDEV.P(Table2[Sharpe Ratio])</f>
        <v>-2.2895941878246577</v>
      </c>
      <c r="AR7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4">
        <f>_xlfn.RANK.AVG(Table2[[#This Row],[1Y Return vs Nifty Z-Score]],Table2[1Y Return vs Nifty Z-Score])</f>
        <v>707</v>
      </c>
      <c r="AT734">
        <f>_xlfn.RANK.AVG(Table2[[#This Row],[6M Return vs Nifty Z-Score]],Table2[6M Return vs Nifty Z-Score])</f>
        <v>701</v>
      </c>
      <c r="AU734">
        <f>_xlfn.RANK.AVG(Table2[[#This Row],[Sharpe Ratio Z-Score]],Table2[Sharpe Ratio Z-Score])</f>
        <v>731</v>
      </c>
      <c r="AV734">
        <f>(Table2[[#This Row],[Rank 1Y]]+Table2[[#This Row],[Rank 6M]]+Table2[[#This Row],[Rank Sharpe]])/3</f>
        <v>713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19FB5-49ED-47B3-BF0B-7A1B49EBB97D}">
  <dimension ref="A1:Q1472"/>
  <sheetViews>
    <sheetView topLeftCell="D900" workbookViewId="0">
      <selection sqref="A1:Q1108"/>
    </sheetView>
  </sheetViews>
  <sheetFormatPr defaultRowHeight="14.4" x14ac:dyDescent="0.3"/>
  <cols>
    <col min="1" max="1" width="48.5546875" bestFit="1" customWidth="1"/>
    <col min="2" max="2" width="14.109375" bestFit="1" customWidth="1"/>
    <col min="3" max="3" width="42.44140625" bestFit="1" customWidth="1"/>
    <col min="4" max="4" width="12.77734375" customWidth="1"/>
    <col min="5" max="5" width="12.33203125" customWidth="1"/>
    <col min="6" max="6" width="18.21875" customWidth="1"/>
    <col min="7" max="8" width="18.88671875" customWidth="1"/>
    <col min="9" max="9" width="19" customWidth="1"/>
    <col min="10" max="11" width="12" bestFit="1" customWidth="1"/>
    <col min="12" max="12" width="23.21875" customWidth="1"/>
    <col min="13" max="13" width="17.21875" customWidth="1"/>
    <col min="14" max="14" width="23.109375" customWidth="1"/>
    <col min="15" max="15" width="22.6640625" customWidth="1"/>
    <col min="16" max="16" width="13.77734375" customWidth="1"/>
  </cols>
  <sheetData>
    <row r="1" spans="1:17" x14ac:dyDescent="0.3">
      <c r="A1" t="s">
        <v>0</v>
      </c>
      <c r="B1" t="s">
        <v>1</v>
      </c>
      <c r="C1" t="s">
        <v>3120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">
      <c r="A2" t="s">
        <v>16</v>
      </c>
      <c r="B2" t="s">
        <v>17</v>
      </c>
      <c r="C2" t="s">
        <v>3121</v>
      </c>
      <c r="D2" t="s">
        <v>18</v>
      </c>
      <c r="E2">
        <v>1762117.93691307</v>
      </c>
      <c r="F2">
        <v>1302.1500000000001</v>
      </c>
      <c r="G2">
        <v>-13.434463996690599</v>
      </c>
      <c r="H2">
        <v>-0.81534209986303896</v>
      </c>
      <c r="I2">
        <v>-15.029200678635499</v>
      </c>
      <c r="J2">
        <v>1.5771542693865801</v>
      </c>
      <c r="K2">
        <v>1405.4108592871701</v>
      </c>
      <c r="L2">
        <v>1417.1021413456699</v>
      </c>
      <c r="M2">
        <v>24.7114891907779</v>
      </c>
      <c r="N2">
        <v>0.93823058536925197</v>
      </c>
      <c r="O2">
        <v>23.5495142648696</v>
      </c>
      <c r="P2">
        <v>13.3265159591827</v>
      </c>
      <c r="Q2">
        <v>-2.9394635854961E-2</v>
      </c>
    </row>
    <row r="3" spans="1:17" x14ac:dyDescent="0.3">
      <c r="A3" t="s">
        <v>19</v>
      </c>
      <c r="B3" t="s">
        <v>20</v>
      </c>
      <c r="C3" t="s">
        <v>3122</v>
      </c>
      <c r="D3" t="s">
        <v>21</v>
      </c>
      <c r="E3">
        <v>1434264.16344796</v>
      </c>
      <c r="F3">
        <v>3964.15</v>
      </c>
      <c r="G3">
        <v>-7.5030477610115502</v>
      </c>
      <c r="H3">
        <v>-1.7785424602469</v>
      </c>
      <c r="I3">
        <v>-5.6613943310234198</v>
      </c>
      <c r="J3">
        <v>-0.70158169680892901</v>
      </c>
      <c r="K3">
        <v>4186.8249969840999</v>
      </c>
      <c r="L3">
        <v>4054.15678366472</v>
      </c>
      <c r="M3">
        <v>27.289596414090902</v>
      </c>
      <c r="N3">
        <v>0.87180550117132005</v>
      </c>
      <c r="O3">
        <v>15.8445063885069</v>
      </c>
      <c r="P3">
        <v>19.317651662227</v>
      </c>
      <c r="Q3">
        <v>-2.4002841869835E-2</v>
      </c>
    </row>
    <row r="4" spans="1:17" x14ac:dyDescent="0.3">
      <c r="A4" t="s">
        <v>22</v>
      </c>
      <c r="B4" t="s">
        <v>23</v>
      </c>
      <c r="C4" t="s">
        <v>3123</v>
      </c>
      <c r="D4" t="s">
        <v>24</v>
      </c>
      <c r="E4">
        <v>1309842.4382855401</v>
      </c>
      <c r="F4">
        <v>1714.1</v>
      </c>
      <c r="G4">
        <v>-10.0830404858583</v>
      </c>
      <c r="H4">
        <v>7.6765048512759702</v>
      </c>
      <c r="I4">
        <v>5.8128841781679403</v>
      </c>
      <c r="J4">
        <v>1.2573666436513899</v>
      </c>
      <c r="K4">
        <v>1692.1255485097099</v>
      </c>
      <c r="L4">
        <v>1618.18082615239</v>
      </c>
      <c r="M4">
        <v>45.476680953610703</v>
      </c>
      <c r="N4">
        <v>0.768620828871731</v>
      </c>
      <c r="O4">
        <v>4.6613383116504297</v>
      </c>
      <c r="P4">
        <v>25.7086282131201</v>
      </c>
      <c r="Q4">
        <v>-4.0443609023605998E-2</v>
      </c>
    </row>
    <row r="5" spans="1:17" x14ac:dyDescent="0.3">
      <c r="A5" t="s">
        <v>25</v>
      </c>
      <c r="B5" t="s">
        <v>26</v>
      </c>
      <c r="C5" t="s">
        <v>3124</v>
      </c>
      <c r="D5" t="s">
        <v>27</v>
      </c>
      <c r="E5">
        <v>951818.65920071898</v>
      </c>
      <c r="F5">
        <v>1591.25</v>
      </c>
      <c r="G5">
        <v>44.649189288504502</v>
      </c>
      <c r="H5">
        <v>0.518640588136562</v>
      </c>
      <c r="I5">
        <v>17.226475907370499</v>
      </c>
      <c r="J5">
        <v>-1.26958014785351</v>
      </c>
      <c r="K5">
        <v>1631.3499126547799</v>
      </c>
      <c r="L5">
        <v>1413.3627866286099</v>
      </c>
      <c r="M5">
        <v>17.3314216003333</v>
      </c>
      <c r="N5">
        <v>0.64415212749266704</v>
      </c>
      <c r="O5">
        <v>11.7989002356637</v>
      </c>
      <c r="P5">
        <v>71.286329386437004</v>
      </c>
      <c r="Q5">
        <v>0.151120489325616</v>
      </c>
    </row>
    <row r="6" spans="1:17" x14ac:dyDescent="0.3">
      <c r="A6" t="s">
        <v>28</v>
      </c>
      <c r="B6" t="s">
        <v>29</v>
      </c>
      <c r="C6" t="s">
        <v>3123</v>
      </c>
      <c r="D6" t="s">
        <v>24</v>
      </c>
      <c r="E6">
        <v>901001.31933791901</v>
      </c>
      <c r="F6">
        <v>1277.2</v>
      </c>
      <c r="G6">
        <v>10.3121929684626</v>
      </c>
      <c r="H6">
        <v>7.4062206296487698</v>
      </c>
      <c r="I6">
        <v>4.65875951089245</v>
      </c>
      <c r="J6">
        <v>1.6297617106640401</v>
      </c>
      <c r="K6">
        <v>1256.2610977874001</v>
      </c>
      <c r="L6">
        <v>1163.80520977076</v>
      </c>
      <c r="M6">
        <v>49.248925107578799</v>
      </c>
      <c r="N6">
        <v>1.0988203480394301</v>
      </c>
      <c r="O6">
        <v>6.6669276542436302</v>
      </c>
      <c r="P6">
        <v>39.622847772615401</v>
      </c>
      <c r="Q6">
        <v>9.5632290282979995E-2</v>
      </c>
    </row>
    <row r="7" spans="1:17" x14ac:dyDescent="0.3">
      <c r="A7" t="s">
        <v>30</v>
      </c>
      <c r="B7" t="s">
        <v>31</v>
      </c>
      <c r="C7" t="s">
        <v>3123</v>
      </c>
      <c r="D7" t="s">
        <v>32</v>
      </c>
      <c r="E7">
        <v>740609.59352148999</v>
      </c>
      <c r="F7">
        <v>829.85</v>
      </c>
      <c r="G7">
        <v>19.708152042341201</v>
      </c>
      <c r="H7">
        <v>7.0916184772467297</v>
      </c>
      <c r="I7">
        <v>-4.0309536510840402</v>
      </c>
      <c r="J7">
        <v>5.8975571883688502</v>
      </c>
      <c r="K7">
        <v>806.59351558205697</v>
      </c>
      <c r="L7">
        <v>775.04249555859894</v>
      </c>
      <c r="M7">
        <v>64.642072325422404</v>
      </c>
      <c r="N7">
        <v>0.90992913925982999</v>
      </c>
      <c r="O7">
        <v>9.8993794059167097</v>
      </c>
      <c r="P7">
        <v>49.482121949022797</v>
      </c>
      <c r="Q7">
        <v>6.4687423183931003E-2</v>
      </c>
    </row>
    <row r="8" spans="1:17" x14ac:dyDescent="0.3">
      <c r="A8" t="s">
        <v>33</v>
      </c>
      <c r="B8" t="s">
        <v>34</v>
      </c>
      <c r="C8" t="s">
        <v>3122</v>
      </c>
      <c r="D8" t="s">
        <v>21</v>
      </c>
      <c r="E8">
        <v>730490.08252461499</v>
      </c>
      <c r="F8">
        <v>1763.65</v>
      </c>
      <c r="G8">
        <v>0.90183917825703797</v>
      </c>
      <c r="H8">
        <v>-2.8079813763167398</v>
      </c>
      <c r="I8">
        <v>16.926204605740001</v>
      </c>
      <c r="J8">
        <v>-4.8030077988309596</v>
      </c>
      <c r="K8">
        <v>1860.98578358946</v>
      </c>
      <c r="L8">
        <v>1708.5848320790701</v>
      </c>
      <c r="M8">
        <v>22.5967354069702</v>
      </c>
      <c r="N8">
        <v>0.822083369074457</v>
      </c>
      <c r="O8">
        <v>12.916394976327499</v>
      </c>
      <c r="P8">
        <v>29.837670703426902</v>
      </c>
      <c r="Q8">
        <v>-4.6673566347396001E-2</v>
      </c>
    </row>
    <row r="9" spans="1:17" x14ac:dyDescent="0.3">
      <c r="A9" t="s">
        <v>35</v>
      </c>
      <c r="B9" t="s">
        <v>36</v>
      </c>
      <c r="C9" t="s">
        <v>3125</v>
      </c>
      <c r="D9" t="s">
        <v>37</v>
      </c>
      <c r="E9">
        <v>606219.690844859</v>
      </c>
      <c r="F9">
        <v>484.6</v>
      </c>
      <c r="G9">
        <v>-13.464181158504999</v>
      </c>
      <c r="H9">
        <v>-9.8153935797178293E-2</v>
      </c>
      <c r="I9">
        <v>4.7057702773873604</v>
      </c>
      <c r="J9">
        <v>3.0817977407000701</v>
      </c>
      <c r="K9">
        <v>493.50713144674501</v>
      </c>
      <c r="L9">
        <v>467.17768626485599</v>
      </c>
      <c r="M9">
        <v>43.1531768604872</v>
      </c>
      <c r="N9">
        <v>0.86692758218087396</v>
      </c>
      <c r="O9">
        <v>9.0590177465951207</v>
      </c>
      <c r="P9">
        <v>21.347189182421399</v>
      </c>
      <c r="Q9">
        <v>0.12918680235277</v>
      </c>
    </row>
    <row r="10" spans="1:17" x14ac:dyDescent="0.3">
      <c r="A10" t="s">
        <v>38</v>
      </c>
      <c r="B10" t="s">
        <v>39</v>
      </c>
      <c r="C10" t="s">
        <v>3125</v>
      </c>
      <c r="D10" t="s">
        <v>40</v>
      </c>
      <c r="E10">
        <v>593224.80182975996</v>
      </c>
      <c r="F10">
        <v>2524.8000000000002</v>
      </c>
      <c r="G10">
        <v>-23.679777010210898</v>
      </c>
      <c r="H10">
        <v>-8.4223622329005501</v>
      </c>
      <c r="I10">
        <v>5.1443832637788702</v>
      </c>
      <c r="J10">
        <v>1.3141138605941001</v>
      </c>
      <c r="K10">
        <v>2721.8610792711002</v>
      </c>
      <c r="L10">
        <v>2619.4837221228699</v>
      </c>
      <c r="M10">
        <v>26.356144985394899</v>
      </c>
      <c r="N10">
        <v>1.16776407576123</v>
      </c>
      <c r="O10">
        <v>20.207541191381399</v>
      </c>
      <c r="P10">
        <v>16.240418038258699</v>
      </c>
      <c r="Q10">
        <v>-4.3277153455409001E-2</v>
      </c>
    </row>
    <row r="11" spans="1:17" x14ac:dyDescent="0.3">
      <c r="A11" t="s">
        <v>41</v>
      </c>
      <c r="B11" t="s">
        <v>42</v>
      </c>
      <c r="C11" t="s">
        <v>3123</v>
      </c>
      <c r="D11" t="s">
        <v>43</v>
      </c>
      <c r="E11">
        <v>584271.66262987501</v>
      </c>
      <c r="F11">
        <v>923.75</v>
      </c>
      <c r="G11">
        <v>26.310749611142199</v>
      </c>
      <c r="H11">
        <v>-0.40199542102865599</v>
      </c>
      <c r="I11">
        <v>-7.8580201064631598</v>
      </c>
      <c r="J11">
        <v>3.9643468175855898</v>
      </c>
      <c r="K11">
        <v>977.94333956188495</v>
      </c>
      <c r="L11">
        <v>963.19422808129195</v>
      </c>
      <c r="M11">
        <v>43.823357772851701</v>
      </c>
      <c r="N11">
        <v>0.55661647383504198</v>
      </c>
      <c r="O11">
        <v>32.286874154262499</v>
      </c>
      <c r="P11">
        <v>54.408692018386901</v>
      </c>
      <c r="Q11">
        <v>-3.3650409594227999E-2</v>
      </c>
    </row>
    <row r="12" spans="1:17" x14ac:dyDescent="0.3">
      <c r="A12" t="s">
        <v>44</v>
      </c>
      <c r="B12" t="s">
        <v>45</v>
      </c>
      <c r="C12" t="s">
        <v>3126</v>
      </c>
      <c r="D12" t="s">
        <v>46</v>
      </c>
      <c r="E12">
        <v>491533.569827575</v>
      </c>
      <c r="F12">
        <v>3574.45</v>
      </c>
      <c r="G12">
        <v>-4.6455093423955303</v>
      </c>
      <c r="H12">
        <v>7.4380248710587802</v>
      </c>
      <c r="I12">
        <v>-3.5512229107101598</v>
      </c>
      <c r="J12">
        <v>10.664629138034901</v>
      </c>
      <c r="K12">
        <v>3562.8419408049699</v>
      </c>
      <c r="L12">
        <v>3484.1822103842801</v>
      </c>
      <c r="M12">
        <v>58.954554209630203</v>
      </c>
      <c r="N12">
        <v>1.1034287536546701</v>
      </c>
      <c r="O12">
        <v>9.6644238973828198</v>
      </c>
      <c r="P12">
        <v>22.109488427705099</v>
      </c>
      <c r="Q12">
        <v>0.100760096931004</v>
      </c>
    </row>
    <row r="13" spans="1:17" x14ac:dyDescent="0.3">
      <c r="A13" t="s">
        <v>47</v>
      </c>
      <c r="B13" t="s">
        <v>48</v>
      </c>
      <c r="C13" t="s">
        <v>3122</v>
      </c>
      <c r="D13" t="s">
        <v>21</v>
      </c>
      <c r="E13">
        <v>477077.76113245398</v>
      </c>
      <c r="F13">
        <v>1762.95</v>
      </c>
      <c r="G13">
        <v>14.070841276344799</v>
      </c>
      <c r="H13">
        <v>2.93269546245677</v>
      </c>
      <c r="I13">
        <v>22.9825660260293</v>
      </c>
      <c r="J13">
        <v>-3.7824763172115898</v>
      </c>
      <c r="K13">
        <v>1777.8991833298501</v>
      </c>
      <c r="L13">
        <v>1596.6456487509099</v>
      </c>
      <c r="M13">
        <v>27.843979118433701</v>
      </c>
      <c r="N13">
        <v>0.84028530305946203</v>
      </c>
      <c r="O13">
        <v>7.1215859780481496</v>
      </c>
      <c r="P13">
        <v>42.748987854250998</v>
      </c>
      <c r="Q13">
        <v>4.3003415160827001E-2</v>
      </c>
    </row>
    <row r="14" spans="1:17" x14ac:dyDescent="0.3">
      <c r="A14" t="s">
        <v>49</v>
      </c>
      <c r="B14" t="s">
        <v>50</v>
      </c>
      <c r="C14" t="s">
        <v>3127</v>
      </c>
      <c r="D14" t="s">
        <v>51</v>
      </c>
      <c r="E14">
        <v>434015.70272330003</v>
      </c>
      <c r="F14">
        <v>1808.9</v>
      </c>
      <c r="G14">
        <v>32.518734137034301</v>
      </c>
      <c r="H14">
        <v>1.08101478419495</v>
      </c>
      <c r="I14">
        <v>11.5338876243926</v>
      </c>
      <c r="J14">
        <v>1.0559802520505399</v>
      </c>
      <c r="K14">
        <v>1842.7958485235799</v>
      </c>
      <c r="L14">
        <v>1631.66079258695</v>
      </c>
      <c r="M14">
        <v>30.345367551176501</v>
      </c>
      <c r="N14">
        <v>1.0147460620528901</v>
      </c>
      <c r="O14">
        <v>8.3724915694620901</v>
      </c>
      <c r="P14">
        <v>58.675438596491198</v>
      </c>
      <c r="Q14">
        <v>0.148429027104311</v>
      </c>
    </row>
    <row r="15" spans="1:17" x14ac:dyDescent="0.3">
      <c r="A15" t="s">
        <v>52</v>
      </c>
      <c r="B15" t="s">
        <v>53</v>
      </c>
      <c r="C15" t="s">
        <v>3123</v>
      </c>
      <c r="D15" t="s">
        <v>54</v>
      </c>
      <c r="E15">
        <v>423395.64286339999</v>
      </c>
      <c r="F15">
        <v>6843.7</v>
      </c>
      <c r="G15">
        <v>-34.276326266128699</v>
      </c>
      <c r="H15">
        <v>-2.1801608742351499</v>
      </c>
      <c r="I15">
        <v>-6.99601758797583</v>
      </c>
      <c r="J15">
        <v>1.46456217883178</v>
      </c>
      <c r="K15">
        <v>7099.4355265464601</v>
      </c>
      <c r="L15">
        <v>7051.0980344733398</v>
      </c>
      <c r="M15">
        <v>38.440281334791301</v>
      </c>
      <c r="N15">
        <v>0.98426324791610598</v>
      </c>
      <c r="O15">
        <v>14.411794789368299</v>
      </c>
      <c r="P15">
        <v>10.599890106338201</v>
      </c>
      <c r="Q15">
        <v>-6.1968000356777998E-2</v>
      </c>
    </row>
    <row r="16" spans="1:17" x14ac:dyDescent="0.3">
      <c r="A16" t="s">
        <v>55</v>
      </c>
      <c r="B16" t="s">
        <v>56</v>
      </c>
      <c r="C16" t="s">
        <v>3128</v>
      </c>
      <c r="D16" t="s">
        <v>57</v>
      </c>
      <c r="E16">
        <v>388787.82864272897</v>
      </c>
      <c r="F16">
        <v>400.95</v>
      </c>
      <c r="G16">
        <v>45.2252019546413</v>
      </c>
      <c r="H16">
        <v>-1.23154900742385</v>
      </c>
      <c r="I16">
        <v>5.6132892241558903</v>
      </c>
      <c r="J16">
        <v>3.9168998847557401</v>
      </c>
      <c r="K16">
        <v>412.414093643287</v>
      </c>
      <c r="L16">
        <v>369.17993349775702</v>
      </c>
      <c r="M16">
        <v>35.604995074816799</v>
      </c>
      <c r="N16">
        <v>0.82767705099122901</v>
      </c>
      <c r="O16">
        <v>11.8468636987155</v>
      </c>
      <c r="P16">
        <v>70.944361543380893</v>
      </c>
      <c r="Q16">
        <v>0.19405378962695</v>
      </c>
    </row>
    <row r="17" spans="1:17" x14ac:dyDescent="0.3">
      <c r="A17" t="s">
        <v>58</v>
      </c>
      <c r="B17" t="s">
        <v>59</v>
      </c>
      <c r="C17" t="s">
        <v>3123</v>
      </c>
      <c r="D17" t="s">
        <v>24</v>
      </c>
      <c r="E17">
        <v>352467.5443443</v>
      </c>
      <c r="F17">
        <v>1139.25</v>
      </c>
      <c r="G17">
        <v>-11.9128403669758</v>
      </c>
      <c r="H17">
        <v>2.9627577346017802</v>
      </c>
      <c r="I17">
        <v>-7.1453227910287502</v>
      </c>
      <c r="J17">
        <v>-0.318335202102627</v>
      </c>
      <c r="K17">
        <v>1184.4638776120701</v>
      </c>
      <c r="L17">
        <v>1149.6049115410001</v>
      </c>
      <c r="M17">
        <v>36.6311087966168</v>
      </c>
      <c r="N17">
        <v>0.92711033136471699</v>
      </c>
      <c r="O17">
        <v>17.590520078999301</v>
      </c>
      <c r="P17">
        <v>16.208496965369498</v>
      </c>
      <c r="Q17">
        <v>5.7257347823659002E-2</v>
      </c>
    </row>
    <row r="18" spans="1:17" x14ac:dyDescent="0.3">
      <c r="A18" t="s">
        <v>60</v>
      </c>
      <c r="B18" t="s">
        <v>61</v>
      </c>
      <c r="C18" t="s">
        <v>3129</v>
      </c>
      <c r="D18" t="s">
        <v>62</v>
      </c>
      <c r="E18">
        <v>347491.87290063</v>
      </c>
      <c r="F18">
        <v>11052.45</v>
      </c>
      <c r="G18">
        <v>-17.3135131257716</v>
      </c>
      <c r="H18">
        <v>-8.8666482379665794</v>
      </c>
      <c r="I18">
        <v>-17.909528948603999</v>
      </c>
      <c r="J18">
        <v>-2.42445989523568</v>
      </c>
      <c r="K18">
        <v>12142.9931484518</v>
      </c>
      <c r="L18">
        <v>11933.754995733199</v>
      </c>
      <c r="M18">
        <v>22.880472898141999</v>
      </c>
      <c r="N18">
        <v>1.35415307505187</v>
      </c>
      <c r="O18">
        <v>23.773461992589802</v>
      </c>
      <c r="P18">
        <v>13.5022310311009</v>
      </c>
      <c r="Q18">
        <v>3.8797875542851003E-2</v>
      </c>
    </row>
    <row r="19" spans="1:17" x14ac:dyDescent="0.3">
      <c r="A19" t="s">
        <v>63</v>
      </c>
      <c r="B19" t="s">
        <v>64</v>
      </c>
      <c r="C19" t="s">
        <v>3129</v>
      </c>
      <c r="D19" t="s">
        <v>62</v>
      </c>
      <c r="E19">
        <v>345694.78278141498</v>
      </c>
      <c r="F19">
        <v>2883.95</v>
      </c>
      <c r="G19">
        <v>68.997858553862301</v>
      </c>
      <c r="H19">
        <v>-6.1541367070738104</v>
      </c>
      <c r="I19">
        <v>22.858053415964701</v>
      </c>
      <c r="J19">
        <v>4.7158698854769696</v>
      </c>
      <c r="K19">
        <v>2889.8614071811498</v>
      </c>
      <c r="L19">
        <v>2513.08000419259</v>
      </c>
      <c r="M19">
        <v>54.020083483389698</v>
      </c>
      <c r="N19">
        <v>1.3939135226308099</v>
      </c>
      <c r="O19">
        <v>11.7252379548882</v>
      </c>
      <c r="P19">
        <v>95.714431135692706</v>
      </c>
      <c r="Q19">
        <v>0.17606677235714099</v>
      </c>
    </row>
    <row r="20" spans="1:17" x14ac:dyDescent="0.3">
      <c r="A20" t="s">
        <v>65</v>
      </c>
      <c r="B20" t="s">
        <v>66</v>
      </c>
      <c r="C20" t="s">
        <v>3123</v>
      </c>
      <c r="D20" t="s">
        <v>24</v>
      </c>
      <c r="E20">
        <v>343823.16728025</v>
      </c>
      <c r="F20">
        <v>1729.35</v>
      </c>
      <c r="G20">
        <v>-25.400409589573801</v>
      </c>
      <c r="H20">
        <v>-1.3548881305476499</v>
      </c>
      <c r="I20">
        <v>-0.29318835749431299</v>
      </c>
      <c r="J20">
        <v>8.3278352653504306E-2</v>
      </c>
      <c r="K20">
        <v>1805.1856210559799</v>
      </c>
      <c r="L20">
        <v>1788.9787553477599</v>
      </c>
      <c r="M20">
        <v>30.251840324261401</v>
      </c>
      <c r="N20">
        <v>0.93275207192464504</v>
      </c>
      <c r="O20">
        <v>12.296527597074</v>
      </c>
      <c r="P20">
        <v>12.015416005440899</v>
      </c>
      <c r="Q20">
        <v>-0.116832244698133</v>
      </c>
    </row>
    <row r="21" spans="1:17" x14ac:dyDescent="0.3">
      <c r="A21" t="s">
        <v>67</v>
      </c>
      <c r="B21" t="s">
        <v>68</v>
      </c>
      <c r="C21" t="s">
        <v>3130</v>
      </c>
      <c r="D21" t="s">
        <v>69</v>
      </c>
      <c r="E21">
        <v>334412.32442045998</v>
      </c>
      <c r="F21">
        <v>2897.4</v>
      </c>
      <c r="G21">
        <v>4.2257533789716701</v>
      </c>
      <c r="H21">
        <v>-1.2869915914174399</v>
      </c>
      <c r="I21">
        <v>-5.9691890073527203</v>
      </c>
      <c r="J21">
        <v>10.6876812318327</v>
      </c>
      <c r="K21">
        <v>3003.4903572471499</v>
      </c>
      <c r="L21">
        <v>3002.04328413538</v>
      </c>
      <c r="M21">
        <v>46.127890162222798</v>
      </c>
      <c r="N21">
        <v>0.87387220669313104</v>
      </c>
      <c r="O21">
        <v>29.215848691930699</v>
      </c>
      <c r="P21">
        <v>35.266106442576998</v>
      </c>
      <c r="Q21">
        <v>6.4042929990313996E-2</v>
      </c>
    </row>
    <row r="22" spans="1:17" x14ac:dyDescent="0.3">
      <c r="A22" t="s">
        <v>70</v>
      </c>
      <c r="B22" t="s">
        <v>71</v>
      </c>
      <c r="C22" t="s">
        <v>3121</v>
      </c>
      <c r="D22" t="s">
        <v>72</v>
      </c>
      <c r="E22">
        <v>333754.80733518</v>
      </c>
      <c r="F22">
        <v>265.3</v>
      </c>
      <c r="G22">
        <v>12.470883308180699</v>
      </c>
      <c r="H22">
        <v>-4.3499794098342601</v>
      </c>
      <c r="I22">
        <v>-12.732590408453699</v>
      </c>
      <c r="J22">
        <v>5.67112336590412</v>
      </c>
      <c r="K22">
        <v>287.14556198334702</v>
      </c>
      <c r="L22">
        <v>275.11332318542202</v>
      </c>
      <c r="M22">
        <v>37.9501737430855</v>
      </c>
      <c r="N22">
        <v>0.62864871304542003</v>
      </c>
      <c r="O22">
        <v>30.0414624952883</v>
      </c>
      <c r="P22">
        <v>41.004517672070101</v>
      </c>
      <c r="Q22">
        <v>6.5943149112330998E-2</v>
      </c>
    </row>
    <row r="23" spans="1:17" x14ac:dyDescent="0.3">
      <c r="A23" t="s">
        <v>73</v>
      </c>
      <c r="B23" t="s">
        <v>74</v>
      </c>
      <c r="C23" t="s">
        <v>3131</v>
      </c>
      <c r="D23" t="s">
        <v>75</v>
      </c>
      <c r="E23">
        <v>317078.27553379501</v>
      </c>
      <c r="F23">
        <v>11001.85</v>
      </c>
      <c r="G23">
        <v>2.5453092645175199</v>
      </c>
      <c r="H23">
        <v>-0.74673495474380402</v>
      </c>
      <c r="I23">
        <v>5.7684327921809597</v>
      </c>
      <c r="J23">
        <v>2.7053036652301601</v>
      </c>
      <c r="K23">
        <v>11294.2951332995</v>
      </c>
      <c r="L23">
        <v>10651.3951140643</v>
      </c>
      <c r="M23">
        <v>42.339947130067898</v>
      </c>
      <c r="N23">
        <v>1.2080425024845201</v>
      </c>
      <c r="O23">
        <v>10.326899566891001</v>
      </c>
      <c r="P23">
        <v>29.1115101159461</v>
      </c>
      <c r="Q23">
        <v>2.76221157785E-2</v>
      </c>
    </row>
    <row r="24" spans="1:17" x14ac:dyDescent="0.3">
      <c r="A24" t="s">
        <v>76</v>
      </c>
      <c r="B24" t="s">
        <v>77</v>
      </c>
      <c r="C24" t="s">
        <v>3129</v>
      </c>
      <c r="D24" t="s">
        <v>62</v>
      </c>
      <c r="E24">
        <v>303350.53201292898</v>
      </c>
      <c r="F24">
        <v>824.1</v>
      </c>
      <c r="G24">
        <v>2.78286835736322</v>
      </c>
      <c r="H24">
        <v>-5.2659503312686899</v>
      </c>
      <c r="I24">
        <v>-25.6643488021497</v>
      </c>
      <c r="J24">
        <v>-1.6224669780788601</v>
      </c>
      <c r="K24">
        <v>937.326440913591</v>
      </c>
      <c r="L24">
        <v>929.78081886924497</v>
      </c>
      <c r="M24">
        <v>23.915722233726601</v>
      </c>
      <c r="N24">
        <v>0.87111466747978195</v>
      </c>
      <c r="O24">
        <v>43.065161994903498</v>
      </c>
      <c r="P24">
        <v>28.384483564418101</v>
      </c>
      <c r="Q24">
        <v>6.6607073927837004E-2</v>
      </c>
    </row>
    <row r="25" spans="1:17" x14ac:dyDescent="0.3">
      <c r="A25" t="s">
        <v>78</v>
      </c>
      <c r="B25" t="s">
        <v>79</v>
      </c>
      <c r="C25" t="s">
        <v>3128</v>
      </c>
      <c r="D25" t="s">
        <v>80</v>
      </c>
      <c r="E25">
        <v>293387.547470355</v>
      </c>
      <c r="F25">
        <v>315.45</v>
      </c>
      <c r="G25">
        <v>26.736050262833</v>
      </c>
      <c r="H25">
        <v>-2.3605916643227598</v>
      </c>
      <c r="I25">
        <v>-3.9579173841473398</v>
      </c>
      <c r="J25">
        <v>3.42394228835993</v>
      </c>
      <c r="K25">
        <v>330.64669276732002</v>
      </c>
      <c r="L25">
        <v>306.38425637718899</v>
      </c>
      <c r="M25">
        <v>33.739172102598303</v>
      </c>
      <c r="N25">
        <v>0.75605046230731998</v>
      </c>
      <c r="O25">
        <v>16.1039784434934</v>
      </c>
      <c r="P25">
        <v>53.915589168089703</v>
      </c>
      <c r="Q25">
        <v>0.125651244626691</v>
      </c>
    </row>
    <row r="26" spans="1:17" x14ac:dyDescent="0.3">
      <c r="A26" t="s">
        <v>81</v>
      </c>
      <c r="B26" t="s">
        <v>82</v>
      </c>
      <c r="C26" t="s">
        <v>3132</v>
      </c>
      <c r="D26" t="s">
        <v>83</v>
      </c>
      <c r="E26">
        <v>291456.74715412501</v>
      </c>
      <c r="F26">
        <v>1349.25</v>
      </c>
      <c r="G26">
        <v>43.353923084616497</v>
      </c>
      <c r="H26">
        <v>1.75588136738303</v>
      </c>
      <c r="I26">
        <v>-2.1635122935098998</v>
      </c>
      <c r="J26">
        <v>6.7456709504797097</v>
      </c>
      <c r="K26">
        <v>1413.99112795872</v>
      </c>
      <c r="L26">
        <v>1337.8425559104601</v>
      </c>
      <c r="M26">
        <v>41.442213595439199</v>
      </c>
      <c r="N26">
        <v>0.90542227756095905</v>
      </c>
      <c r="O26">
        <v>20.170465073188801</v>
      </c>
      <c r="P26">
        <v>71.878980891719706</v>
      </c>
      <c r="Q26">
        <v>7.2760904673857998E-2</v>
      </c>
    </row>
    <row r="27" spans="1:17" x14ac:dyDescent="0.3">
      <c r="A27" t="s">
        <v>84</v>
      </c>
      <c r="B27" t="s">
        <v>85</v>
      </c>
      <c r="C27" t="s">
        <v>3133</v>
      </c>
      <c r="D27" t="s">
        <v>86</v>
      </c>
      <c r="E27">
        <v>285805.98277200002</v>
      </c>
      <c r="F27">
        <v>3222</v>
      </c>
      <c r="G27">
        <v>-26.155837857512001</v>
      </c>
      <c r="H27">
        <v>-6.7582504312304099</v>
      </c>
      <c r="I27">
        <v>-8.5333744807947003</v>
      </c>
      <c r="J27">
        <v>1.53717427145227</v>
      </c>
      <c r="K27">
        <v>3472.99479700144</v>
      </c>
      <c r="L27">
        <v>3455.93685784635</v>
      </c>
      <c r="M27">
        <v>27.004186167243098</v>
      </c>
      <c r="N27">
        <v>0.72149949494343701</v>
      </c>
      <c r="O27">
        <v>20.637802607076299</v>
      </c>
      <c r="P27">
        <v>5.4440135486721202</v>
      </c>
      <c r="Q27">
        <v>1.2454365387522001E-2</v>
      </c>
    </row>
    <row r="28" spans="1:17" x14ac:dyDescent="0.3">
      <c r="A28" t="s">
        <v>87</v>
      </c>
      <c r="B28" t="s">
        <v>88</v>
      </c>
      <c r="C28" t="s">
        <v>3122</v>
      </c>
      <c r="D28" t="s">
        <v>21</v>
      </c>
      <c r="E28">
        <v>282604.15372383897</v>
      </c>
      <c r="F28">
        <v>540.79999999999995</v>
      </c>
      <c r="G28">
        <v>15.8184283819435</v>
      </c>
      <c r="H28">
        <v>7.7118384667865199</v>
      </c>
      <c r="I28">
        <v>11.150671610756399</v>
      </c>
      <c r="J28">
        <v>2.5962424892668601</v>
      </c>
      <c r="K28">
        <v>536.81557867598997</v>
      </c>
      <c r="L28">
        <v>501.58804632740299</v>
      </c>
      <c r="M28">
        <v>41.4480795998671</v>
      </c>
      <c r="N28">
        <v>0.87429862298583205</v>
      </c>
      <c r="O28">
        <v>7.2300295857988104</v>
      </c>
      <c r="P28">
        <v>43.448275862068897</v>
      </c>
      <c r="Q28">
        <v>-8.7949861405296995E-2</v>
      </c>
    </row>
    <row r="29" spans="1:17" x14ac:dyDescent="0.3">
      <c r="A29" t="s">
        <v>89</v>
      </c>
      <c r="B29" t="s">
        <v>90</v>
      </c>
      <c r="C29" t="s">
        <v>3134</v>
      </c>
      <c r="D29" t="s">
        <v>91</v>
      </c>
      <c r="E29">
        <v>281437.239375</v>
      </c>
      <c r="F29">
        <v>4208.25</v>
      </c>
      <c r="G29">
        <v>92.731804020234506</v>
      </c>
      <c r="H29">
        <v>4.7555314336483798</v>
      </c>
      <c r="I29">
        <v>3.5069399094447302</v>
      </c>
      <c r="J29">
        <v>3.96560333248186</v>
      </c>
      <c r="K29">
        <v>4453.5535034101204</v>
      </c>
      <c r="L29">
        <v>4114.5080044510396</v>
      </c>
      <c r="M29">
        <v>39.148499708828403</v>
      </c>
      <c r="N29">
        <v>0.72051568699518298</v>
      </c>
      <c r="O29">
        <v>34.848214816134899</v>
      </c>
      <c r="P29">
        <v>120.558176100628</v>
      </c>
      <c r="Q29">
        <v>0.24303229573087701</v>
      </c>
    </row>
    <row r="30" spans="1:17" x14ac:dyDescent="0.3">
      <c r="A30" t="s">
        <v>92</v>
      </c>
      <c r="B30" t="s">
        <v>93</v>
      </c>
      <c r="C30" t="s">
        <v>3133</v>
      </c>
      <c r="D30" t="s">
        <v>94</v>
      </c>
      <c r="E30">
        <v>279490.45732201001</v>
      </c>
      <c r="F30">
        <v>2915.3</v>
      </c>
      <c r="G30">
        <v>-28.540163671183599</v>
      </c>
      <c r="H30">
        <v>-1.9959580405528801</v>
      </c>
      <c r="I30">
        <v>-7.3352533423304198</v>
      </c>
      <c r="J30">
        <v>-0.361630240405445</v>
      </c>
      <c r="K30">
        <v>3077.8265676953501</v>
      </c>
      <c r="L30">
        <v>3050.8879944975702</v>
      </c>
      <c r="M30">
        <v>27.251933551741899</v>
      </c>
      <c r="N30">
        <v>0.68088673826177304</v>
      </c>
      <c r="O30">
        <v>17.413302233046299</v>
      </c>
      <c r="P30">
        <v>9.1831766600501901</v>
      </c>
      <c r="Q30">
        <v>-6.3687904567031994E-2</v>
      </c>
    </row>
    <row r="31" spans="1:17" x14ac:dyDescent="0.3">
      <c r="A31" t="s">
        <v>95</v>
      </c>
      <c r="B31" t="s">
        <v>96</v>
      </c>
      <c r="C31" t="s">
        <v>3121</v>
      </c>
      <c r="D31" t="s">
        <v>97</v>
      </c>
      <c r="E31">
        <v>273193.74673591001</v>
      </c>
      <c r="F31">
        <v>443.3</v>
      </c>
      <c r="G31">
        <v>15.264149724928201</v>
      </c>
      <c r="H31">
        <v>-5.5112844160726304</v>
      </c>
      <c r="I31">
        <v>-10.516560172906599</v>
      </c>
      <c r="J31">
        <v>1.8326606715959499</v>
      </c>
      <c r="K31">
        <v>484.33354657325299</v>
      </c>
      <c r="L31">
        <v>457.139614544457</v>
      </c>
      <c r="M31">
        <v>28.585402881164001</v>
      </c>
      <c r="N31">
        <v>1.0450374097344399</v>
      </c>
      <c r="O31">
        <v>22.614482291901599</v>
      </c>
      <c r="P31">
        <v>41.629392971245998</v>
      </c>
      <c r="Q31">
        <v>0.13315894277684601</v>
      </c>
    </row>
    <row r="32" spans="1:17" x14ac:dyDescent="0.3">
      <c r="A32" t="s">
        <v>98</v>
      </c>
      <c r="B32" t="s">
        <v>99</v>
      </c>
      <c r="C32" t="s">
        <v>3123</v>
      </c>
      <c r="D32" t="s">
        <v>43</v>
      </c>
      <c r="E32">
        <v>273056.89902125002</v>
      </c>
      <c r="F32">
        <v>1712.5</v>
      </c>
      <c r="G32">
        <v>-15.310029773007599</v>
      </c>
      <c r="H32">
        <v>-3.95032978275019</v>
      </c>
      <c r="I32">
        <v>-0.483244616295677</v>
      </c>
      <c r="J32">
        <v>4.1617705023281202</v>
      </c>
      <c r="K32">
        <v>1787.4877122508999</v>
      </c>
      <c r="L32">
        <v>1685.5482026536199</v>
      </c>
      <c r="M32">
        <v>31.2093354593672</v>
      </c>
      <c r="N32">
        <v>0.70581005957461096</v>
      </c>
      <c r="O32">
        <v>18.534306569342998</v>
      </c>
      <c r="P32">
        <v>20.6793277192488</v>
      </c>
      <c r="Q32">
        <v>-4.9229312497073997E-2</v>
      </c>
    </row>
    <row r="33" spans="1:17" x14ac:dyDescent="0.3">
      <c r="A33" t="s">
        <v>100</v>
      </c>
      <c r="B33" t="s">
        <v>101</v>
      </c>
      <c r="C33" t="s">
        <v>3129</v>
      </c>
      <c r="D33" t="s">
        <v>102</v>
      </c>
      <c r="E33">
        <v>266008.23078843998</v>
      </c>
      <c r="F33">
        <v>9525.5499999999993</v>
      </c>
      <c r="G33">
        <v>51.398674036139703</v>
      </c>
      <c r="H33">
        <v>-11.7439914648734</v>
      </c>
      <c r="I33">
        <v>-1.5355426134307699</v>
      </c>
      <c r="J33">
        <v>-1.99076105308082</v>
      </c>
      <c r="K33">
        <v>10764.6368260337</v>
      </c>
      <c r="L33">
        <v>9428.9250625401692</v>
      </c>
      <c r="M33">
        <v>22.043388748761899</v>
      </c>
      <c r="N33">
        <v>1.5193825896608599</v>
      </c>
      <c r="O33">
        <v>34.1024927694463</v>
      </c>
      <c r="P33">
        <v>78.079285106701093</v>
      </c>
      <c r="Q33">
        <v>0.156312189588351</v>
      </c>
    </row>
    <row r="34" spans="1:17" x14ac:dyDescent="0.3">
      <c r="A34" t="s">
        <v>103</v>
      </c>
      <c r="B34" t="s">
        <v>104</v>
      </c>
      <c r="C34" t="s">
        <v>3135</v>
      </c>
      <c r="D34" t="s">
        <v>105</v>
      </c>
      <c r="E34">
        <v>256769.50763677899</v>
      </c>
      <c r="F34">
        <v>3945.85</v>
      </c>
      <c r="G34">
        <v>-16.658108868625099</v>
      </c>
      <c r="H34">
        <v>-13.441972726695701</v>
      </c>
      <c r="I34">
        <v>-20.992429024916301</v>
      </c>
      <c r="J34">
        <v>7.1316177760078994E-2</v>
      </c>
      <c r="K34">
        <v>4530.3509943476802</v>
      </c>
      <c r="L34">
        <v>4542.8820138148703</v>
      </c>
      <c r="M34">
        <v>31.702397620527801</v>
      </c>
      <c r="N34">
        <v>0.69118523301578805</v>
      </c>
      <c r="O34">
        <v>39.003003155213698</v>
      </c>
      <c r="P34">
        <v>8.5426237174373405</v>
      </c>
      <c r="Q34">
        <v>-7.1850377127001E-2</v>
      </c>
    </row>
    <row r="35" spans="1:17" x14ac:dyDescent="0.3">
      <c r="A35" t="s">
        <v>106</v>
      </c>
      <c r="B35" t="s">
        <v>107</v>
      </c>
      <c r="C35" t="s">
        <v>3128</v>
      </c>
      <c r="D35" t="s">
        <v>108</v>
      </c>
      <c r="E35">
        <v>255338.11529121001</v>
      </c>
      <c r="F35">
        <v>1611.95</v>
      </c>
      <c r="G35">
        <v>49.205812670082899</v>
      </c>
      <c r="H35">
        <v>-6.2218000063364602</v>
      </c>
      <c r="I35">
        <v>-15.517276083444701</v>
      </c>
      <c r="J35">
        <v>0.41802706569168002</v>
      </c>
      <c r="K35">
        <v>1775.2305345385801</v>
      </c>
      <c r="L35">
        <v>1733.0416845027701</v>
      </c>
      <c r="M35">
        <v>31.366972161656498</v>
      </c>
      <c r="N35">
        <v>0.52310669017390199</v>
      </c>
      <c r="O35">
        <v>34.873910481094299</v>
      </c>
      <c r="P35">
        <v>77.527533039647594</v>
      </c>
      <c r="Q35">
        <v>4.0349003139917003E-2</v>
      </c>
    </row>
    <row r="36" spans="1:17" x14ac:dyDescent="0.3">
      <c r="A36" t="s">
        <v>109</v>
      </c>
      <c r="B36" t="s">
        <v>110</v>
      </c>
      <c r="C36" t="s">
        <v>3135</v>
      </c>
      <c r="D36" t="s">
        <v>111</v>
      </c>
      <c r="E36">
        <v>251107.45526387499</v>
      </c>
      <c r="F36">
        <v>7063.75</v>
      </c>
      <c r="G36">
        <v>191.52927934803901</v>
      </c>
      <c r="H36">
        <v>0.35939385143999503</v>
      </c>
      <c r="I36">
        <v>49.896577552914501</v>
      </c>
      <c r="J36">
        <v>-1.3743985747123599</v>
      </c>
      <c r="K36">
        <v>7258.0557350613699</v>
      </c>
      <c r="L36">
        <v>5567.9563726072902</v>
      </c>
      <c r="M36">
        <v>24.845243670328198</v>
      </c>
      <c r="N36">
        <v>0.49061693850802202</v>
      </c>
      <c r="O36">
        <v>18.138382587152702</v>
      </c>
      <c r="P36">
        <v>223.772746023743</v>
      </c>
      <c r="Q36">
        <v>0.267550502588076</v>
      </c>
    </row>
    <row r="37" spans="1:17" x14ac:dyDescent="0.3">
      <c r="A37" t="s">
        <v>112</v>
      </c>
      <c r="B37" t="s">
        <v>113</v>
      </c>
      <c r="C37" t="s">
        <v>3134</v>
      </c>
      <c r="D37" t="s">
        <v>114</v>
      </c>
      <c r="E37">
        <v>247646.199177</v>
      </c>
      <c r="F37">
        <v>6954</v>
      </c>
      <c r="G37">
        <v>81.744821093555998</v>
      </c>
      <c r="H37">
        <v>-1.1231258573674701</v>
      </c>
      <c r="I37">
        <v>7.0966221576500601</v>
      </c>
      <c r="J37">
        <v>3.5233473067153098</v>
      </c>
      <c r="K37">
        <v>7122.8704223596997</v>
      </c>
      <c r="L37">
        <v>6329.8113498161401</v>
      </c>
      <c r="M37">
        <v>39.9090339533766</v>
      </c>
      <c r="N37">
        <v>0.87103811682570798</v>
      </c>
      <c r="O37">
        <v>16.9096922634454</v>
      </c>
      <c r="P37">
        <v>110.730465613115</v>
      </c>
      <c r="Q37">
        <v>0.15570304949140201</v>
      </c>
    </row>
    <row r="38" spans="1:17" x14ac:dyDescent="0.3">
      <c r="A38" t="s">
        <v>115</v>
      </c>
      <c r="B38" t="s">
        <v>116</v>
      </c>
      <c r="C38" t="s">
        <v>3130</v>
      </c>
      <c r="D38" t="s">
        <v>117</v>
      </c>
      <c r="E38">
        <v>232955.14623443899</v>
      </c>
      <c r="F38">
        <v>954.9</v>
      </c>
      <c r="G38">
        <v>1.8676442973387699</v>
      </c>
      <c r="H38">
        <v>-3.0963123747983001</v>
      </c>
      <c r="I38">
        <v>1.6706826560354799</v>
      </c>
      <c r="J38">
        <v>6.00316338235268</v>
      </c>
      <c r="K38">
        <v>966.75319003164702</v>
      </c>
      <c r="L38">
        <v>906.33116065059801</v>
      </c>
      <c r="M38">
        <v>39.501362094719497</v>
      </c>
      <c r="N38">
        <v>0.54605897048381502</v>
      </c>
      <c r="O38">
        <v>11.320557126400599</v>
      </c>
      <c r="P38">
        <v>28.191703584373698</v>
      </c>
      <c r="Q38">
        <v>3.5727721729604998E-2</v>
      </c>
    </row>
    <row r="39" spans="1:17" x14ac:dyDescent="0.3">
      <c r="A39" t="s">
        <v>118</v>
      </c>
      <c r="B39" t="s">
        <v>119</v>
      </c>
      <c r="C39" t="s">
        <v>3130</v>
      </c>
      <c r="D39" t="s">
        <v>120</v>
      </c>
      <c r="E39">
        <v>229772.84722</v>
      </c>
      <c r="F39">
        <v>543.79999999999995</v>
      </c>
      <c r="G39">
        <v>58.908270275906197</v>
      </c>
      <c r="H39">
        <v>10.814582180755901</v>
      </c>
      <c r="I39">
        <v>10.3745745437924</v>
      </c>
      <c r="J39">
        <v>9.4226000035603903</v>
      </c>
      <c r="K39">
        <v>529.14287487776596</v>
      </c>
      <c r="L39">
        <v>497.62743634756299</v>
      </c>
      <c r="M39">
        <v>55.979613089205699</v>
      </c>
      <c r="N39">
        <v>0.96840549767051798</v>
      </c>
      <c r="O39">
        <v>48.528870908422199</v>
      </c>
      <c r="P39">
        <v>91.075193253689307</v>
      </c>
      <c r="Q39">
        <v>5.6436118863258999E-2</v>
      </c>
    </row>
    <row r="40" spans="1:17" x14ac:dyDescent="0.3">
      <c r="A40" t="s">
        <v>121</v>
      </c>
      <c r="B40" t="s">
        <v>122</v>
      </c>
      <c r="C40" t="s">
        <v>3128</v>
      </c>
      <c r="D40" t="s">
        <v>57</v>
      </c>
      <c r="E40">
        <v>225630.92804850001</v>
      </c>
      <c r="F40">
        <v>585</v>
      </c>
      <c r="G40">
        <v>23.700239323527299</v>
      </c>
      <c r="H40">
        <v>-3.45633933064823</v>
      </c>
      <c r="I40">
        <v>-7.4481374459821801</v>
      </c>
      <c r="J40">
        <v>2.95950038341135</v>
      </c>
      <c r="K40">
        <v>632.87804539273202</v>
      </c>
      <c r="L40">
        <v>610.70085062886903</v>
      </c>
      <c r="M40">
        <v>32.095396234838702</v>
      </c>
      <c r="N40">
        <v>0.45756499043218102</v>
      </c>
      <c r="O40">
        <v>53.136752136752101</v>
      </c>
      <c r="P40">
        <v>53.947368421052602</v>
      </c>
      <c r="Q40">
        <v>0.16292202534848499</v>
      </c>
    </row>
    <row r="41" spans="1:17" x14ac:dyDescent="0.3">
      <c r="A41" t="s">
        <v>123</v>
      </c>
      <c r="B41" t="s">
        <v>124</v>
      </c>
      <c r="C41" t="s">
        <v>3125</v>
      </c>
      <c r="D41" t="s">
        <v>125</v>
      </c>
      <c r="E41">
        <v>216568.9812792</v>
      </c>
      <c r="F41">
        <v>2246.1999999999998</v>
      </c>
      <c r="G41">
        <v>-32.300935567051098</v>
      </c>
      <c r="H41">
        <v>-10.674272991097199</v>
      </c>
      <c r="I41">
        <v>-15.355039117695</v>
      </c>
      <c r="J41">
        <v>2.13186827191935</v>
      </c>
      <c r="K41">
        <v>2455.30164113827</v>
      </c>
      <c r="L41">
        <v>2480.1536455187802</v>
      </c>
      <c r="M41">
        <v>22.0144236993475</v>
      </c>
      <c r="N41">
        <v>1.0107096620379801</v>
      </c>
      <c r="O41">
        <v>23.6755409135428</v>
      </c>
      <c r="P41">
        <v>1.3628158844765299</v>
      </c>
      <c r="Q41">
        <v>-1.9078769111656999E-2</v>
      </c>
    </row>
    <row r="42" spans="1:17" x14ac:dyDescent="0.3">
      <c r="A42" t="s">
        <v>126</v>
      </c>
      <c r="B42" t="s">
        <v>127</v>
      </c>
      <c r="C42" t="s">
        <v>3135</v>
      </c>
      <c r="D42" t="s">
        <v>128</v>
      </c>
      <c r="E42">
        <v>213420.28951738001</v>
      </c>
      <c r="F42">
        <v>245.08</v>
      </c>
      <c r="G42">
        <v>73.990316350793606</v>
      </c>
      <c r="H42">
        <v>-2.7404993388052898</v>
      </c>
      <c r="I42">
        <v>18.471909022923501</v>
      </c>
      <c r="J42">
        <v>0.15931676912405601</v>
      </c>
      <c r="K42">
        <v>259.91310276183401</v>
      </c>
      <c r="L42">
        <v>213.22270289049101</v>
      </c>
      <c r="M42">
        <v>34.654128198758201</v>
      </c>
      <c r="N42">
        <v>0.92123154837880195</v>
      </c>
      <c r="O42">
        <v>21.694956748816601</v>
      </c>
      <c r="P42">
        <v>117.848888888888</v>
      </c>
      <c r="Q42">
        <v>5.5088585662804002E-2</v>
      </c>
    </row>
    <row r="43" spans="1:17" x14ac:dyDescent="0.3">
      <c r="A43" t="s">
        <v>129</v>
      </c>
      <c r="B43" t="s">
        <v>130</v>
      </c>
      <c r="C43" t="s">
        <v>3134</v>
      </c>
      <c r="D43" t="s">
        <v>131</v>
      </c>
      <c r="E43">
        <v>207707.36542603499</v>
      </c>
      <c r="F43">
        <v>284.14999999999998</v>
      </c>
      <c r="G43">
        <v>81.652431763339095</v>
      </c>
      <c r="H43">
        <v>7.6076189869534998</v>
      </c>
      <c r="I43">
        <v>15.797098460837599</v>
      </c>
      <c r="J43">
        <v>5.7501497568842197</v>
      </c>
      <c r="K43">
        <v>285.562189294093</v>
      </c>
      <c r="L43">
        <v>258.02140256238698</v>
      </c>
      <c r="M43">
        <v>53.874641488191898</v>
      </c>
      <c r="N43">
        <v>0.89584125762164102</v>
      </c>
      <c r="O43">
        <v>19.831075136371599</v>
      </c>
      <c r="P43">
        <v>108.933823529411</v>
      </c>
      <c r="Q43">
        <v>0.200469814420767</v>
      </c>
    </row>
    <row r="44" spans="1:17" x14ac:dyDescent="0.3">
      <c r="A44" t="s">
        <v>132</v>
      </c>
      <c r="B44" t="s">
        <v>133</v>
      </c>
      <c r="C44" t="s">
        <v>3123</v>
      </c>
      <c r="D44" t="s">
        <v>54</v>
      </c>
      <c r="E44">
        <v>203209.79475318</v>
      </c>
      <c r="F44">
        <v>319.85000000000002</v>
      </c>
      <c r="G44">
        <v>22.517578854670901</v>
      </c>
      <c r="H44">
        <v>-1.2649036642229501</v>
      </c>
      <c r="I44">
        <v>-20.3730137374232</v>
      </c>
      <c r="J44">
        <v>5.4138143643152103</v>
      </c>
      <c r="K44">
        <v>333.70019067648099</v>
      </c>
      <c r="L44">
        <v>316.457562151768</v>
      </c>
      <c r="M44">
        <v>42.983634453047699</v>
      </c>
      <c r="N44">
        <v>0.565869621274806</v>
      </c>
      <c r="O44">
        <v>23.4015944974206</v>
      </c>
      <c r="P44">
        <v>49.602432179607099</v>
      </c>
    </row>
    <row r="45" spans="1:17" x14ac:dyDescent="0.3">
      <c r="A45" t="s">
        <v>134</v>
      </c>
      <c r="B45" t="s">
        <v>135</v>
      </c>
      <c r="C45" t="s">
        <v>3123</v>
      </c>
      <c r="D45" t="s">
        <v>136</v>
      </c>
      <c r="E45">
        <v>200261.785944</v>
      </c>
      <c r="F45">
        <v>153.24</v>
      </c>
      <c r="G45">
        <v>85.717587457626706</v>
      </c>
      <c r="H45">
        <v>8.2657242108006006</v>
      </c>
      <c r="I45">
        <v>-8.3089353468964902</v>
      </c>
      <c r="J45">
        <v>18.687424089338801</v>
      </c>
      <c r="K45">
        <v>157.28171859957399</v>
      </c>
      <c r="L45">
        <v>151.39215843682601</v>
      </c>
      <c r="M45">
        <v>57.8674615514389</v>
      </c>
      <c r="N45">
        <v>1.22043144192197</v>
      </c>
      <c r="O45">
        <v>49.438788827982201</v>
      </c>
      <c r="P45">
        <v>110.929112181693</v>
      </c>
      <c r="Q45">
        <v>0.16684909576933801</v>
      </c>
    </row>
    <row r="46" spans="1:17" x14ac:dyDescent="0.3">
      <c r="A46" t="s">
        <v>137</v>
      </c>
      <c r="B46" t="s">
        <v>138</v>
      </c>
      <c r="C46" t="s">
        <v>3121</v>
      </c>
      <c r="D46" t="s">
        <v>18</v>
      </c>
      <c r="E46">
        <v>196186.364855019</v>
      </c>
      <c r="F46">
        <v>138.93</v>
      </c>
      <c r="G46">
        <v>15.556415296454601</v>
      </c>
      <c r="H46">
        <v>-10.5567973833191</v>
      </c>
      <c r="I46">
        <v>-23.1936724063778</v>
      </c>
      <c r="J46">
        <v>-0.83260657362345103</v>
      </c>
      <c r="K46">
        <v>161.904760672284</v>
      </c>
      <c r="L46">
        <v>157.92122376004701</v>
      </c>
      <c r="M46">
        <v>18.9809222258605</v>
      </c>
      <c r="N46">
        <v>1.1056630529898801</v>
      </c>
      <c r="O46">
        <v>41.654070395162996</v>
      </c>
      <c r="P46">
        <v>43.819875776397502</v>
      </c>
      <c r="Q46">
        <v>5.7772075387573001E-2</v>
      </c>
    </row>
    <row r="47" spans="1:17" x14ac:dyDescent="0.3">
      <c r="A47" t="s">
        <v>139</v>
      </c>
      <c r="B47" t="s">
        <v>140</v>
      </c>
      <c r="C47" t="s">
        <v>3136</v>
      </c>
      <c r="D47" t="s">
        <v>141</v>
      </c>
      <c r="E47">
        <v>195524.87165694</v>
      </c>
      <c r="F47">
        <v>789.9</v>
      </c>
      <c r="G47">
        <v>8.6521360171753194</v>
      </c>
      <c r="H47">
        <v>-0.39044191523550698</v>
      </c>
      <c r="I47">
        <v>-17.7176407648797</v>
      </c>
      <c r="J47">
        <v>5.15939044283492</v>
      </c>
      <c r="K47">
        <v>844.64118731327801</v>
      </c>
      <c r="L47">
        <v>809.78443521648103</v>
      </c>
      <c r="M47">
        <v>34.2091140401226</v>
      </c>
      <c r="N47">
        <v>1.2188069838197899</v>
      </c>
      <c r="O47">
        <v>22.496518546651401</v>
      </c>
      <c r="P47">
        <v>34.680306905370799</v>
      </c>
      <c r="Q47">
        <v>9.6146363139628002E-2</v>
      </c>
    </row>
    <row r="48" spans="1:17" x14ac:dyDescent="0.3">
      <c r="A48" t="s">
        <v>142</v>
      </c>
      <c r="B48" t="s">
        <v>143</v>
      </c>
      <c r="C48" t="s">
        <v>3125</v>
      </c>
      <c r="D48" t="s">
        <v>144</v>
      </c>
      <c r="E48">
        <v>192811.85278675001</v>
      </c>
      <c r="F48">
        <v>593.5</v>
      </c>
      <c r="G48">
        <v>32.125741509465001</v>
      </c>
      <c r="H48">
        <v>5.4912870883403997</v>
      </c>
      <c r="I48">
        <v>-8.31318897639159</v>
      </c>
      <c r="J48">
        <v>1.22390623533345</v>
      </c>
      <c r="K48">
        <v>607.73386646033896</v>
      </c>
      <c r="L48">
        <v>572.541579706486</v>
      </c>
      <c r="M48">
        <v>43.788253696888397</v>
      </c>
      <c r="N48">
        <v>1.01393920186718</v>
      </c>
      <c r="O48">
        <v>14.763268744734599</v>
      </c>
      <c r="P48">
        <v>58.2497866894197</v>
      </c>
      <c r="Q48">
        <v>0.204556191498417</v>
      </c>
    </row>
    <row r="49" spans="1:17" x14ac:dyDescent="0.3">
      <c r="A49" t="s">
        <v>145</v>
      </c>
      <c r="B49" t="s">
        <v>146</v>
      </c>
      <c r="C49" t="s">
        <v>3130</v>
      </c>
      <c r="D49" t="s">
        <v>117</v>
      </c>
      <c r="E49">
        <v>183445.495994995</v>
      </c>
      <c r="F49">
        <v>146.94999999999999</v>
      </c>
      <c r="G49">
        <v>-1.70321619433267</v>
      </c>
      <c r="H49">
        <v>-6.4048152550359596</v>
      </c>
      <c r="I49">
        <v>-19.081592086245699</v>
      </c>
      <c r="J49">
        <v>3.80570145060689</v>
      </c>
      <c r="K49">
        <v>154.987892868595</v>
      </c>
      <c r="L49">
        <v>153.435252884932</v>
      </c>
      <c r="M49">
        <v>33.297107573375797</v>
      </c>
      <c r="N49">
        <v>0.63092959862672104</v>
      </c>
      <c r="O49">
        <v>25.620959510037402</v>
      </c>
      <c r="P49">
        <v>25.063829787233999</v>
      </c>
      <c r="Q49">
        <v>-2.6404791251999999E-4</v>
      </c>
    </row>
    <row r="50" spans="1:17" x14ac:dyDescent="0.3">
      <c r="A50" t="s">
        <v>147</v>
      </c>
      <c r="B50" t="s">
        <v>148</v>
      </c>
      <c r="C50" t="s">
        <v>3130</v>
      </c>
      <c r="D50" t="s">
        <v>149</v>
      </c>
      <c r="E50">
        <v>179116.63084656</v>
      </c>
      <c r="F50">
        <v>458.8</v>
      </c>
      <c r="G50">
        <v>72.048478788518096</v>
      </c>
      <c r="H50">
        <v>-5.1425512954979604</v>
      </c>
      <c r="I50">
        <v>5.00554915544389</v>
      </c>
      <c r="J50">
        <v>3.5097536942549898</v>
      </c>
      <c r="K50">
        <v>469.29969005475198</v>
      </c>
      <c r="L50">
        <v>409.32749404866701</v>
      </c>
      <c r="M50">
        <v>37.117060936384497</v>
      </c>
      <c r="N50">
        <v>0.52765403471564898</v>
      </c>
      <c r="O50">
        <v>14.1346992153443</v>
      </c>
      <c r="P50">
        <v>99.1319444444444</v>
      </c>
      <c r="Q50">
        <v>3.4738503940000998E-2</v>
      </c>
    </row>
    <row r="51" spans="1:17" x14ac:dyDescent="0.3">
      <c r="A51" t="s">
        <v>150</v>
      </c>
      <c r="B51" t="s">
        <v>151</v>
      </c>
      <c r="C51" t="s">
        <v>3131</v>
      </c>
      <c r="D51" t="s">
        <v>75</v>
      </c>
      <c r="E51">
        <v>173793.98900728999</v>
      </c>
      <c r="F51">
        <v>2590.6</v>
      </c>
      <c r="G51">
        <v>10.7784461398966</v>
      </c>
      <c r="H51">
        <v>1.5606236725316101</v>
      </c>
      <c r="I51">
        <v>-1.1640462683143</v>
      </c>
      <c r="J51">
        <v>5.05096234335352</v>
      </c>
      <c r="K51">
        <v>2692.54086043998</v>
      </c>
      <c r="L51">
        <v>2491.07781762988</v>
      </c>
      <c r="M51">
        <v>33.049674300741003</v>
      </c>
      <c r="N51">
        <v>0.68971978575692405</v>
      </c>
      <c r="O51">
        <v>11.0843047942561</v>
      </c>
      <c r="P51">
        <v>37.163842024036903</v>
      </c>
      <c r="Q51">
        <v>4.3454773821685999E-2</v>
      </c>
    </row>
    <row r="52" spans="1:17" x14ac:dyDescent="0.3">
      <c r="A52" t="s">
        <v>152</v>
      </c>
      <c r="B52" t="s">
        <v>153</v>
      </c>
      <c r="C52" t="s">
        <v>3122</v>
      </c>
      <c r="D52" t="s">
        <v>21</v>
      </c>
      <c r="E52">
        <v>169891.60221988001</v>
      </c>
      <c r="F52">
        <v>5737.15</v>
      </c>
      <c r="G52">
        <v>-13.3683757087593</v>
      </c>
      <c r="H52">
        <v>-3.61496172052192</v>
      </c>
      <c r="I52">
        <v>15.2039294810776</v>
      </c>
      <c r="J52">
        <v>-2.2572396801919399</v>
      </c>
      <c r="K52">
        <v>6007.1642934520196</v>
      </c>
      <c r="L52">
        <v>5605.6507874408699</v>
      </c>
      <c r="M52">
        <v>25.218227769751799</v>
      </c>
      <c r="N52">
        <v>0.39441182035391298</v>
      </c>
      <c r="O52">
        <v>14.60306946829</v>
      </c>
      <c r="P52">
        <v>27.109481450299601</v>
      </c>
      <c r="Q52">
        <v>-7.0822587987658003E-2</v>
      </c>
    </row>
    <row r="53" spans="1:17" x14ac:dyDescent="0.3">
      <c r="A53" t="s">
        <v>154</v>
      </c>
      <c r="B53" t="s">
        <v>155</v>
      </c>
      <c r="C53" t="s">
        <v>3123</v>
      </c>
      <c r="D53" t="s">
        <v>43</v>
      </c>
      <c r="E53">
        <v>161189.52571952</v>
      </c>
      <c r="F53">
        <v>1608.8</v>
      </c>
      <c r="G53">
        <v>-3.9825342849547001</v>
      </c>
      <c r="H53">
        <v>-5.97590833553972</v>
      </c>
      <c r="I53">
        <v>4.91510098482612</v>
      </c>
      <c r="J53">
        <v>2.0271539193877799</v>
      </c>
      <c r="K53">
        <v>1724.6960705153899</v>
      </c>
      <c r="L53">
        <v>1603.9483981614901</v>
      </c>
      <c r="M53">
        <v>31.385968616909299</v>
      </c>
      <c r="N53">
        <v>1.1324607775061699</v>
      </c>
      <c r="O53">
        <v>20.338140228741899</v>
      </c>
      <c r="P53">
        <v>23.025158675537199</v>
      </c>
      <c r="Q53">
        <v>2.4492710097585999E-2</v>
      </c>
    </row>
    <row r="54" spans="1:17" x14ac:dyDescent="0.3">
      <c r="A54" t="s">
        <v>156</v>
      </c>
      <c r="B54" t="s">
        <v>157</v>
      </c>
      <c r="C54" t="s">
        <v>3122</v>
      </c>
      <c r="D54" t="s">
        <v>21</v>
      </c>
      <c r="E54">
        <v>160307.26586367999</v>
      </c>
      <c r="F54">
        <v>1638.4</v>
      </c>
      <c r="G54">
        <v>18.6718408827027</v>
      </c>
      <c r="H54">
        <v>4.51618374373313</v>
      </c>
      <c r="I54">
        <v>23.0393706885847</v>
      </c>
      <c r="J54">
        <v>-5.5008262015890104</v>
      </c>
      <c r="K54">
        <v>1631.77567999352</v>
      </c>
      <c r="L54">
        <v>1463.5081559161999</v>
      </c>
      <c r="M54">
        <v>41.290270283145801</v>
      </c>
      <c r="N54">
        <v>1.0956361775591901</v>
      </c>
      <c r="O54">
        <v>7.5347900390624698</v>
      </c>
      <c r="P54">
        <v>46.652345148585702</v>
      </c>
      <c r="Q54">
        <v>-2.5606523270066E-2</v>
      </c>
    </row>
    <row r="55" spans="1:17" x14ac:dyDescent="0.3">
      <c r="A55" t="s">
        <v>158</v>
      </c>
      <c r="B55" t="s">
        <v>159</v>
      </c>
      <c r="C55" t="s">
        <v>3137</v>
      </c>
      <c r="D55" t="s">
        <v>160</v>
      </c>
      <c r="E55">
        <v>158715.38730277499</v>
      </c>
      <c r="F55">
        <v>3120.55</v>
      </c>
      <c r="G55">
        <v>3.4455415924922002</v>
      </c>
      <c r="H55">
        <v>0.525002101063055</v>
      </c>
      <c r="I55">
        <v>-1.09743323057627</v>
      </c>
      <c r="J55">
        <v>0.48882034469122698</v>
      </c>
      <c r="K55">
        <v>3170.7155335737698</v>
      </c>
      <c r="L55">
        <v>3019.2627484832201</v>
      </c>
      <c r="M55">
        <v>42.7492097055977</v>
      </c>
      <c r="N55">
        <v>0.849741301423381</v>
      </c>
      <c r="O55">
        <v>9.4358366313630402</v>
      </c>
      <c r="P55">
        <v>29.012320158756399</v>
      </c>
      <c r="Q55">
        <v>9.4158411831880007E-3</v>
      </c>
    </row>
    <row r="56" spans="1:17" x14ac:dyDescent="0.3">
      <c r="A56" t="s">
        <v>161</v>
      </c>
      <c r="B56" t="s">
        <v>162</v>
      </c>
      <c r="C56" t="s">
        <v>3127</v>
      </c>
      <c r="D56" t="s">
        <v>163</v>
      </c>
      <c r="E56">
        <v>156672.91920149999</v>
      </c>
      <c r="F56">
        <v>5901.75</v>
      </c>
      <c r="G56">
        <v>43.522337673618303</v>
      </c>
      <c r="H56">
        <v>13.176365923933</v>
      </c>
      <c r="I56">
        <v>42.160682064204302</v>
      </c>
      <c r="J56">
        <v>4.0330021362930601</v>
      </c>
      <c r="K56">
        <v>5557.9652451904904</v>
      </c>
      <c r="L56">
        <v>4703.1566374716404</v>
      </c>
      <c r="M56">
        <v>58.393526058625604</v>
      </c>
      <c r="N56">
        <v>0.66008888499302498</v>
      </c>
      <c r="O56">
        <v>6.3387978142076502</v>
      </c>
      <c r="P56">
        <v>79.095985191029598</v>
      </c>
      <c r="Q56">
        <v>5.7922717933819997E-3</v>
      </c>
    </row>
    <row r="57" spans="1:17" x14ac:dyDescent="0.3">
      <c r="A57" t="s">
        <v>164</v>
      </c>
      <c r="B57" t="s">
        <v>165</v>
      </c>
      <c r="C57" t="s">
        <v>3134</v>
      </c>
      <c r="D57" t="s">
        <v>166</v>
      </c>
      <c r="E57">
        <v>155982.57621187501</v>
      </c>
      <c r="F57">
        <v>7360.85</v>
      </c>
      <c r="G57">
        <v>50.3271569446851</v>
      </c>
      <c r="H57">
        <v>-4.2197843571277298</v>
      </c>
      <c r="I57">
        <v>-0.701817447491066</v>
      </c>
      <c r="J57">
        <v>0.28679055445048202</v>
      </c>
      <c r="K57">
        <v>7909.5462305764904</v>
      </c>
      <c r="L57">
        <v>7138.0038074341601</v>
      </c>
      <c r="M57">
        <v>26.218988870121301</v>
      </c>
      <c r="N57">
        <v>1.1199496748911499</v>
      </c>
      <c r="O57">
        <v>24.305616878485498</v>
      </c>
      <c r="P57">
        <v>77.742496317581399</v>
      </c>
      <c r="Q57">
        <v>0.15473415074600699</v>
      </c>
    </row>
    <row r="58" spans="1:17" x14ac:dyDescent="0.3">
      <c r="A58" t="s">
        <v>167</v>
      </c>
      <c r="B58" t="s">
        <v>168</v>
      </c>
      <c r="C58" t="s">
        <v>3132</v>
      </c>
      <c r="D58" t="s">
        <v>169</v>
      </c>
      <c r="E58">
        <v>153083.53914878899</v>
      </c>
      <c r="F58">
        <v>3963.1</v>
      </c>
      <c r="G58">
        <v>30.074017765879798</v>
      </c>
      <c r="H58">
        <v>-8.7101462999996002</v>
      </c>
      <c r="I58">
        <v>-7.6397243210077797</v>
      </c>
      <c r="J58">
        <v>1.37446580942799</v>
      </c>
      <c r="K58">
        <v>4506.6345039528996</v>
      </c>
      <c r="L58">
        <v>4058.2653078072499</v>
      </c>
      <c r="M58">
        <v>16.894860537902101</v>
      </c>
      <c r="N58">
        <v>1.28748115133046</v>
      </c>
      <c r="O58">
        <v>27.047008654840901</v>
      </c>
      <c r="P58">
        <v>59.400703871292102</v>
      </c>
      <c r="Q58">
        <v>7.1304293812787994E-2</v>
      </c>
    </row>
    <row r="59" spans="1:17" x14ac:dyDescent="0.3">
      <c r="A59" t="s">
        <v>170</v>
      </c>
      <c r="B59" t="s">
        <v>171</v>
      </c>
      <c r="C59" t="s">
        <v>3123</v>
      </c>
      <c r="D59" t="s">
        <v>43</v>
      </c>
      <c r="E59">
        <v>152975.05946876999</v>
      </c>
      <c r="F59">
        <v>710.85</v>
      </c>
      <c r="G59">
        <v>-10.4555928519317</v>
      </c>
      <c r="H59">
        <v>7.1804759566502403</v>
      </c>
      <c r="I59">
        <v>21.3089535847778</v>
      </c>
      <c r="J59">
        <v>3.3205866530228998</v>
      </c>
      <c r="K59">
        <v>714.15412113970399</v>
      </c>
      <c r="L59">
        <v>662.06562403788405</v>
      </c>
      <c r="M59">
        <v>41.220109166462798</v>
      </c>
      <c r="N59">
        <v>0.65691271898923798</v>
      </c>
      <c r="O59">
        <v>7.0830695646057498</v>
      </c>
      <c r="P59">
        <v>39.000782166601397</v>
      </c>
      <c r="Q59">
        <v>-3.9191845024294999E-2</v>
      </c>
    </row>
    <row r="60" spans="1:17" x14ac:dyDescent="0.3">
      <c r="A60" t="s">
        <v>172</v>
      </c>
      <c r="B60" t="s">
        <v>173</v>
      </c>
      <c r="C60" t="s">
        <v>3123</v>
      </c>
      <c r="D60" t="s">
        <v>136</v>
      </c>
      <c r="E60">
        <v>148851.08988479999</v>
      </c>
      <c r="F60">
        <v>451.05</v>
      </c>
      <c r="G60">
        <v>48.204865280474998</v>
      </c>
      <c r="H60">
        <v>2.2568274362160801</v>
      </c>
      <c r="I60">
        <v>-3.7340935826625299</v>
      </c>
      <c r="J60">
        <v>3.2424159566349098</v>
      </c>
      <c r="K60">
        <v>478.55845477126098</v>
      </c>
      <c r="L60">
        <v>449.64841807474698</v>
      </c>
      <c r="M60">
        <v>43.929329136900797</v>
      </c>
      <c r="N60">
        <v>0.80405808113448995</v>
      </c>
      <c r="O60">
        <v>28.588848242988501</v>
      </c>
      <c r="P60">
        <v>74.961210240496499</v>
      </c>
      <c r="Q60">
        <v>0.182854088891542</v>
      </c>
    </row>
    <row r="61" spans="1:17" hidden="1" x14ac:dyDescent="0.3">
      <c r="A61" t="s">
        <v>174</v>
      </c>
      <c r="B61" t="s">
        <v>175</v>
      </c>
      <c r="C61" t="s">
        <v>3138</v>
      </c>
      <c r="D61" t="s">
        <v>62</v>
      </c>
      <c r="E61">
        <v>147431.51988949999</v>
      </c>
      <c r="F61">
        <v>1814.45</v>
      </c>
      <c r="G61">
        <v>-25.0599472740737</v>
      </c>
      <c r="H61">
        <v>-1.0858350648687001</v>
      </c>
      <c r="I61">
        <v>-7.0436189368058901</v>
      </c>
      <c r="J61">
        <v>0.83196390823125699</v>
      </c>
      <c r="O61">
        <v>8.57284576593457</v>
      </c>
      <c r="P61">
        <v>3.5644977168949699</v>
      </c>
    </row>
    <row r="62" spans="1:17" x14ac:dyDescent="0.3">
      <c r="A62" t="s">
        <v>176</v>
      </c>
      <c r="B62" t="s">
        <v>177</v>
      </c>
      <c r="C62" t="s">
        <v>3130</v>
      </c>
      <c r="D62" t="s">
        <v>178</v>
      </c>
      <c r="E62">
        <v>144203.31192333001</v>
      </c>
      <c r="F62">
        <v>674.3</v>
      </c>
      <c r="G62">
        <v>15.133861089586601</v>
      </c>
      <c r="H62">
        <v>-3.0624763525198002</v>
      </c>
      <c r="I62">
        <v>-1.2032947716209299</v>
      </c>
      <c r="J62">
        <v>2.6581428089099099</v>
      </c>
      <c r="K62">
        <v>702.06055284297997</v>
      </c>
      <c r="L62">
        <v>643.86465450433695</v>
      </c>
      <c r="M62">
        <v>29.3567519674389</v>
      </c>
      <c r="N62">
        <v>0.81433816367427603</v>
      </c>
      <c r="O62">
        <v>14.5854960699985</v>
      </c>
      <c r="P62">
        <v>41.022691623967297</v>
      </c>
      <c r="Q62">
        <v>4.0261798854301999E-2</v>
      </c>
    </row>
    <row r="63" spans="1:17" x14ac:dyDescent="0.3">
      <c r="A63" t="s">
        <v>179</v>
      </c>
      <c r="B63" t="s">
        <v>180</v>
      </c>
      <c r="C63" t="s">
        <v>3131</v>
      </c>
      <c r="D63" t="s">
        <v>75</v>
      </c>
      <c r="E63">
        <v>140742.87553292001</v>
      </c>
      <c r="F63">
        <v>571.4</v>
      </c>
      <c r="G63">
        <v>10.8669988770678</v>
      </c>
      <c r="H63">
        <v>-1.4561556711005501</v>
      </c>
      <c r="I63">
        <v>-12.695234526345599</v>
      </c>
      <c r="J63">
        <v>6.8047402697850501</v>
      </c>
      <c r="K63">
        <v>599.98867058527901</v>
      </c>
      <c r="L63">
        <v>596.36448684742095</v>
      </c>
      <c r="M63">
        <v>43.924580184982801</v>
      </c>
      <c r="N63">
        <v>0.96351951507251998</v>
      </c>
      <c r="O63">
        <v>23.722436121806101</v>
      </c>
      <c r="P63">
        <v>39.843367596671499</v>
      </c>
      <c r="Q63">
        <v>3.0036213561232001E-2</v>
      </c>
    </row>
    <row r="64" spans="1:17" x14ac:dyDescent="0.3">
      <c r="A64" t="s">
        <v>181</v>
      </c>
      <c r="B64" t="s">
        <v>182</v>
      </c>
      <c r="C64" t="s">
        <v>3128</v>
      </c>
      <c r="D64" t="s">
        <v>80</v>
      </c>
      <c r="E64">
        <v>137096.04326403499</v>
      </c>
      <c r="F64">
        <v>429.05</v>
      </c>
      <c r="G64">
        <v>47.152555014613903</v>
      </c>
      <c r="H64">
        <v>-1.7499038912226601</v>
      </c>
      <c r="I64">
        <v>-10.625702852198801</v>
      </c>
      <c r="J64">
        <v>6.0396676540387402</v>
      </c>
      <c r="K64">
        <v>443.66292303930601</v>
      </c>
      <c r="L64">
        <v>410.12528603651202</v>
      </c>
      <c r="M64">
        <v>39.604330163066699</v>
      </c>
      <c r="N64">
        <v>0.85977374675917395</v>
      </c>
      <c r="O64">
        <v>15.336207901177</v>
      </c>
      <c r="P64">
        <v>74.6946254071661</v>
      </c>
      <c r="Q64">
        <v>8.2154596455254997E-2</v>
      </c>
    </row>
    <row r="65" spans="1:17" x14ac:dyDescent="0.3">
      <c r="A65" t="s">
        <v>183</v>
      </c>
      <c r="B65" t="s">
        <v>184</v>
      </c>
      <c r="C65" t="s">
        <v>3123</v>
      </c>
      <c r="D65" t="s">
        <v>136</v>
      </c>
      <c r="E65">
        <v>136493.16604000001</v>
      </c>
      <c r="F65">
        <v>518.35</v>
      </c>
      <c r="G65">
        <v>45.620846591655102</v>
      </c>
      <c r="H65">
        <v>2.2300144965759001</v>
      </c>
      <c r="I65">
        <v>-6.4218363120770396</v>
      </c>
      <c r="J65">
        <v>3.4758927337013898</v>
      </c>
      <c r="K65">
        <v>546.37592570432696</v>
      </c>
      <c r="L65">
        <v>506.53588347987397</v>
      </c>
      <c r="M65">
        <v>43.600525360145198</v>
      </c>
      <c r="N65">
        <v>0.89854088533798404</v>
      </c>
      <c r="O65">
        <v>26.169576540947201</v>
      </c>
      <c r="P65">
        <v>72.495840266222899</v>
      </c>
      <c r="Q65">
        <v>0.19836479857515299</v>
      </c>
    </row>
    <row r="66" spans="1:17" x14ac:dyDescent="0.3">
      <c r="A66" t="s">
        <v>185</v>
      </c>
      <c r="B66" t="s">
        <v>186</v>
      </c>
      <c r="C66" t="s">
        <v>3125</v>
      </c>
      <c r="D66" t="s">
        <v>125</v>
      </c>
      <c r="E66">
        <v>135493.23386591999</v>
      </c>
      <c r="F66">
        <v>5625.2</v>
      </c>
      <c r="G66">
        <v>-3.1141444405468701</v>
      </c>
      <c r="H66">
        <v>-5.6497821598716902</v>
      </c>
      <c r="I66">
        <v>4.3742293299449404</v>
      </c>
      <c r="J66">
        <v>1.3651352914786501</v>
      </c>
      <c r="K66">
        <v>5887.4723211468499</v>
      </c>
      <c r="L66">
        <v>5506.4674579029397</v>
      </c>
      <c r="M66">
        <v>32.939807496094197</v>
      </c>
      <c r="N66">
        <v>0.63514972572946204</v>
      </c>
      <c r="O66">
        <v>15.016354974045299</v>
      </c>
      <c r="P66">
        <v>23.738190297071</v>
      </c>
      <c r="Q66">
        <v>4.8249636254535003E-2</v>
      </c>
    </row>
    <row r="67" spans="1:17" x14ac:dyDescent="0.3">
      <c r="A67" t="s">
        <v>187</v>
      </c>
      <c r="B67" t="s">
        <v>188</v>
      </c>
      <c r="C67" t="s">
        <v>3129</v>
      </c>
      <c r="D67" t="s">
        <v>189</v>
      </c>
      <c r="E67">
        <v>132422.02416135001</v>
      </c>
      <c r="F67">
        <v>4831.8500000000004</v>
      </c>
      <c r="G67">
        <v>12.8453779229042</v>
      </c>
      <c r="H67">
        <v>7.7064195848536601</v>
      </c>
      <c r="I67">
        <v>-1.6975325132660499</v>
      </c>
      <c r="J67">
        <v>8.6716250946655808</v>
      </c>
      <c r="K67">
        <v>4800.1022425109604</v>
      </c>
      <c r="L67">
        <v>4523.5566764595596</v>
      </c>
      <c r="M67">
        <v>52.809945596627102</v>
      </c>
      <c r="N67">
        <v>1.04998942803378</v>
      </c>
      <c r="O67">
        <v>5.6531142316090097</v>
      </c>
      <c r="P67">
        <v>40.564953672053399</v>
      </c>
      <c r="Q67">
        <v>8.1396878424163002E-2</v>
      </c>
    </row>
    <row r="68" spans="1:17" x14ac:dyDescent="0.3">
      <c r="A68" t="s">
        <v>190</v>
      </c>
      <c r="B68" t="s">
        <v>191</v>
      </c>
      <c r="C68" t="s">
        <v>3121</v>
      </c>
      <c r="D68" t="s">
        <v>18</v>
      </c>
      <c r="E68">
        <v>131651.94903336</v>
      </c>
      <c r="F68">
        <v>303.45</v>
      </c>
      <c r="G68">
        <v>40.929566604759401</v>
      </c>
      <c r="H68">
        <v>-4.8575878995366102</v>
      </c>
      <c r="I68">
        <v>-7.3095450457805198</v>
      </c>
      <c r="J68">
        <v>3.45002886999543</v>
      </c>
      <c r="K68">
        <v>331.513473227497</v>
      </c>
      <c r="L68">
        <v>306.15541615086602</v>
      </c>
      <c r="M68">
        <v>23.611870299122099</v>
      </c>
      <c r="N68">
        <v>0.70031225041424905</v>
      </c>
      <c r="O68">
        <v>23.908386884165399</v>
      </c>
      <c r="P68">
        <v>67.953507679534994</v>
      </c>
      <c r="Q68">
        <v>3.6608410778431001E-2</v>
      </c>
    </row>
    <row r="69" spans="1:17" x14ac:dyDescent="0.3">
      <c r="A69" t="s">
        <v>192</v>
      </c>
      <c r="B69" t="s">
        <v>193</v>
      </c>
      <c r="C69" t="s">
        <v>3123</v>
      </c>
      <c r="D69" t="s">
        <v>32</v>
      </c>
      <c r="E69">
        <v>130654.465452435</v>
      </c>
      <c r="F69">
        <v>252.65</v>
      </c>
      <c r="G69">
        <v>4.38974862978794</v>
      </c>
      <c r="H69">
        <v>5.9417153825249596</v>
      </c>
      <c r="I69">
        <v>-11.6721440842552</v>
      </c>
      <c r="J69">
        <v>6.4338579298210297</v>
      </c>
      <c r="K69">
        <v>246.76947029203399</v>
      </c>
      <c r="L69">
        <v>245.84913126280401</v>
      </c>
      <c r="M69">
        <v>59.298854619976403</v>
      </c>
      <c r="N69">
        <v>0.96215403449748305</v>
      </c>
      <c r="O69">
        <v>18.6226004353849</v>
      </c>
      <c r="P69">
        <v>32.520325203252</v>
      </c>
      <c r="Q69">
        <v>0.12603557563818399</v>
      </c>
    </row>
    <row r="70" spans="1:17" x14ac:dyDescent="0.3">
      <c r="A70" t="s">
        <v>194</v>
      </c>
      <c r="B70" t="s">
        <v>195</v>
      </c>
      <c r="C70" t="s">
        <v>3129</v>
      </c>
      <c r="D70" t="s">
        <v>196</v>
      </c>
      <c r="E70">
        <v>130248.857985237</v>
      </c>
      <c r="F70">
        <v>185.11</v>
      </c>
      <c r="G70">
        <v>76.539014535171304</v>
      </c>
      <c r="H70">
        <v>-5.9885520193488597</v>
      </c>
      <c r="I70">
        <v>38.026269901484099</v>
      </c>
      <c r="J70">
        <v>-2.46952223270794</v>
      </c>
      <c r="K70">
        <v>195.54758107395401</v>
      </c>
      <c r="L70">
        <v>165.607376135046</v>
      </c>
      <c r="M70">
        <v>34.244531338515003</v>
      </c>
      <c r="N70">
        <v>0.61202467067955402</v>
      </c>
      <c r="O70">
        <v>17.2221922100372</v>
      </c>
      <c r="P70">
        <v>113.26036866359399</v>
      </c>
      <c r="Q70">
        <v>2.6425780280505001E-2</v>
      </c>
    </row>
    <row r="71" spans="1:17" x14ac:dyDescent="0.3">
      <c r="A71" t="s">
        <v>197</v>
      </c>
      <c r="B71" t="s">
        <v>198</v>
      </c>
      <c r="C71" t="s">
        <v>3125</v>
      </c>
      <c r="D71" t="s">
        <v>199</v>
      </c>
      <c r="E71">
        <v>130141.94325610501</v>
      </c>
      <c r="F71">
        <v>1272.1500000000001</v>
      </c>
      <c r="G71">
        <v>-0.68893520426069799</v>
      </c>
      <c r="H71">
        <v>-1.3368999225271401</v>
      </c>
      <c r="I71">
        <v>-5.0008008742699497</v>
      </c>
      <c r="J71">
        <v>0.10448952184077701</v>
      </c>
      <c r="K71">
        <v>1357.4757504530501</v>
      </c>
      <c r="L71">
        <v>1312.5017868155401</v>
      </c>
      <c r="M71">
        <v>36.920183399737098</v>
      </c>
      <c r="N71">
        <v>0.79060229882911603</v>
      </c>
      <c r="O71">
        <v>21.200330149746399</v>
      </c>
      <c r="P71">
        <v>30.570666119265098</v>
      </c>
      <c r="Q71">
        <v>2.3783238047165998E-2</v>
      </c>
    </row>
    <row r="72" spans="1:17" x14ac:dyDescent="0.3">
      <c r="A72" t="s">
        <v>200</v>
      </c>
      <c r="B72" t="s">
        <v>201</v>
      </c>
      <c r="C72" t="s">
        <v>3121</v>
      </c>
      <c r="D72" t="s">
        <v>202</v>
      </c>
      <c r="E72">
        <v>128996.487516016</v>
      </c>
      <c r="F72">
        <v>196.19</v>
      </c>
      <c r="G72">
        <v>34.210115998777603</v>
      </c>
      <c r="H72">
        <v>-13.026228615393901</v>
      </c>
      <c r="I72">
        <v>-7.5745431879830099</v>
      </c>
      <c r="J72">
        <v>-2.0969094577888199</v>
      </c>
      <c r="K72">
        <v>219.08981822484901</v>
      </c>
      <c r="L72">
        <v>202.86348297053701</v>
      </c>
      <c r="M72">
        <v>12.087262175664099</v>
      </c>
      <c r="N72">
        <v>0.70285904461189896</v>
      </c>
      <c r="O72">
        <v>25.541566848463201</v>
      </c>
      <c r="P72">
        <v>59.633848657445</v>
      </c>
      <c r="Q72">
        <v>9.0736478193044007E-2</v>
      </c>
    </row>
    <row r="73" spans="1:17" x14ac:dyDescent="0.3">
      <c r="A73" t="s">
        <v>203</v>
      </c>
      <c r="B73" t="s">
        <v>204</v>
      </c>
      <c r="C73" t="s">
        <v>3127</v>
      </c>
      <c r="D73" t="s">
        <v>51</v>
      </c>
      <c r="E73">
        <v>127971.574056239</v>
      </c>
      <c r="F73">
        <v>1584.6</v>
      </c>
      <c r="G73">
        <v>6.8234473812759102</v>
      </c>
      <c r="H73">
        <v>-1.2695165047647099</v>
      </c>
      <c r="I73">
        <v>4.5644067876730299</v>
      </c>
      <c r="J73">
        <v>5.9155041795673204</v>
      </c>
      <c r="K73">
        <v>1570.7627717558701</v>
      </c>
      <c r="L73">
        <v>1484.7021425103901</v>
      </c>
      <c r="M73">
        <v>61.863772843210199</v>
      </c>
      <c r="N73">
        <v>1.8569412800265399</v>
      </c>
      <c r="O73">
        <v>7.4119651647103399</v>
      </c>
      <c r="P73">
        <v>36.0697265037997</v>
      </c>
      <c r="Q73">
        <v>6.1014472007437003E-2</v>
      </c>
    </row>
    <row r="74" spans="1:17" x14ac:dyDescent="0.3">
      <c r="A74" t="s">
        <v>205</v>
      </c>
      <c r="B74" t="s">
        <v>206</v>
      </c>
      <c r="C74" t="s">
        <v>3123</v>
      </c>
      <c r="D74" t="s">
        <v>32</v>
      </c>
      <c r="E74">
        <v>119124.35697281999</v>
      </c>
      <c r="F74">
        <v>103.65</v>
      </c>
      <c r="G74">
        <v>13.607594646699299</v>
      </c>
      <c r="H74">
        <v>0.47557507561169299</v>
      </c>
      <c r="I74">
        <v>-25.2106290387139</v>
      </c>
      <c r="J74">
        <v>5.8385990367619698</v>
      </c>
      <c r="K74">
        <v>105.98636539088901</v>
      </c>
      <c r="L74">
        <v>108.97907273789799</v>
      </c>
      <c r="M74">
        <v>59.367324215364803</v>
      </c>
      <c r="N74">
        <v>1.71807648419842</v>
      </c>
      <c r="O74">
        <v>37.867824409068902</v>
      </c>
      <c r="P74">
        <v>39.034205231388299</v>
      </c>
      <c r="Q74">
        <v>0.11244930256355699</v>
      </c>
    </row>
    <row r="75" spans="1:17" x14ac:dyDescent="0.3">
      <c r="A75" t="s">
        <v>207</v>
      </c>
      <c r="B75" t="s">
        <v>208</v>
      </c>
      <c r="C75" t="s">
        <v>3136</v>
      </c>
      <c r="D75" t="s">
        <v>141</v>
      </c>
      <c r="E75">
        <v>119073.85755776</v>
      </c>
      <c r="F75">
        <v>1194.95</v>
      </c>
      <c r="G75">
        <v>13.936878469012401</v>
      </c>
      <c r="H75">
        <v>7.3284257919490896</v>
      </c>
      <c r="I75">
        <v>-4.32166985391867</v>
      </c>
      <c r="J75">
        <v>10.0010547281131</v>
      </c>
      <c r="K75">
        <v>1215.63323262529</v>
      </c>
      <c r="L75">
        <v>1191.8574454888801</v>
      </c>
      <c r="M75">
        <v>58.540794016972498</v>
      </c>
      <c r="N75">
        <v>0.98352387172196598</v>
      </c>
      <c r="O75">
        <v>38.076906983555702</v>
      </c>
      <c r="P75">
        <v>45.388733422557401</v>
      </c>
      <c r="Q75">
        <v>7.2027728482917996E-2</v>
      </c>
    </row>
    <row r="76" spans="1:17" x14ac:dyDescent="0.3">
      <c r="A76" t="s">
        <v>209</v>
      </c>
      <c r="B76" t="s">
        <v>210</v>
      </c>
      <c r="C76" t="s">
        <v>3123</v>
      </c>
      <c r="D76" t="s">
        <v>211</v>
      </c>
      <c r="E76">
        <v>118619.40529575</v>
      </c>
      <c r="F76">
        <v>10658.25</v>
      </c>
      <c r="G76">
        <v>27.476183593754001</v>
      </c>
      <c r="H76">
        <v>2.4911061152768199</v>
      </c>
      <c r="I76">
        <v>23.437182160348499</v>
      </c>
      <c r="J76">
        <v>1.6312587470662101</v>
      </c>
      <c r="K76">
        <v>10289.1075435601</v>
      </c>
      <c r="L76">
        <v>9244.2419612286394</v>
      </c>
      <c r="M76">
        <v>68.413025358437594</v>
      </c>
      <c r="N76">
        <v>0.62971546862709005</v>
      </c>
      <c r="O76">
        <v>6.4902774845776596</v>
      </c>
      <c r="P76">
        <v>54.170222614380897</v>
      </c>
      <c r="Q76">
        <v>9.2694455850828E-2</v>
      </c>
    </row>
    <row r="77" spans="1:17" x14ac:dyDescent="0.3">
      <c r="A77" t="s">
        <v>212</v>
      </c>
      <c r="B77" t="s">
        <v>213</v>
      </c>
      <c r="C77" t="s">
        <v>3123</v>
      </c>
      <c r="D77" t="s">
        <v>54</v>
      </c>
      <c r="E77">
        <v>118363.88507202</v>
      </c>
      <c r="F77">
        <v>3147.9</v>
      </c>
      <c r="G77">
        <v>33.2898657944042</v>
      </c>
      <c r="H77">
        <v>-3.4231411119326101</v>
      </c>
      <c r="I77">
        <v>16.805189185985</v>
      </c>
      <c r="J77">
        <v>1.1261466523812</v>
      </c>
      <c r="K77">
        <v>3250.9552394982102</v>
      </c>
      <c r="L77">
        <v>2806.3213168272</v>
      </c>
      <c r="M77">
        <v>38.395106061514198</v>
      </c>
      <c r="N77">
        <v>1.5263355221847399</v>
      </c>
      <c r="O77">
        <v>16.021792305981698</v>
      </c>
      <c r="P77">
        <v>63.366028335668602</v>
      </c>
      <c r="Q77">
        <v>8.8398776300021006E-2</v>
      </c>
    </row>
    <row r="78" spans="1:17" x14ac:dyDescent="0.3">
      <c r="A78" t="s">
        <v>214</v>
      </c>
      <c r="B78" t="s">
        <v>215</v>
      </c>
      <c r="C78" t="s">
        <v>3128</v>
      </c>
      <c r="D78" t="s">
        <v>216</v>
      </c>
      <c r="E78">
        <v>115899.74930015999</v>
      </c>
      <c r="F78">
        <v>964.8</v>
      </c>
      <c r="G78">
        <v>0.22146247746990599</v>
      </c>
      <c r="H78">
        <v>0.24736288015855701</v>
      </c>
      <c r="I78">
        <v>-15.6127389674427</v>
      </c>
      <c r="J78">
        <v>7.7926270961380499</v>
      </c>
      <c r="K78">
        <v>1001.06228863482</v>
      </c>
      <c r="L78">
        <v>1036.00475611402</v>
      </c>
      <c r="M78">
        <v>46.707378299567203</v>
      </c>
      <c r="N78">
        <v>0.67651467387724395</v>
      </c>
      <c r="O78">
        <v>39.7180762852404</v>
      </c>
      <c r="P78">
        <v>33.999999999999901</v>
      </c>
      <c r="Q78">
        <v>-3.8940813408872003E-2</v>
      </c>
    </row>
    <row r="79" spans="1:17" x14ac:dyDescent="0.3">
      <c r="A79" t="s">
        <v>217</v>
      </c>
      <c r="B79" t="s">
        <v>218</v>
      </c>
      <c r="C79" t="s">
        <v>3128</v>
      </c>
      <c r="D79" t="s">
        <v>57</v>
      </c>
      <c r="E79">
        <v>115724.75399953499</v>
      </c>
      <c r="F79">
        <v>663.15</v>
      </c>
      <c r="G79">
        <v>47.001349026973003</v>
      </c>
      <c r="H79">
        <v>-4.0837124502262498E-2</v>
      </c>
      <c r="I79">
        <v>0.62342778885155903</v>
      </c>
      <c r="J79">
        <v>2.7485444014658702</v>
      </c>
      <c r="K79">
        <v>700.71366281014195</v>
      </c>
      <c r="L79">
        <v>629.20585153516197</v>
      </c>
      <c r="M79">
        <v>40.714990646588298</v>
      </c>
      <c r="N79">
        <v>0.83108721652320405</v>
      </c>
      <c r="O79">
        <v>21.375254467314999</v>
      </c>
      <c r="P79">
        <v>75.204755614266801</v>
      </c>
      <c r="Q79">
        <v>8.1597386510115E-2</v>
      </c>
    </row>
    <row r="80" spans="1:17" x14ac:dyDescent="0.3">
      <c r="A80" t="s">
        <v>219</v>
      </c>
      <c r="B80" t="s">
        <v>220</v>
      </c>
      <c r="C80" t="s">
        <v>3129</v>
      </c>
      <c r="D80" t="s">
        <v>102</v>
      </c>
      <c r="E80">
        <v>114513.47173850999</v>
      </c>
      <c r="F80">
        <v>2412.15</v>
      </c>
      <c r="G80">
        <v>24.559098059700698</v>
      </c>
      <c r="H80">
        <v>-4.5139791048241698</v>
      </c>
      <c r="I80">
        <v>10.5133972221383</v>
      </c>
      <c r="J80">
        <v>4.3450302394640197</v>
      </c>
      <c r="K80">
        <v>2645.6450369889199</v>
      </c>
      <c r="L80">
        <v>2365.1784936655099</v>
      </c>
      <c r="M80">
        <v>26.365460796064902</v>
      </c>
      <c r="N80">
        <v>1.1890576758912399</v>
      </c>
      <c r="O80">
        <v>22.629189727006999</v>
      </c>
      <c r="P80">
        <v>50.7405324334458</v>
      </c>
      <c r="Q80">
        <v>0.207568205888778</v>
      </c>
    </row>
    <row r="81" spans="1:17" hidden="1" x14ac:dyDescent="0.3">
      <c r="A81" t="s">
        <v>221</v>
      </c>
      <c r="B81" t="s">
        <v>222</v>
      </c>
      <c r="C81" t="s">
        <v>3138</v>
      </c>
      <c r="D81" t="s">
        <v>54</v>
      </c>
      <c r="E81">
        <v>112704.809304633</v>
      </c>
      <c r="F81">
        <v>135.33000000000001</v>
      </c>
      <c r="G81">
        <v>-42.758736218696797</v>
      </c>
      <c r="H81">
        <v>-5.6864270415013696</v>
      </c>
      <c r="I81">
        <v>-24.742407881428999</v>
      </c>
      <c r="J81">
        <v>5.4505796642827402</v>
      </c>
      <c r="M81">
        <v>44.730233911369602</v>
      </c>
      <c r="O81">
        <v>39.289145052833803</v>
      </c>
      <c r="P81">
        <v>5.51224076095433</v>
      </c>
    </row>
    <row r="82" spans="1:17" x14ac:dyDescent="0.3">
      <c r="A82" t="s">
        <v>223</v>
      </c>
      <c r="B82" t="s">
        <v>224</v>
      </c>
      <c r="C82" t="s">
        <v>3127</v>
      </c>
      <c r="D82" t="s">
        <v>51</v>
      </c>
      <c r="E82">
        <v>109423.92697056</v>
      </c>
      <c r="F82">
        <v>2731.2</v>
      </c>
      <c r="G82">
        <v>30.215562739445598</v>
      </c>
      <c r="H82">
        <v>8.5039153184403808</v>
      </c>
      <c r="I82">
        <v>12.675290916984601</v>
      </c>
      <c r="J82">
        <v>11.575274324971399</v>
      </c>
      <c r="K82">
        <v>2530.9617258427402</v>
      </c>
      <c r="L82">
        <v>2265.7375928259999</v>
      </c>
      <c r="M82">
        <v>68.342808923939202</v>
      </c>
      <c r="N82">
        <v>0.54739726969156999</v>
      </c>
      <c r="O82">
        <v>3.8005272407732802</v>
      </c>
      <c r="P82">
        <v>57.599538372763902</v>
      </c>
    </row>
    <row r="83" spans="1:17" x14ac:dyDescent="0.3">
      <c r="A83" t="s">
        <v>225</v>
      </c>
      <c r="B83" t="s">
        <v>226</v>
      </c>
      <c r="C83" t="s">
        <v>3134</v>
      </c>
      <c r="D83" t="s">
        <v>166</v>
      </c>
      <c r="E83">
        <v>109416.82020899</v>
      </c>
      <c r="F83">
        <v>715.85</v>
      </c>
      <c r="G83">
        <v>65.305397417183897</v>
      </c>
      <c r="H83">
        <v>1.7566049682373801</v>
      </c>
      <c r="I83">
        <v>24.275471072858402</v>
      </c>
      <c r="J83">
        <v>-1.5238833563485901</v>
      </c>
      <c r="K83">
        <v>745.14133128646404</v>
      </c>
      <c r="L83">
        <v>643.56022163984699</v>
      </c>
      <c r="M83">
        <v>35.160130708276697</v>
      </c>
      <c r="N83">
        <v>1.32880249941652</v>
      </c>
      <c r="O83">
        <v>22.190403017391901</v>
      </c>
      <c r="P83">
        <v>92.977490227793496</v>
      </c>
      <c r="Q83">
        <v>0.18769249464117199</v>
      </c>
    </row>
    <row r="84" spans="1:17" x14ac:dyDescent="0.3">
      <c r="A84" t="s">
        <v>227</v>
      </c>
      <c r="B84" t="s">
        <v>228</v>
      </c>
      <c r="C84" t="s">
        <v>3127</v>
      </c>
      <c r="D84" t="s">
        <v>51</v>
      </c>
      <c r="E84">
        <v>108321.15529920001</v>
      </c>
      <c r="F84">
        <v>3200.55</v>
      </c>
      <c r="G84">
        <v>37.976705151527</v>
      </c>
      <c r="H84">
        <v>-0.64014517777927005</v>
      </c>
      <c r="I84">
        <v>11.0279426130639</v>
      </c>
      <c r="J84">
        <v>-6.4506916078615504</v>
      </c>
      <c r="K84">
        <v>3338.0449761658401</v>
      </c>
      <c r="L84">
        <v>2949.11266389099</v>
      </c>
      <c r="M84">
        <v>36.055413589451199</v>
      </c>
      <c r="N84">
        <v>2.1230459501508698</v>
      </c>
      <c r="O84">
        <v>12.1900923278811</v>
      </c>
      <c r="P84">
        <v>63.7486889565373</v>
      </c>
      <c r="Q84">
        <v>0.12201612042247301</v>
      </c>
    </row>
    <row r="85" spans="1:17" x14ac:dyDescent="0.3">
      <c r="A85" t="s">
        <v>229</v>
      </c>
      <c r="B85" t="s">
        <v>230</v>
      </c>
      <c r="C85" t="s">
        <v>3123</v>
      </c>
      <c r="D85" t="s">
        <v>43</v>
      </c>
      <c r="E85">
        <v>106302.63379658</v>
      </c>
      <c r="F85">
        <v>735.8</v>
      </c>
      <c r="G85">
        <v>16.2349639102274</v>
      </c>
      <c r="H85">
        <v>2.4373325098760299</v>
      </c>
      <c r="I85">
        <v>21.360601315537899</v>
      </c>
      <c r="J85">
        <v>1.6210405371324199</v>
      </c>
      <c r="K85">
        <v>741.57773181648804</v>
      </c>
      <c r="L85">
        <v>660.66799018487598</v>
      </c>
      <c r="M85">
        <v>42.6437858806284</v>
      </c>
      <c r="N85">
        <v>0.79671381555130705</v>
      </c>
      <c r="O85">
        <v>8.2902962761619996</v>
      </c>
      <c r="P85">
        <v>58.765778401121999</v>
      </c>
      <c r="Q85">
        <v>-1.5942521693340001E-2</v>
      </c>
    </row>
    <row r="86" spans="1:17" x14ac:dyDescent="0.3">
      <c r="A86" t="s">
        <v>231</v>
      </c>
      <c r="B86" t="s">
        <v>232</v>
      </c>
      <c r="C86" t="s">
        <v>3127</v>
      </c>
      <c r="D86" t="s">
        <v>51</v>
      </c>
      <c r="E86">
        <v>105655.2444728</v>
      </c>
      <c r="F86">
        <v>1268.3</v>
      </c>
      <c r="G86">
        <v>-5.9799678111429904</v>
      </c>
      <c r="H86">
        <v>-2.1067156526304101</v>
      </c>
      <c r="I86">
        <v>-5.9970974974006896</v>
      </c>
      <c r="J86">
        <v>-3.3939905677066502</v>
      </c>
      <c r="K86">
        <v>1320.60404904912</v>
      </c>
      <c r="L86">
        <v>1266.96217713429</v>
      </c>
      <c r="M86">
        <v>36.089967100857102</v>
      </c>
      <c r="N86">
        <v>0.83700118572638904</v>
      </c>
      <c r="O86">
        <v>12.0783726247733</v>
      </c>
      <c r="P86">
        <v>20.031420351302199</v>
      </c>
      <c r="Q86">
        <v>7.2568495858529999E-3</v>
      </c>
    </row>
    <row r="87" spans="1:17" x14ac:dyDescent="0.3">
      <c r="A87" t="s">
        <v>233</v>
      </c>
      <c r="B87" t="s">
        <v>234</v>
      </c>
      <c r="C87" t="s">
        <v>3123</v>
      </c>
      <c r="D87" t="s">
        <v>54</v>
      </c>
      <c r="E87">
        <v>105160.343413125</v>
      </c>
      <c r="F87">
        <v>1251.25</v>
      </c>
      <c r="G87">
        <v>-16.1944561112484</v>
      </c>
      <c r="H87">
        <v>-11.292745361204499</v>
      </c>
      <c r="I87">
        <v>-12.3978446015717</v>
      </c>
      <c r="J87">
        <v>-5.0222562322124302</v>
      </c>
      <c r="K87">
        <v>1435.9534457729001</v>
      </c>
      <c r="L87">
        <v>1340.89581801899</v>
      </c>
      <c r="M87">
        <v>15.799447979034699</v>
      </c>
      <c r="N87">
        <v>1.30907187813931</v>
      </c>
      <c r="O87">
        <v>32.027972027971998</v>
      </c>
      <c r="P87">
        <v>23.739121835443001</v>
      </c>
      <c r="Q87">
        <v>8.5307020565955002E-2</v>
      </c>
    </row>
    <row r="88" spans="1:17" x14ac:dyDescent="0.3">
      <c r="A88" t="s">
        <v>235</v>
      </c>
      <c r="B88" t="s">
        <v>236</v>
      </c>
      <c r="C88" t="s">
        <v>3125</v>
      </c>
      <c r="D88" t="s">
        <v>237</v>
      </c>
      <c r="E88">
        <v>104451.219245065</v>
      </c>
      <c r="F88">
        <v>1436.05</v>
      </c>
      <c r="G88">
        <v>9.3894761332525505</v>
      </c>
      <c r="H88">
        <v>-3.08717481870318</v>
      </c>
      <c r="I88">
        <v>9.8303009393433598</v>
      </c>
      <c r="J88">
        <v>-0.70258000220319605</v>
      </c>
      <c r="K88">
        <v>1485.8520427060701</v>
      </c>
      <c r="L88">
        <v>1322.58220941748</v>
      </c>
      <c r="M88">
        <v>27.013818544929599</v>
      </c>
      <c r="N88">
        <v>0.80666022317300401</v>
      </c>
      <c r="O88">
        <v>14.7244176734793</v>
      </c>
      <c r="P88">
        <v>40.246105766883097</v>
      </c>
      <c r="Q88">
        <v>4.5341753484729998E-2</v>
      </c>
    </row>
    <row r="89" spans="1:17" x14ac:dyDescent="0.3">
      <c r="A89" t="s">
        <v>238</v>
      </c>
      <c r="B89" t="s">
        <v>239</v>
      </c>
      <c r="C89" t="s">
        <v>3129</v>
      </c>
      <c r="D89" t="s">
        <v>196</v>
      </c>
      <c r="E89">
        <v>104233.76806040001</v>
      </c>
      <c r="F89">
        <v>35341.1</v>
      </c>
      <c r="G89">
        <v>55.856454652246299</v>
      </c>
      <c r="H89">
        <v>-1.0947865864124999</v>
      </c>
      <c r="I89">
        <v>10.9075624784639</v>
      </c>
      <c r="J89">
        <v>-0.57229988768930096</v>
      </c>
      <c r="K89">
        <v>35681.306878369898</v>
      </c>
      <c r="L89">
        <v>31539.262364517301</v>
      </c>
      <c r="M89">
        <v>33.2799998107063</v>
      </c>
      <c r="N89">
        <v>0.55834965124569802</v>
      </c>
      <c r="O89">
        <v>10.604367153257799</v>
      </c>
      <c r="P89">
        <v>82.970406726308795</v>
      </c>
      <c r="Q89">
        <v>0.10538476413870999</v>
      </c>
    </row>
    <row r="90" spans="1:17" x14ac:dyDescent="0.3">
      <c r="A90" t="s">
        <v>240</v>
      </c>
      <c r="B90" t="s">
        <v>241</v>
      </c>
      <c r="C90" t="s">
        <v>3133</v>
      </c>
      <c r="D90" t="s">
        <v>242</v>
      </c>
      <c r="E90">
        <v>102084.92222156</v>
      </c>
      <c r="F90">
        <v>1628.3</v>
      </c>
      <c r="G90">
        <v>4.1973393888638402</v>
      </c>
      <c r="H90">
        <v>-12.348515042557599</v>
      </c>
      <c r="I90">
        <v>-9.5602554111677502</v>
      </c>
      <c r="J90">
        <v>-1.84111690073956</v>
      </c>
      <c r="K90">
        <v>1841.0450843547001</v>
      </c>
      <c r="L90">
        <v>1731.8038500840501</v>
      </c>
      <c r="M90">
        <v>15.5604933587764</v>
      </c>
      <c r="N90">
        <v>1.0867876728706001</v>
      </c>
      <c r="O90">
        <v>29.337345697967098</v>
      </c>
      <c r="P90">
        <v>30.892282958199299</v>
      </c>
      <c r="Q90">
        <v>-4.0434878963080002E-3</v>
      </c>
    </row>
    <row r="91" spans="1:17" x14ac:dyDescent="0.3">
      <c r="A91" t="s">
        <v>243</v>
      </c>
      <c r="B91" t="s">
        <v>244</v>
      </c>
      <c r="C91" t="s">
        <v>3127</v>
      </c>
      <c r="D91" t="s">
        <v>51</v>
      </c>
      <c r="E91">
        <v>101071.17312555001</v>
      </c>
      <c r="F91">
        <v>1004.45</v>
      </c>
      <c r="G91">
        <v>46.967973815732996</v>
      </c>
      <c r="H91">
        <v>-1.66635502779347</v>
      </c>
      <c r="I91">
        <v>-8.3574547498190892</v>
      </c>
      <c r="J91">
        <v>2.2258737296003401</v>
      </c>
      <c r="K91">
        <v>1057.8668057536299</v>
      </c>
      <c r="L91">
        <v>998.618387976858</v>
      </c>
      <c r="M91">
        <v>45.111976811106601</v>
      </c>
      <c r="N91">
        <v>0.38862890608408601</v>
      </c>
      <c r="O91">
        <v>31.8432973268953</v>
      </c>
      <c r="P91">
        <v>73.375334426512396</v>
      </c>
      <c r="Q91">
        <v>9.2290208666751E-2</v>
      </c>
    </row>
    <row r="92" spans="1:17" x14ac:dyDescent="0.3">
      <c r="A92" t="s">
        <v>245</v>
      </c>
      <c r="B92" t="s">
        <v>246</v>
      </c>
      <c r="C92" t="s">
        <v>3127</v>
      </c>
      <c r="D92" t="s">
        <v>247</v>
      </c>
      <c r="E92">
        <v>100771.20861397999</v>
      </c>
      <c r="F92">
        <v>1036.5999999999999</v>
      </c>
      <c r="G92">
        <v>49.734866474905701</v>
      </c>
      <c r="H92">
        <v>12.1634473272146</v>
      </c>
      <c r="I92">
        <v>17.928169547396902</v>
      </c>
      <c r="J92">
        <v>8.2067517873188809</v>
      </c>
      <c r="K92">
        <v>947.54266564945499</v>
      </c>
      <c r="L92">
        <v>853.42980381736004</v>
      </c>
      <c r="M92">
        <v>73.902682663525297</v>
      </c>
      <c r="N92">
        <v>1.01385553227367</v>
      </c>
      <c r="O92">
        <v>7.8525950221879297</v>
      </c>
      <c r="P92">
        <v>81.859649122806999</v>
      </c>
      <c r="Q92">
        <v>0.12973206462502501</v>
      </c>
    </row>
    <row r="93" spans="1:17" x14ac:dyDescent="0.3">
      <c r="A93" t="s">
        <v>248</v>
      </c>
      <c r="B93" t="s">
        <v>249</v>
      </c>
      <c r="C93" t="s">
        <v>3123</v>
      </c>
      <c r="D93" t="s">
        <v>32</v>
      </c>
      <c r="E93">
        <v>100523.028377408</v>
      </c>
      <c r="F93">
        <v>53.18</v>
      </c>
      <c r="G93">
        <v>9.0092454851338495</v>
      </c>
      <c r="H93">
        <v>1.8852291792387099</v>
      </c>
      <c r="I93">
        <v>-24.6293155683367</v>
      </c>
      <c r="J93">
        <v>11.136979952013199</v>
      </c>
      <c r="K93">
        <v>56.3473479663364</v>
      </c>
      <c r="L93">
        <v>57.014962419105601</v>
      </c>
      <c r="M93">
        <v>47.644207269164802</v>
      </c>
      <c r="N93">
        <v>0.98985075220641805</v>
      </c>
      <c r="O93">
        <v>57.4840165475742</v>
      </c>
      <c r="P93">
        <v>36.534017971758601</v>
      </c>
      <c r="Q93">
        <v>9.9592004263157993E-2</v>
      </c>
    </row>
    <row r="94" spans="1:17" x14ac:dyDescent="0.3">
      <c r="A94" t="s">
        <v>250</v>
      </c>
      <c r="B94" t="s">
        <v>251</v>
      </c>
      <c r="C94" t="s">
        <v>3127</v>
      </c>
      <c r="D94" t="s">
        <v>247</v>
      </c>
      <c r="E94">
        <v>100051.11572688</v>
      </c>
      <c r="F94">
        <v>6958.4</v>
      </c>
      <c r="G94">
        <v>9.9465546008041095</v>
      </c>
      <c r="H94">
        <v>5.9205180246862597</v>
      </c>
      <c r="I94">
        <v>8.12705538764782</v>
      </c>
      <c r="J94">
        <v>3.2503244463989498</v>
      </c>
      <c r="K94">
        <v>6918.75915911846</v>
      </c>
      <c r="L94">
        <v>6408.5873401077097</v>
      </c>
      <c r="M94">
        <v>45.482652256657097</v>
      </c>
      <c r="N94">
        <v>0.49304954497581699</v>
      </c>
      <c r="O94">
        <v>5.15276500344907</v>
      </c>
      <c r="P94">
        <v>36.775791408269299</v>
      </c>
      <c r="Q94">
        <v>3.8594068140972E-2</v>
      </c>
    </row>
    <row r="95" spans="1:17" x14ac:dyDescent="0.3">
      <c r="A95" t="s">
        <v>252</v>
      </c>
      <c r="B95" t="s">
        <v>253</v>
      </c>
      <c r="C95" t="s">
        <v>3135</v>
      </c>
      <c r="D95" t="s">
        <v>128</v>
      </c>
      <c r="E95">
        <v>99855.436291274993</v>
      </c>
      <c r="F95">
        <v>7722.75</v>
      </c>
      <c r="G95">
        <v>54.340800648976703</v>
      </c>
      <c r="H95">
        <v>-3.9493943566513798</v>
      </c>
      <c r="I95">
        <v>22.2497090733901</v>
      </c>
      <c r="J95">
        <v>-0.85270817642821395</v>
      </c>
      <c r="K95">
        <v>7734.57350045573</v>
      </c>
      <c r="L95">
        <v>6672.0063892170801</v>
      </c>
      <c r="M95">
        <v>48.523549810987703</v>
      </c>
      <c r="N95">
        <v>0.83033688837598396</v>
      </c>
      <c r="O95">
        <v>9.7018549091968609</v>
      </c>
      <c r="P95">
        <v>81.455592105263094</v>
      </c>
      <c r="Q95">
        <v>3.0967358103530002E-3</v>
      </c>
    </row>
    <row r="96" spans="1:17" x14ac:dyDescent="0.3">
      <c r="A96" t="s">
        <v>254</v>
      </c>
      <c r="B96" t="s">
        <v>255</v>
      </c>
      <c r="C96" t="s">
        <v>3127</v>
      </c>
      <c r="D96" t="s">
        <v>51</v>
      </c>
      <c r="E96">
        <v>99831.415537034904</v>
      </c>
      <c r="F96">
        <v>2188.35</v>
      </c>
      <c r="G96">
        <v>57.692022178246702</v>
      </c>
      <c r="H96">
        <v>5.1601270681021401</v>
      </c>
      <c r="I96">
        <v>23.5254818033807</v>
      </c>
      <c r="J96">
        <v>2.8830933432906898</v>
      </c>
      <c r="K96">
        <v>2150.2668830902799</v>
      </c>
      <c r="L96">
        <v>1826.1156854471501</v>
      </c>
      <c r="M96">
        <v>52.321271331148402</v>
      </c>
      <c r="N96">
        <v>0.65817123439106695</v>
      </c>
      <c r="O96">
        <v>5.6503758539538902</v>
      </c>
      <c r="P96">
        <v>89.705691127389301</v>
      </c>
      <c r="Q96">
        <v>0.118613095555177</v>
      </c>
    </row>
    <row r="97" spans="1:17" x14ac:dyDescent="0.3">
      <c r="A97" t="s">
        <v>256</v>
      </c>
      <c r="B97" t="s">
        <v>257</v>
      </c>
      <c r="C97" t="s">
        <v>3125</v>
      </c>
      <c r="D97" t="s">
        <v>258</v>
      </c>
      <c r="E97">
        <v>98411.554146280003</v>
      </c>
      <c r="F97">
        <v>994.6</v>
      </c>
      <c r="G97">
        <v>-15.163621440193101</v>
      </c>
      <c r="H97">
        <v>-8.6995619177259904</v>
      </c>
      <c r="I97">
        <v>-15.0643233256681</v>
      </c>
      <c r="J97">
        <v>4.8160713163395101</v>
      </c>
      <c r="K97">
        <v>1103.1341772784999</v>
      </c>
      <c r="L97">
        <v>1098.41025630032</v>
      </c>
      <c r="M97">
        <v>34.494548831477502</v>
      </c>
      <c r="N97">
        <v>1.58647045562556</v>
      </c>
      <c r="O97">
        <v>26.0225617155786</v>
      </c>
      <c r="P97">
        <v>12.321533651472601</v>
      </c>
      <c r="Q97">
        <v>-9.8480933514670001E-3</v>
      </c>
    </row>
    <row r="98" spans="1:17" x14ac:dyDescent="0.3">
      <c r="A98" t="s">
        <v>259</v>
      </c>
      <c r="B98" t="s">
        <v>260</v>
      </c>
      <c r="C98" t="s">
        <v>3134</v>
      </c>
      <c r="D98" t="s">
        <v>242</v>
      </c>
      <c r="E98">
        <v>98100.448645675002</v>
      </c>
      <c r="F98">
        <v>6522.95</v>
      </c>
      <c r="G98">
        <v>2.1571236261392501</v>
      </c>
      <c r="H98">
        <v>-6.8254508385356498</v>
      </c>
      <c r="I98">
        <v>3.76884748214641</v>
      </c>
      <c r="J98">
        <v>1.28504485612654</v>
      </c>
      <c r="K98">
        <v>6781.5224948609202</v>
      </c>
      <c r="L98">
        <v>6190.2907947601498</v>
      </c>
      <c r="M98">
        <v>36.473215782420901</v>
      </c>
      <c r="N98">
        <v>0.88217956366464201</v>
      </c>
      <c r="O98">
        <v>16.588353429046599</v>
      </c>
      <c r="P98">
        <v>71.611418047882097</v>
      </c>
      <c r="Q98">
        <v>0.126978707318399</v>
      </c>
    </row>
    <row r="99" spans="1:17" x14ac:dyDescent="0.3">
      <c r="A99" t="s">
        <v>261</v>
      </c>
      <c r="B99" t="s">
        <v>262</v>
      </c>
      <c r="C99" t="s">
        <v>3134</v>
      </c>
      <c r="D99" t="s">
        <v>263</v>
      </c>
      <c r="E99">
        <v>96347.79</v>
      </c>
      <c r="F99">
        <v>3475.75</v>
      </c>
      <c r="G99">
        <v>76.745041667426193</v>
      </c>
      <c r="H99">
        <v>-0.91771055439618898</v>
      </c>
      <c r="I99">
        <v>-4.8264586655326696</v>
      </c>
      <c r="J99">
        <v>4.9539067886910697</v>
      </c>
      <c r="K99">
        <v>3648.2781578141098</v>
      </c>
      <c r="L99">
        <v>3320.0745429079502</v>
      </c>
      <c r="M99">
        <v>41.1911592852559</v>
      </c>
      <c r="N99">
        <v>0.66259338636913001</v>
      </c>
      <c r="O99">
        <v>20.028770768898699</v>
      </c>
      <c r="P99">
        <v>105.42257683215099</v>
      </c>
      <c r="Q99">
        <v>0.213968929290212</v>
      </c>
    </row>
    <row r="100" spans="1:17" x14ac:dyDescent="0.3">
      <c r="A100" t="s">
        <v>264</v>
      </c>
      <c r="B100" t="s">
        <v>265</v>
      </c>
      <c r="C100" t="s">
        <v>3129</v>
      </c>
      <c r="D100" t="s">
        <v>102</v>
      </c>
      <c r="E100">
        <v>96111.444611390005</v>
      </c>
      <c r="F100">
        <v>4806.05</v>
      </c>
      <c r="G100">
        <v>26.981899734443299</v>
      </c>
      <c r="H100">
        <v>-6.8185774307467204</v>
      </c>
      <c r="I100">
        <v>-0.19038070798166401</v>
      </c>
      <c r="J100">
        <v>2.01368122756773</v>
      </c>
      <c r="K100">
        <v>5366.4017862005903</v>
      </c>
      <c r="L100">
        <v>5003.6878356048901</v>
      </c>
      <c r="M100">
        <v>27.933676168048802</v>
      </c>
      <c r="N100">
        <v>0.95397252807217803</v>
      </c>
      <c r="O100">
        <v>29.9663965210515</v>
      </c>
      <c r="P100">
        <v>55.276804032114697</v>
      </c>
      <c r="Q100">
        <v>8.3555232994759004E-2</v>
      </c>
    </row>
    <row r="101" spans="1:17" x14ac:dyDescent="0.3">
      <c r="A101" t="s">
        <v>266</v>
      </c>
      <c r="B101" t="s">
        <v>267</v>
      </c>
      <c r="C101" t="s">
        <v>3135</v>
      </c>
      <c r="D101" t="s">
        <v>268</v>
      </c>
      <c r="E101">
        <v>94878.875090685004</v>
      </c>
      <c r="F101">
        <v>666.55</v>
      </c>
      <c r="G101">
        <v>43.820527264752698</v>
      </c>
      <c r="H101">
        <v>5.9412870883404096</v>
      </c>
      <c r="I101">
        <v>9.9119116131844596</v>
      </c>
      <c r="J101">
        <v>1.1008319171762799</v>
      </c>
      <c r="K101">
        <v>673.57414655749506</v>
      </c>
      <c r="L101">
        <v>601.11359743122796</v>
      </c>
      <c r="M101">
        <v>41.713847116919801</v>
      </c>
      <c r="N101">
        <v>1.0980821074915901</v>
      </c>
      <c r="O101">
        <v>8.0864151226464696</v>
      </c>
      <c r="P101">
        <v>69.497774952320299</v>
      </c>
      <c r="Q101">
        <v>0.17936403450622301</v>
      </c>
    </row>
    <row r="102" spans="1:17" x14ac:dyDescent="0.3">
      <c r="A102" t="s">
        <v>269</v>
      </c>
      <c r="B102" t="s">
        <v>270</v>
      </c>
      <c r="C102" t="s">
        <v>3125</v>
      </c>
      <c r="D102" t="s">
        <v>199</v>
      </c>
      <c r="E102">
        <v>94809.797326594999</v>
      </c>
      <c r="F102">
        <v>534.95000000000005</v>
      </c>
      <c r="G102">
        <v>-25.334590683035401</v>
      </c>
      <c r="H102">
        <v>-3.12626899934738</v>
      </c>
      <c r="I102">
        <v>-5.9787509656244602</v>
      </c>
      <c r="J102">
        <v>1.8103924993393801</v>
      </c>
      <c r="K102">
        <v>588.52542122441196</v>
      </c>
      <c r="L102">
        <v>585.28017397382303</v>
      </c>
      <c r="M102">
        <v>32.942366628290401</v>
      </c>
      <c r="N102">
        <v>0.88874709238574401</v>
      </c>
      <c r="O102">
        <v>25.619216749228801</v>
      </c>
      <c r="P102">
        <v>9.3520032706459499</v>
      </c>
      <c r="Q102">
        <v>-8.7020842137675997E-2</v>
      </c>
    </row>
    <row r="103" spans="1:17" x14ac:dyDescent="0.3">
      <c r="A103" t="s">
        <v>271</v>
      </c>
      <c r="B103" t="s">
        <v>272</v>
      </c>
      <c r="C103" t="s">
        <v>3122</v>
      </c>
      <c r="D103" t="s">
        <v>273</v>
      </c>
      <c r="E103">
        <v>94111.533366639997</v>
      </c>
      <c r="F103">
        <v>10842.8</v>
      </c>
      <c r="G103">
        <v>147.54576631112201</v>
      </c>
      <c r="H103">
        <v>1.12735111847223</v>
      </c>
      <c r="I103">
        <v>31.179744884702998</v>
      </c>
      <c r="J103">
        <v>1.22255385968927</v>
      </c>
      <c r="K103">
        <v>11094.373870966399</v>
      </c>
      <c r="L103">
        <v>9272.6338138734609</v>
      </c>
      <c r="M103">
        <v>41.030351232088002</v>
      </c>
      <c r="N103">
        <v>0.52281248244212397</v>
      </c>
      <c r="O103">
        <v>16.381377503965702</v>
      </c>
      <c r="P103">
        <v>175.898218829516</v>
      </c>
      <c r="Q103">
        <v>0.101440367974936</v>
      </c>
    </row>
    <row r="104" spans="1:17" x14ac:dyDescent="0.3">
      <c r="A104" t="s">
        <v>274</v>
      </c>
      <c r="B104" t="s">
        <v>275</v>
      </c>
      <c r="C104" t="s">
        <v>3126</v>
      </c>
      <c r="D104" t="s">
        <v>136</v>
      </c>
      <c r="E104">
        <v>93033.596862000006</v>
      </c>
      <c r="F104">
        <v>446.2</v>
      </c>
      <c r="G104">
        <v>164.02567095988499</v>
      </c>
      <c r="H104">
        <v>-3.1364917840202802</v>
      </c>
      <c r="I104">
        <v>54.730543127026699</v>
      </c>
      <c r="J104">
        <v>15.264829641271399</v>
      </c>
      <c r="K104">
        <v>492.59582373770502</v>
      </c>
      <c r="L104">
        <v>413.300272910785</v>
      </c>
      <c r="M104">
        <v>41.6714526041998</v>
      </c>
      <c r="N104">
        <v>0.44234946475030301</v>
      </c>
      <c r="O104">
        <v>45.002241147467501</v>
      </c>
      <c r="P104">
        <v>189.64621876014201</v>
      </c>
      <c r="Q104">
        <v>0.20764681601995599</v>
      </c>
    </row>
    <row r="105" spans="1:17" x14ac:dyDescent="0.3">
      <c r="A105" t="s">
        <v>276</v>
      </c>
      <c r="B105" t="s">
        <v>277</v>
      </c>
      <c r="C105" t="s">
        <v>3123</v>
      </c>
      <c r="D105" t="s">
        <v>43</v>
      </c>
      <c r="E105">
        <v>92568.283112335004</v>
      </c>
      <c r="F105">
        <v>1870.85</v>
      </c>
      <c r="G105">
        <v>11.2008411665228</v>
      </c>
      <c r="H105">
        <v>-6.6352554024764796</v>
      </c>
      <c r="I105">
        <v>4.5101153885622702</v>
      </c>
      <c r="J105">
        <v>1.0822657367673001</v>
      </c>
      <c r="K105">
        <v>2032.51136606871</v>
      </c>
      <c r="L105">
        <v>1841.10737183984</v>
      </c>
      <c r="M105">
        <v>18.030909343538301</v>
      </c>
      <c r="N105">
        <v>1.01753765408313</v>
      </c>
      <c r="O105">
        <v>23.040329262100101</v>
      </c>
      <c r="P105">
        <v>40.033682634730503</v>
      </c>
      <c r="Q105">
        <v>2.8589363865370002E-3</v>
      </c>
    </row>
    <row r="106" spans="1:17" x14ac:dyDescent="0.3">
      <c r="A106" t="s">
        <v>278</v>
      </c>
      <c r="B106" t="s">
        <v>279</v>
      </c>
      <c r="C106" t="s">
        <v>3123</v>
      </c>
      <c r="D106" t="s">
        <v>32</v>
      </c>
      <c r="E106">
        <v>92439.006990659997</v>
      </c>
      <c r="F106">
        <v>101.91</v>
      </c>
      <c r="G106">
        <v>7.6081170371664602</v>
      </c>
      <c r="H106">
        <v>4.9509638808159701E-2</v>
      </c>
      <c r="I106">
        <v>-20.658866144355699</v>
      </c>
      <c r="J106">
        <v>10.4653031401047</v>
      </c>
      <c r="K106">
        <v>105.284818666211</v>
      </c>
      <c r="L106">
        <v>105.15444364328199</v>
      </c>
      <c r="M106">
        <v>49.143552042015898</v>
      </c>
      <c r="N106">
        <v>1.13935708604585</v>
      </c>
      <c r="O106">
        <v>26.484152683740501</v>
      </c>
      <c r="P106">
        <v>33.740157480314899</v>
      </c>
      <c r="Q106">
        <v>0.106800860721561</v>
      </c>
    </row>
    <row r="107" spans="1:17" x14ac:dyDescent="0.3">
      <c r="A107" t="s">
        <v>280</v>
      </c>
      <c r="B107" t="s">
        <v>281</v>
      </c>
      <c r="C107" t="s">
        <v>3130</v>
      </c>
      <c r="D107" t="s">
        <v>117</v>
      </c>
      <c r="E107">
        <v>91990.984684559997</v>
      </c>
      <c r="F107">
        <v>909.2</v>
      </c>
      <c r="G107">
        <v>21.349729343384801</v>
      </c>
      <c r="H107">
        <v>-7.5614666588472197</v>
      </c>
      <c r="I107">
        <v>-9.6238375628587693</v>
      </c>
      <c r="J107">
        <v>4.7534696261253497</v>
      </c>
      <c r="K107">
        <v>964.45148915120001</v>
      </c>
      <c r="L107">
        <v>915.26169622296197</v>
      </c>
      <c r="M107">
        <v>37.334953534563901</v>
      </c>
      <c r="N107">
        <v>0.70124977572247105</v>
      </c>
      <c r="O107">
        <v>20.655521337439499</v>
      </c>
      <c r="P107">
        <v>52.2310590205106</v>
      </c>
      <c r="Q107">
        <v>0.11012583527943499</v>
      </c>
    </row>
    <row r="108" spans="1:17" x14ac:dyDescent="0.3">
      <c r="A108" t="s">
        <v>282</v>
      </c>
      <c r="B108" t="s">
        <v>283</v>
      </c>
      <c r="C108" t="s">
        <v>3123</v>
      </c>
      <c r="D108" t="s">
        <v>211</v>
      </c>
      <c r="E108">
        <v>91500.410225400003</v>
      </c>
      <c r="F108">
        <v>4283.3999999999996</v>
      </c>
      <c r="G108">
        <v>29.975782566466702</v>
      </c>
      <c r="H108">
        <v>6.4754258225975896</v>
      </c>
      <c r="I108">
        <v>3.4176647953346699</v>
      </c>
      <c r="J108">
        <v>0.53205754411690598</v>
      </c>
      <c r="K108">
        <v>4380.7267442817401</v>
      </c>
      <c r="L108">
        <v>3950.3715180326299</v>
      </c>
      <c r="M108">
        <v>34.915196677728098</v>
      </c>
      <c r="N108">
        <v>0.86796414205972305</v>
      </c>
      <c r="O108">
        <v>13.5546528458701</v>
      </c>
      <c r="P108">
        <v>57.203413157170303</v>
      </c>
      <c r="Q108">
        <v>5.8515498816472E-2</v>
      </c>
    </row>
    <row r="109" spans="1:17" x14ac:dyDescent="0.3">
      <c r="A109" t="s">
        <v>284</v>
      </c>
      <c r="B109" t="s">
        <v>285</v>
      </c>
      <c r="C109" t="s">
        <v>3134</v>
      </c>
      <c r="D109" t="s">
        <v>286</v>
      </c>
      <c r="E109">
        <v>90504.713423872003</v>
      </c>
      <c r="F109">
        <v>66.319999999999993</v>
      </c>
      <c r="G109">
        <v>59.701524244067002</v>
      </c>
      <c r="H109">
        <v>-4.8899754367096797</v>
      </c>
      <c r="I109">
        <v>55.788429908232203</v>
      </c>
      <c r="J109">
        <v>1.2513668962723301</v>
      </c>
      <c r="K109">
        <v>72.308196259086102</v>
      </c>
      <c r="L109">
        <v>58.316640777166299</v>
      </c>
      <c r="M109">
        <v>32.862696168095901</v>
      </c>
      <c r="N109">
        <v>0.74613909944983303</v>
      </c>
      <c r="O109">
        <v>29.734620024125402</v>
      </c>
      <c r="P109">
        <v>95.634218289085496</v>
      </c>
      <c r="Q109">
        <v>0.20895825876819801</v>
      </c>
    </row>
    <row r="110" spans="1:17" x14ac:dyDescent="0.3">
      <c r="A110" t="s">
        <v>287</v>
      </c>
      <c r="B110" t="s">
        <v>288</v>
      </c>
      <c r="C110" t="s">
        <v>3131</v>
      </c>
      <c r="D110" t="s">
        <v>75</v>
      </c>
      <c r="E110">
        <v>89715.862324439993</v>
      </c>
      <c r="F110">
        <v>24865.3</v>
      </c>
      <c r="G110">
        <v>-30.593743157139301</v>
      </c>
      <c r="H110">
        <v>-0.20548136181261201</v>
      </c>
      <c r="I110">
        <v>-9.3908908313021904</v>
      </c>
      <c r="J110">
        <v>2.1551054114656498</v>
      </c>
      <c r="K110">
        <v>25297.838574567799</v>
      </c>
      <c r="L110">
        <v>25806.550464095799</v>
      </c>
      <c r="M110">
        <v>45.114862030887402</v>
      </c>
      <c r="N110">
        <v>0.71725258929158198</v>
      </c>
      <c r="O110">
        <v>23.617048658170201</v>
      </c>
      <c r="P110">
        <v>4.9168776371308001</v>
      </c>
      <c r="Q110">
        <v>-6.6164487102628997E-2</v>
      </c>
    </row>
    <row r="111" spans="1:17" x14ac:dyDescent="0.3">
      <c r="A111" t="s">
        <v>289</v>
      </c>
      <c r="B111" t="s">
        <v>290</v>
      </c>
      <c r="C111" t="s">
        <v>3137</v>
      </c>
      <c r="D111" t="s">
        <v>291</v>
      </c>
      <c r="E111">
        <v>89473.399232074997</v>
      </c>
      <c r="F111">
        <v>9887.65</v>
      </c>
      <c r="G111">
        <v>52.238702067852003</v>
      </c>
      <c r="H111">
        <v>-3.907150699712</v>
      </c>
      <c r="I111">
        <v>2.78086647339271</v>
      </c>
      <c r="J111">
        <v>0.21301411682692201</v>
      </c>
      <c r="K111">
        <v>10821.0526049448</v>
      </c>
      <c r="L111">
        <v>9501.2374228093195</v>
      </c>
      <c r="M111">
        <v>27.7750593819807</v>
      </c>
      <c r="N111">
        <v>0.91336796707956502</v>
      </c>
      <c r="O111">
        <v>34.491006457550498</v>
      </c>
      <c r="P111">
        <v>78.138202520470898</v>
      </c>
      <c r="Q111">
        <v>0.161403356541857</v>
      </c>
    </row>
    <row r="112" spans="1:17" x14ac:dyDescent="0.3">
      <c r="A112" t="s">
        <v>292</v>
      </c>
      <c r="B112" t="s">
        <v>293</v>
      </c>
      <c r="C112" t="s">
        <v>3124</v>
      </c>
      <c r="D112" t="s">
        <v>294</v>
      </c>
      <c r="E112">
        <v>89002.31223856</v>
      </c>
      <c r="F112">
        <v>337.4</v>
      </c>
      <c r="G112">
        <v>57.897689434696801</v>
      </c>
      <c r="H112">
        <v>-5.3680631493774902</v>
      </c>
      <c r="I112">
        <v>-10.6762952385543</v>
      </c>
      <c r="J112">
        <v>2.0583632171392101</v>
      </c>
      <c r="K112">
        <v>380.32627377149601</v>
      </c>
      <c r="L112">
        <v>344.05197589101402</v>
      </c>
      <c r="M112">
        <v>27.757412396696601</v>
      </c>
      <c r="N112">
        <v>0.758493784300319</v>
      </c>
      <c r="O112">
        <v>36.440426793123898</v>
      </c>
      <c r="P112">
        <v>91.107335032568599</v>
      </c>
      <c r="Q112">
        <v>9.687226980169E-3</v>
      </c>
    </row>
    <row r="113" spans="1:17" x14ac:dyDescent="0.3">
      <c r="A113" t="s">
        <v>295</v>
      </c>
      <c r="B113" t="s">
        <v>296</v>
      </c>
      <c r="C113" t="s">
        <v>3123</v>
      </c>
      <c r="D113" t="s">
        <v>32</v>
      </c>
      <c r="E113">
        <v>88526.924224379007</v>
      </c>
      <c r="F113">
        <v>115.97</v>
      </c>
      <c r="G113">
        <v>-13.1062391731329</v>
      </c>
      <c r="H113">
        <v>3.14986211986625</v>
      </c>
      <c r="I113">
        <v>-28.243324973815302</v>
      </c>
      <c r="J113">
        <v>9.9600199453509202</v>
      </c>
      <c r="K113">
        <v>118.76603086509</v>
      </c>
      <c r="L113">
        <v>125.405670535531</v>
      </c>
      <c r="M113">
        <v>57.069847988051301</v>
      </c>
      <c r="N113">
        <v>0.88385856826364895</v>
      </c>
      <c r="O113">
        <v>48.745365180650097</v>
      </c>
      <c r="P113">
        <v>12.921129503407901</v>
      </c>
      <c r="Q113">
        <v>0.10123295299568399</v>
      </c>
    </row>
    <row r="114" spans="1:17" x14ac:dyDescent="0.3">
      <c r="A114" t="s">
        <v>297</v>
      </c>
      <c r="B114" t="s">
        <v>298</v>
      </c>
      <c r="C114" t="s">
        <v>3123</v>
      </c>
      <c r="D114" t="s">
        <v>299</v>
      </c>
      <c r="E114">
        <v>88417.003085025004</v>
      </c>
      <c r="F114">
        <v>82.23</v>
      </c>
      <c r="G114">
        <v>7.2134511445017004</v>
      </c>
      <c r="H114">
        <v>3.20474855144922</v>
      </c>
      <c r="I114">
        <v>-14.1592383482595</v>
      </c>
      <c r="J114">
        <v>3.13750890062905</v>
      </c>
      <c r="K114">
        <v>85.831072802951795</v>
      </c>
      <c r="L114">
        <v>84.1581349687212</v>
      </c>
      <c r="M114">
        <v>47.812177680642399</v>
      </c>
      <c r="N114">
        <v>0.93227835529774905</v>
      </c>
      <c r="O114">
        <v>31.217317280797701</v>
      </c>
      <c r="P114">
        <v>38.2016806722689</v>
      </c>
      <c r="Q114">
        <v>5.0482632446167998E-2</v>
      </c>
    </row>
    <row r="115" spans="1:17" x14ac:dyDescent="0.3">
      <c r="A115" t="s">
        <v>300</v>
      </c>
      <c r="B115" t="s">
        <v>301</v>
      </c>
      <c r="C115" t="s">
        <v>3128</v>
      </c>
      <c r="D115" t="s">
        <v>80</v>
      </c>
      <c r="E115">
        <v>86400.479259679996</v>
      </c>
      <c r="F115">
        <v>1797.7</v>
      </c>
      <c r="G115">
        <v>115.34864130326601</v>
      </c>
      <c r="H115">
        <v>2.1880814950122698</v>
      </c>
      <c r="I115">
        <v>18.0276929603918</v>
      </c>
      <c r="J115">
        <v>-4.0045593881513497</v>
      </c>
      <c r="K115">
        <v>1828.85507946097</v>
      </c>
      <c r="L115">
        <v>1519.56142470137</v>
      </c>
      <c r="M115">
        <v>26.325754755520901</v>
      </c>
      <c r="N115">
        <v>0.68124469457160997</v>
      </c>
      <c r="O115">
        <v>13.3114535239472</v>
      </c>
      <c r="P115">
        <v>143.673331074212</v>
      </c>
      <c r="Q115">
        <v>0.15448336076608599</v>
      </c>
    </row>
    <row r="116" spans="1:17" x14ac:dyDescent="0.3">
      <c r="A116" t="s">
        <v>302</v>
      </c>
      <c r="B116" t="s">
        <v>303</v>
      </c>
      <c r="C116" t="s">
        <v>3133</v>
      </c>
      <c r="D116" t="s">
        <v>304</v>
      </c>
      <c r="E116">
        <v>86371.731418700001</v>
      </c>
      <c r="F116">
        <v>14434.6</v>
      </c>
      <c r="G116">
        <v>149.31945034669499</v>
      </c>
      <c r="H116">
        <v>7.5521266648538496</v>
      </c>
      <c r="I116">
        <v>64.785806953745194</v>
      </c>
      <c r="J116">
        <v>2.88218739031104</v>
      </c>
      <c r="K116">
        <v>13939.671456075201</v>
      </c>
      <c r="L116">
        <v>10886.773523317401</v>
      </c>
      <c r="M116">
        <v>48.0820068193987</v>
      </c>
      <c r="N116">
        <v>1.4169796604560301</v>
      </c>
      <c r="O116">
        <v>10.1519958987432</v>
      </c>
      <c r="P116">
        <v>177.236584335266</v>
      </c>
      <c r="Q116">
        <v>0.11912483896083</v>
      </c>
    </row>
    <row r="117" spans="1:17" hidden="1" x14ac:dyDescent="0.3">
      <c r="A117" t="s">
        <v>305</v>
      </c>
      <c r="B117" t="s">
        <v>306</v>
      </c>
      <c r="C117" t="s">
        <v>3138</v>
      </c>
      <c r="D117" t="s">
        <v>286</v>
      </c>
      <c r="E117">
        <v>85914.913492940002</v>
      </c>
      <c r="F117">
        <v>2990.6</v>
      </c>
      <c r="G117">
        <v>3.08660755207333</v>
      </c>
      <c r="H117">
        <v>18.872737638809401</v>
      </c>
      <c r="I117">
        <v>21.102935889341101</v>
      </c>
      <c r="J117">
        <v>16.210656274580099</v>
      </c>
      <c r="O117">
        <v>0.84932789406808595</v>
      </c>
      <c r="P117">
        <v>30.026086956521699</v>
      </c>
    </row>
    <row r="118" spans="1:17" x14ac:dyDescent="0.3">
      <c r="A118" t="s">
        <v>307</v>
      </c>
      <c r="B118" t="s">
        <v>308</v>
      </c>
      <c r="C118" t="s">
        <v>3129</v>
      </c>
      <c r="D118" t="s">
        <v>309</v>
      </c>
      <c r="E118">
        <v>84078.392180819996</v>
      </c>
      <c r="F118">
        <v>4346.95</v>
      </c>
      <c r="G118">
        <v>13.610296836654801</v>
      </c>
      <c r="H118">
        <v>11.309672734086</v>
      </c>
      <c r="I118">
        <v>1.5503187570592301</v>
      </c>
      <c r="J118">
        <v>-2.5274274474723999</v>
      </c>
      <c r="K118">
        <v>4288.8439780169701</v>
      </c>
      <c r="L118">
        <v>3946.8515423017502</v>
      </c>
      <c r="M118">
        <v>38.175500269265299</v>
      </c>
      <c r="N118">
        <v>0.933386194964409</v>
      </c>
      <c r="O118">
        <v>10.670700146079399</v>
      </c>
      <c r="P118">
        <v>39.782301112611698</v>
      </c>
      <c r="Q118">
        <v>0.114029952205825</v>
      </c>
    </row>
    <row r="119" spans="1:17" x14ac:dyDescent="0.3">
      <c r="A119" t="s">
        <v>310</v>
      </c>
      <c r="B119" t="s">
        <v>311</v>
      </c>
      <c r="C119" t="s">
        <v>3128</v>
      </c>
      <c r="D119" t="s">
        <v>108</v>
      </c>
      <c r="E119">
        <v>83675.139925650001</v>
      </c>
      <c r="F119">
        <v>83.3</v>
      </c>
      <c r="G119">
        <v>40.500859740899003</v>
      </c>
      <c r="H119">
        <v>-5.5504735733848101</v>
      </c>
      <c r="I119">
        <v>-24.893267832288998</v>
      </c>
      <c r="J119">
        <v>8.5845135797374805</v>
      </c>
      <c r="K119">
        <v>89.439256095946305</v>
      </c>
      <c r="L119">
        <v>88.684339315482802</v>
      </c>
      <c r="M119">
        <v>50.497021565164097</v>
      </c>
      <c r="N119">
        <v>1.0761139862070499</v>
      </c>
      <c r="O119">
        <v>42.136854741896698</v>
      </c>
      <c r="P119">
        <v>66.766766766766693</v>
      </c>
      <c r="Q119">
        <v>0.116925745838693</v>
      </c>
    </row>
    <row r="120" spans="1:17" x14ac:dyDescent="0.3">
      <c r="A120" t="s">
        <v>312</v>
      </c>
      <c r="B120" t="s">
        <v>313</v>
      </c>
      <c r="C120" t="s">
        <v>3123</v>
      </c>
      <c r="D120" t="s">
        <v>24</v>
      </c>
      <c r="E120">
        <v>82869.284701440003</v>
      </c>
      <c r="F120">
        <v>1063.8</v>
      </c>
      <c r="G120">
        <v>-52.421876377296996</v>
      </c>
      <c r="H120">
        <v>-19.210578134282901</v>
      </c>
      <c r="I120">
        <v>-35.722192370729402</v>
      </c>
      <c r="J120">
        <v>2.8396785734580501</v>
      </c>
      <c r="K120">
        <v>1305.2077817162999</v>
      </c>
      <c r="L120">
        <v>1401.70729496886</v>
      </c>
      <c r="M120">
        <v>19.284409062791902</v>
      </c>
      <c r="N120">
        <v>2.2254862528113102</v>
      </c>
      <c r="O120">
        <v>59.2874600488813</v>
      </c>
      <c r="P120">
        <v>4.4887535605539597</v>
      </c>
      <c r="Q120">
        <v>-2.3728598532986998E-2</v>
      </c>
    </row>
    <row r="121" spans="1:17" x14ac:dyDescent="0.3">
      <c r="A121" t="s">
        <v>314</v>
      </c>
      <c r="B121" t="s">
        <v>315</v>
      </c>
      <c r="C121" t="s">
        <v>3132</v>
      </c>
      <c r="D121" t="s">
        <v>46</v>
      </c>
      <c r="E121">
        <v>82296.658569887994</v>
      </c>
      <c r="F121">
        <v>77.94</v>
      </c>
      <c r="G121">
        <v>13.169984617988501</v>
      </c>
      <c r="H121">
        <v>-5.9579968317285701</v>
      </c>
      <c r="I121">
        <v>-13.1951635291427</v>
      </c>
      <c r="J121">
        <v>1.92774388277749</v>
      </c>
      <c r="K121">
        <v>87.737337440194906</v>
      </c>
      <c r="L121">
        <v>85.323949313504002</v>
      </c>
      <c r="M121">
        <v>31.1627574923628</v>
      </c>
      <c r="N121">
        <v>0.80311124177813198</v>
      </c>
      <c r="O121">
        <v>33.115216833461602</v>
      </c>
      <c r="P121">
        <v>40.4324324324324</v>
      </c>
      <c r="Q121">
        <v>9.4123183876050995E-2</v>
      </c>
    </row>
    <row r="122" spans="1:17" x14ac:dyDescent="0.3">
      <c r="A122" t="s">
        <v>316</v>
      </c>
      <c r="B122" t="s">
        <v>317</v>
      </c>
      <c r="C122" t="s">
        <v>3125</v>
      </c>
      <c r="D122" t="s">
        <v>199</v>
      </c>
      <c r="E122">
        <v>82122.018031169995</v>
      </c>
      <c r="F122">
        <v>634.95000000000005</v>
      </c>
      <c r="G122">
        <v>-5.8724236548562398</v>
      </c>
      <c r="H122">
        <v>-2.9896195610612999</v>
      </c>
      <c r="I122">
        <v>12.973523066747701</v>
      </c>
      <c r="J122">
        <v>2.5239110540008101</v>
      </c>
      <c r="K122">
        <v>664.44618428157901</v>
      </c>
      <c r="L122">
        <v>619.47500205819699</v>
      </c>
      <c r="M122">
        <v>36.961468643665299</v>
      </c>
      <c r="N122">
        <v>1.0335239314370199</v>
      </c>
      <c r="O122">
        <v>13.3711315851641</v>
      </c>
      <c r="P122">
        <v>30.567550894509498</v>
      </c>
      <c r="Q122">
        <v>-1.261544467696E-2</v>
      </c>
    </row>
    <row r="123" spans="1:17" x14ac:dyDescent="0.3">
      <c r="A123" t="s">
        <v>318</v>
      </c>
      <c r="B123" t="s">
        <v>319</v>
      </c>
      <c r="C123" t="s">
        <v>3122</v>
      </c>
      <c r="D123" t="s">
        <v>273</v>
      </c>
      <c r="E123">
        <v>82118.199615549995</v>
      </c>
      <c r="F123">
        <v>5358.5</v>
      </c>
      <c r="G123">
        <v>46.804894323031597</v>
      </c>
      <c r="H123">
        <v>6.3753911418984996</v>
      </c>
      <c r="I123">
        <v>51.041925245761099</v>
      </c>
      <c r="J123">
        <v>-3.93150871843044</v>
      </c>
      <c r="K123">
        <v>5298.9489402232002</v>
      </c>
      <c r="L123">
        <v>4483.89847059764</v>
      </c>
      <c r="M123">
        <v>39.017238128696803</v>
      </c>
      <c r="N123">
        <v>1.36994059327577</v>
      </c>
      <c r="O123">
        <v>8.2149855369972808</v>
      </c>
      <c r="P123">
        <v>74.897186500424297</v>
      </c>
      <c r="Q123">
        <v>0.12552561284081201</v>
      </c>
    </row>
    <row r="124" spans="1:17" x14ac:dyDescent="0.3">
      <c r="A124" t="s">
        <v>320</v>
      </c>
      <c r="B124" t="s">
        <v>321</v>
      </c>
      <c r="C124" t="s">
        <v>3127</v>
      </c>
      <c r="D124" t="s">
        <v>51</v>
      </c>
      <c r="E124">
        <v>81730.404388559997</v>
      </c>
      <c r="F124">
        <v>1407.2</v>
      </c>
      <c r="G124">
        <v>36.266799060855298</v>
      </c>
      <c r="H124">
        <v>-0.24588232773709701</v>
      </c>
      <c r="I124">
        <v>14.2160265314757</v>
      </c>
      <c r="J124">
        <v>-1.16440408287891</v>
      </c>
      <c r="K124">
        <v>1456.6872113463301</v>
      </c>
      <c r="L124">
        <v>1289.57529063273</v>
      </c>
      <c r="M124">
        <v>33.070760671165402</v>
      </c>
      <c r="N124">
        <v>0.52695633022447996</v>
      </c>
      <c r="O124">
        <v>13.132461625923799</v>
      </c>
      <c r="P124">
        <v>64.325334267530707</v>
      </c>
      <c r="Q124">
        <v>8.7353630739695001E-2</v>
      </c>
    </row>
    <row r="125" spans="1:17" x14ac:dyDescent="0.3">
      <c r="A125" t="s">
        <v>322</v>
      </c>
      <c r="B125" t="s">
        <v>323</v>
      </c>
      <c r="C125" t="s">
        <v>3134</v>
      </c>
      <c r="D125" t="s">
        <v>166</v>
      </c>
      <c r="E125">
        <v>81267.876642345</v>
      </c>
      <c r="F125">
        <v>233.39</v>
      </c>
      <c r="G125">
        <v>54.684827445627903</v>
      </c>
      <c r="H125">
        <v>-5.9737067158727202</v>
      </c>
      <c r="I125">
        <v>-25.988829879572801</v>
      </c>
      <c r="J125">
        <v>12.5864421128086</v>
      </c>
      <c r="K125">
        <v>261.17833932414499</v>
      </c>
      <c r="L125">
        <v>253.93174120335701</v>
      </c>
      <c r="M125">
        <v>40.6395223574185</v>
      </c>
      <c r="N125">
        <v>1.7617364929561401</v>
      </c>
      <c r="O125">
        <v>43.686533270491402</v>
      </c>
      <c r="P125">
        <v>91.381713817138106</v>
      </c>
      <c r="Q125">
        <v>0.14978262696052999</v>
      </c>
    </row>
    <row r="126" spans="1:17" x14ac:dyDescent="0.3">
      <c r="A126" t="s">
        <v>324</v>
      </c>
      <c r="B126" t="s">
        <v>325</v>
      </c>
      <c r="C126" t="s">
        <v>3134</v>
      </c>
      <c r="D126" t="s">
        <v>326</v>
      </c>
      <c r="E126">
        <v>81220.562999999995</v>
      </c>
      <c r="F126">
        <v>4027</v>
      </c>
      <c r="G126">
        <v>82.7736553428403</v>
      </c>
      <c r="H126">
        <v>4.8337570417375098</v>
      </c>
      <c r="I126">
        <v>71.737227281395604</v>
      </c>
      <c r="J126">
        <v>2.18527023285447</v>
      </c>
      <c r="K126">
        <v>4258.6137057214901</v>
      </c>
      <c r="L126">
        <v>3604.80713403543</v>
      </c>
      <c r="M126">
        <v>39.423349043990797</v>
      </c>
      <c r="N126">
        <v>1.00979542772092</v>
      </c>
      <c r="O126">
        <v>45.517755152719097</v>
      </c>
      <c r="P126">
        <v>124.29542163306201</v>
      </c>
      <c r="Q126">
        <v>0.24069000827859499</v>
      </c>
    </row>
    <row r="127" spans="1:17" x14ac:dyDescent="0.3">
      <c r="A127" t="s">
        <v>327</v>
      </c>
      <c r="B127" t="s">
        <v>328</v>
      </c>
      <c r="C127" t="s">
        <v>3125</v>
      </c>
      <c r="D127" t="s">
        <v>199</v>
      </c>
      <c r="E127">
        <v>81176.832323640003</v>
      </c>
      <c r="F127">
        <v>2984.6</v>
      </c>
      <c r="G127">
        <v>16.2822307685658</v>
      </c>
      <c r="H127">
        <v>-15.542604458709</v>
      </c>
      <c r="I127">
        <v>-2.3400526577146499</v>
      </c>
      <c r="J127">
        <v>0.31416967630547898</v>
      </c>
      <c r="K127">
        <v>3403.0990645145298</v>
      </c>
      <c r="L127">
        <v>3042.3164891531101</v>
      </c>
      <c r="M127">
        <v>10.983829798066701</v>
      </c>
      <c r="N127">
        <v>1.1266048632288901</v>
      </c>
      <c r="O127">
        <v>30.335723380017399</v>
      </c>
      <c r="P127">
        <v>42.930345042262203</v>
      </c>
      <c r="Q127">
        <v>0.10396731547496101</v>
      </c>
    </row>
    <row r="128" spans="1:17" x14ac:dyDescent="0.3">
      <c r="A128" t="s">
        <v>329</v>
      </c>
      <c r="B128" t="s">
        <v>330</v>
      </c>
      <c r="C128" t="s">
        <v>3121</v>
      </c>
      <c r="D128" t="s">
        <v>18</v>
      </c>
      <c r="E128">
        <v>78410.259751449994</v>
      </c>
      <c r="F128">
        <v>368.5</v>
      </c>
      <c r="G128">
        <v>86.115870974948706</v>
      </c>
      <c r="H128">
        <v>-2.7599559324037699</v>
      </c>
      <c r="I128">
        <v>0.82018102829878503</v>
      </c>
      <c r="J128">
        <v>1.5439451021225501</v>
      </c>
      <c r="K128">
        <v>399.09471083468702</v>
      </c>
      <c r="L128">
        <v>353.023381912753</v>
      </c>
      <c r="M128">
        <v>30.9496158206071</v>
      </c>
      <c r="N128">
        <v>0.725026645737325</v>
      </c>
      <c r="O128">
        <v>24.056987788331</v>
      </c>
      <c r="P128">
        <v>113.871154962275</v>
      </c>
      <c r="Q128">
        <v>5.3982667910536998E-2</v>
      </c>
    </row>
    <row r="129" spans="1:17" x14ac:dyDescent="0.3">
      <c r="A129" t="s">
        <v>331</v>
      </c>
      <c r="B129" t="s">
        <v>332</v>
      </c>
      <c r="C129" t="s">
        <v>3121</v>
      </c>
      <c r="D129" t="s">
        <v>202</v>
      </c>
      <c r="E129">
        <v>78234.990254204997</v>
      </c>
      <c r="F129">
        <v>711.35</v>
      </c>
      <c r="G129">
        <v>4.3364316318752296</v>
      </c>
      <c r="H129">
        <v>-2.5028816782164101</v>
      </c>
      <c r="I129">
        <v>-29.199667276888299</v>
      </c>
      <c r="J129">
        <v>1.68299675508666</v>
      </c>
      <c r="K129">
        <v>772.92790218988205</v>
      </c>
      <c r="L129">
        <v>874.06771409138798</v>
      </c>
      <c r="M129">
        <v>40.708125101941398</v>
      </c>
      <c r="N129">
        <v>0.42699835553808801</v>
      </c>
      <c r="O129">
        <v>77.043649399030002</v>
      </c>
      <c r="P129">
        <v>34.981024667931599</v>
      </c>
      <c r="Q129">
        <v>-3.0834023205141E-2</v>
      </c>
    </row>
    <row r="130" spans="1:17" x14ac:dyDescent="0.3">
      <c r="A130" t="s">
        <v>333</v>
      </c>
      <c r="B130" t="s">
        <v>334</v>
      </c>
      <c r="C130" t="s">
        <v>3136</v>
      </c>
      <c r="D130" t="s">
        <v>141</v>
      </c>
      <c r="E130">
        <v>77935.248751359904</v>
      </c>
      <c r="F130">
        <v>2802.8</v>
      </c>
      <c r="G130">
        <v>28.927496550453299</v>
      </c>
      <c r="H130">
        <v>-1.22277276809612</v>
      </c>
      <c r="I130">
        <v>-8.1659190461943201</v>
      </c>
      <c r="J130">
        <v>-1.51214650097345</v>
      </c>
      <c r="K130">
        <v>2986.0623923084299</v>
      </c>
      <c r="L130">
        <v>2733.88146170461</v>
      </c>
      <c r="M130">
        <v>29.748902096443299</v>
      </c>
      <c r="N130">
        <v>0.84826623721747796</v>
      </c>
      <c r="O130">
        <v>21.4035964035963</v>
      </c>
      <c r="P130">
        <v>59.740111706371799</v>
      </c>
      <c r="Q130">
        <v>1.7574784768396998E-2</v>
      </c>
    </row>
    <row r="131" spans="1:17" x14ac:dyDescent="0.3">
      <c r="A131" t="s">
        <v>335</v>
      </c>
      <c r="B131" t="s">
        <v>336</v>
      </c>
      <c r="C131" t="s">
        <v>3123</v>
      </c>
      <c r="D131" t="s">
        <v>128</v>
      </c>
      <c r="E131">
        <v>77778.2606103</v>
      </c>
      <c r="F131">
        <v>1714.5</v>
      </c>
      <c r="G131">
        <v>111.820059814497</v>
      </c>
      <c r="H131">
        <v>5.0929141875845803</v>
      </c>
      <c r="I131">
        <v>26.8819389464254</v>
      </c>
      <c r="J131">
        <v>5.4996494094240003</v>
      </c>
      <c r="K131">
        <v>1672.69657021541</v>
      </c>
      <c r="L131">
        <v>1398.04563598042</v>
      </c>
      <c r="M131">
        <v>64.157560277630907</v>
      </c>
      <c r="N131">
        <v>0.394108848943582</v>
      </c>
      <c r="O131">
        <v>14.698162729658801</v>
      </c>
      <c r="P131">
        <v>145.12116663092399</v>
      </c>
      <c r="Q131">
        <v>2.7349710685854001E-2</v>
      </c>
    </row>
    <row r="132" spans="1:17" x14ac:dyDescent="0.3">
      <c r="A132" t="s">
        <v>337</v>
      </c>
      <c r="B132" t="s">
        <v>338</v>
      </c>
      <c r="C132" t="s">
        <v>3123</v>
      </c>
      <c r="D132" t="s">
        <v>32</v>
      </c>
      <c r="E132">
        <v>76978.991514149995</v>
      </c>
      <c r="F132">
        <v>571.5</v>
      </c>
      <c r="G132">
        <v>10.810270575220899</v>
      </c>
      <c r="H132">
        <v>16.8491868956621</v>
      </c>
      <c r="I132">
        <v>0.70462278628604602</v>
      </c>
      <c r="J132">
        <v>17.809078781020101</v>
      </c>
      <c r="K132">
        <v>538.09884831037004</v>
      </c>
      <c r="L132">
        <v>516.07593490266299</v>
      </c>
      <c r="M132">
        <v>64.1971604822551</v>
      </c>
      <c r="N132">
        <v>1.5072991861248199</v>
      </c>
      <c r="O132">
        <v>10.7086614173228</v>
      </c>
      <c r="P132">
        <v>46.2010744435917</v>
      </c>
      <c r="Q132">
        <v>0.15883701946584999</v>
      </c>
    </row>
    <row r="133" spans="1:17" x14ac:dyDescent="0.3">
      <c r="A133" t="s">
        <v>339</v>
      </c>
      <c r="B133" t="s">
        <v>340</v>
      </c>
      <c r="C133" t="s">
        <v>3121</v>
      </c>
      <c r="D133" t="s">
        <v>72</v>
      </c>
      <c r="E133">
        <v>76824.685968930004</v>
      </c>
      <c r="F133">
        <v>472.3</v>
      </c>
      <c r="G133">
        <v>102.80098109578999</v>
      </c>
      <c r="H133">
        <v>-9.4062648901974892</v>
      </c>
      <c r="I133">
        <v>5.0793345248740396</v>
      </c>
      <c r="J133">
        <v>1.0439239968863101</v>
      </c>
      <c r="K133">
        <v>549.61369065919496</v>
      </c>
      <c r="L133">
        <v>479.54338666049301</v>
      </c>
      <c r="M133">
        <v>23.723676395142</v>
      </c>
      <c r="N133">
        <v>0.33113744805668699</v>
      </c>
      <c r="O133">
        <v>62.5873385560025</v>
      </c>
      <c r="P133">
        <v>141.62687585265999</v>
      </c>
      <c r="Q133">
        <v>0.120599300332981</v>
      </c>
    </row>
    <row r="134" spans="1:17" x14ac:dyDescent="0.3">
      <c r="A134" t="s">
        <v>341</v>
      </c>
      <c r="B134" t="s">
        <v>342</v>
      </c>
      <c r="C134" t="s">
        <v>3123</v>
      </c>
      <c r="D134" t="s">
        <v>54</v>
      </c>
      <c r="E134">
        <v>76320.292998555</v>
      </c>
      <c r="F134">
        <v>1901.05</v>
      </c>
      <c r="G134">
        <v>17.9552690642549</v>
      </c>
      <c r="H134">
        <v>1.8967987498157499</v>
      </c>
      <c r="I134">
        <v>6.7722121159105901</v>
      </c>
      <c r="J134">
        <v>1.2213394088384399</v>
      </c>
      <c r="K134">
        <v>1935.5274583646201</v>
      </c>
      <c r="L134">
        <v>1744.56218572838</v>
      </c>
      <c r="M134">
        <v>34.534997570667002</v>
      </c>
      <c r="N134">
        <v>0.69302802857064805</v>
      </c>
      <c r="O134">
        <v>9.3474658741222001</v>
      </c>
      <c r="P134">
        <v>56.336348684210499</v>
      </c>
      <c r="Q134">
        <v>-1.5655472075065999E-2</v>
      </c>
    </row>
    <row r="135" spans="1:17" x14ac:dyDescent="0.3">
      <c r="A135" t="s">
        <v>343</v>
      </c>
      <c r="B135" t="s">
        <v>344</v>
      </c>
      <c r="C135" t="s">
        <v>3136</v>
      </c>
      <c r="D135" t="s">
        <v>141</v>
      </c>
      <c r="E135">
        <v>70395.211094384998</v>
      </c>
      <c r="F135">
        <v>1936.05</v>
      </c>
      <c r="G135">
        <v>30.704129184451102</v>
      </c>
      <c r="H135">
        <v>11.0285499609691</v>
      </c>
      <c r="I135">
        <v>22.421367997059502</v>
      </c>
      <c r="J135">
        <v>3.2681665898986201</v>
      </c>
      <c r="K135">
        <v>1882.7344751493399</v>
      </c>
      <c r="L135">
        <v>1677.4458037792499</v>
      </c>
      <c r="M135">
        <v>46.998243201060397</v>
      </c>
      <c r="N135">
        <v>1.1979781413233199</v>
      </c>
      <c r="O135">
        <v>6.6707987913535201</v>
      </c>
      <c r="P135">
        <v>61.203164029974999</v>
      </c>
      <c r="Q135">
        <v>9.5156999664534003E-2</v>
      </c>
    </row>
    <row r="136" spans="1:17" x14ac:dyDescent="0.3">
      <c r="A136" t="s">
        <v>345</v>
      </c>
      <c r="B136" t="s">
        <v>346</v>
      </c>
      <c r="C136" t="s">
        <v>3127</v>
      </c>
      <c r="D136" t="s">
        <v>51</v>
      </c>
      <c r="E136">
        <v>69327.373949999994</v>
      </c>
      <c r="F136">
        <v>5798.3</v>
      </c>
      <c r="G136">
        <v>26.8046986106168</v>
      </c>
      <c r="H136">
        <v>-2.1493822921400501</v>
      </c>
      <c r="I136">
        <v>5.8507194022448097</v>
      </c>
      <c r="J136">
        <v>-1.1839374526226101</v>
      </c>
      <c r="K136">
        <v>5969.3658977263603</v>
      </c>
      <c r="L136">
        <v>5385.3256676924302</v>
      </c>
      <c r="M136">
        <v>34.1735946222961</v>
      </c>
      <c r="N136">
        <v>0.65387135219264003</v>
      </c>
      <c r="O136">
        <v>11.065312246692899</v>
      </c>
      <c r="P136">
        <v>53.2502543907177</v>
      </c>
      <c r="Q136">
        <v>5.4215080619766001E-2</v>
      </c>
    </row>
    <row r="137" spans="1:17" hidden="1" x14ac:dyDescent="0.3">
      <c r="A137" t="s">
        <v>347</v>
      </c>
      <c r="B137" t="s">
        <v>348</v>
      </c>
      <c r="C137" t="s">
        <v>3124</v>
      </c>
      <c r="D137" t="s">
        <v>27</v>
      </c>
      <c r="E137">
        <v>69245</v>
      </c>
      <c r="F137">
        <v>1384.9</v>
      </c>
      <c r="G137">
        <v>45.504650879880103</v>
      </c>
      <c r="H137">
        <v>6.0208569808135302</v>
      </c>
      <c r="I137">
        <v>46.0222444335459</v>
      </c>
      <c r="J137">
        <v>1.21954305772522</v>
      </c>
      <c r="K137">
        <v>1369.4621748714701</v>
      </c>
      <c r="M137">
        <v>35.702232217977802</v>
      </c>
      <c r="N137">
        <v>0.700666973386883</v>
      </c>
      <c r="O137">
        <v>13.221171203697001</v>
      </c>
      <c r="P137">
        <v>83.4304635761589</v>
      </c>
    </row>
    <row r="138" spans="1:17" x14ac:dyDescent="0.3">
      <c r="A138" t="s">
        <v>349</v>
      </c>
      <c r="B138" t="s">
        <v>350</v>
      </c>
      <c r="C138" t="s">
        <v>3136</v>
      </c>
      <c r="D138" t="s">
        <v>141</v>
      </c>
      <c r="E138">
        <v>68574.406585559904</v>
      </c>
      <c r="F138">
        <v>1592.05</v>
      </c>
      <c r="G138">
        <v>74.080189132743996</v>
      </c>
      <c r="H138">
        <v>-1.86256586830187</v>
      </c>
      <c r="I138">
        <v>-4.5422911442337099</v>
      </c>
      <c r="J138">
        <v>-1.2729208832083101</v>
      </c>
      <c r="K138">
        <v>1758.3575633559799</v>
      </c>
      <c r="L138">
        <v>1554.9272532701</v>
      </c>
      <c r="M138">
        <v>25.104904659370099</v>
      </c>
      <c r="N138">
        <v>0.34685524568424497</v>
      </c>
      <c r="O138">
        <v>30.322540121227298</v>
      </c>
      <c r="P138">
        <v>105.95730918499299</v>
      </c>
      <c r="Q138">
        <v>0.14170984102814399</v>
      </c>
    </row>
    <row r="139" spans="1:17" x14ac:dyDescent="0.3">
      <c r="A139" t="s">
        <v>351</v>
      </c>
      <c r="B139" t="s">
        <v>352</v>
      </c>
      <c r="C139" t="s">
        <v>3133</v>
      </c>
      <c r="D139" t="s">
        <v>86</v>
      </c>
      <c r="E139">
        <v>68009.769459550007</v>
      </c>
      <c r="F139">
        <v>659.5</v>
      </c>
      <c r="G139">
        <v>80.419099386892199</v>
      </c>
      <c r="H139">
        <v>-4.6973094028876599</v>
      </c>
      <c r="I139">
        <v>58.093803501238902</v>
      </c>
      <c r="J139">
        <v>1.36783633057815</v>
      </c>
      <c r="K139">
        <v>672.50775943849101</v>
      </c>
      <c r="L139">
        <v>522.13746986198396</v>
      </c>
      <c r="M139">
        <v>34.120520800106597</v>
      </c>
      <c r="N139">
        <v>0.60573896812890005</v>
      </c>
      <c r="O139">
        <v>19.219105382865799</v>
      </c>
      <c r="P139">
        <v>116.869450838539</v>
      </c>
      <c r="Q139">
        <v>0.238359580958484</v>
      </c>
    </row>
    <row r="140" spans="1:17" x14ac:dyDescent="0.3">
      <c r="A140" t="s">
        <v>353</v>
      </c>
      <c r="B140" t="s">
        <v>354</v>
      </c>
      <c r="C140" t="s">
        <v>3137</v>
      </c>
      <c r="D140" t="s">
        <v>160</v>
      </c>
      <c r="E140">
        <v>67713.996332209994</v>
      </c>
      <c r="F140">
        <v>4463.6499999999996</v>
      </c>
      <c r="G140">
        <v>3.4354647346676002</v>
      </c>
      <c r="H140">
        <v>0.88573798148543204</v>
      </c>
      <c r="I140">
        <v>17.474707692467799</v>
      </c>
      <c r="J140">
        <v>5.2801143852197701</v>
      </c>
      <c r="K140">
        <v>4462.4852174890002</v>
      </c>
      <c r="L140">
        <v>4078.7459961650602</v>
      </c>
      <c r="M140">
        <v>50.981007194580101</v>
      </c>
      <c r="N140">
        <v>0.593094370029422</v>
      </c>
      <c r="O140">
        <v>7.6260459489431298</v>
      </c>
      <c r="P140">
        <v>38.622670807453403</v>
      </c>
      <c r="Q140">
        <v>6.1085116161369003E-2</v>
      </c>
    </row>
    <row r="141" spans="1:17" x14ac:dyDescent="0.3">
      <c r="A141" t="s">
        <v>355</v>
      </c>
      <c r="B141" t="s">
        <v>356</v>
      </c>
      <c r="C141" t="s">
        <v>3137</v>
      </c>
      <c r="D141" t="s">
        <v>160</v>
      </c>
      <c r="E141">
        <v>66597.765432750006</v>
      </c>
      <c r="F141">
        <v>2246.6999999999998</v>
      </c>
      <c r="G141">
        <v>-28.649072751922301</v>
      </c>
      <c r="H141">
        <v>-2.7742980613073498</v>
      </c>
      <c r="I141">
        <v>-19.934959772265099</v>
      </c>
      <c r="J141">
        <v>3.0391606028477698</v>
      </c>
      <c r="K141">
        <v>2358.8231338231499</v>
      </c>
      <c r="L141">
        <v>2402.2960176869501</v>
      </c>
      <c r="M141">
        <v>43.312780259788802</v>
      </c>
      <c r="N141">
        <v>1.13222252257643</v>
      </c>
      <c r="O141">
        <v>19.9069746739662</v>
      </c>
      <c r="P141">
        <v>7.5439184337753096</v>
      </c>
      <c r="Q141">
        <v>-3.660427860011E-2</v>
      </c>
    </row>
    <row r="142" spans="1:17" x14ac:dyDescent="0.3">
      <c r="A142" t="s">
        <v>357</v>
      </c>
      <c r="B142" t="s">
        <v>358</v>
      </c>
      <c r="C142" t="s">
        <v>3130</v>
      </c>
      <c r="D142" t="s">
        <v>359</v>
      </c>
      <c r="E142">
        <v>66378.222502499993</v>
      </c>
      <c r="F142">
        <v>226.5</v>
      </c>
      <c r="G142">
        <v>16.4765899144776</v>
      </c>
      <c r="H142">
        <v>-3.2761196415226599</v>
      </c>
      <c r="I142">
        <v>-22.6848658688759</v>
      </c>
      <c r="J142">
        <v>4.55533007804158</v>
      </c>
      <c r="K142">
        <v>226.04425209248001</v>
      </c>
      <c r="L142">
        <v>221.96901478028499</v>
      </c>
      <c r="M142">
        <v>54.426518453409699</v>
      </c>
      <c r="N142">
        <v>0.86038830321730997</v>
      </c>
      <c r="O142">
        <v>26.423841059602601</v>
      </c>
      <c r="P142">
        <v>42.050799623706503</v>
      </c>
      <c r="Q142">
        <v>9.8692009744077006E-2</v>
      </c>
    </row>
    <row r="143" spans="1:17" x14ac:dyDescent="0.3">
      <c r="A143" t="s">
        <v>360</v>
      </c>
      <c r="B143" t="s">
        <v>361</v>
      </c>
      <c r="C143" t="s">
        <v>3129</v>
      </c>
      <c r="D143" t="s">
        <v>117</v>
      </c>
      <c r="E143">
        <v>66248.606447280006</v>
      </c>
      <c r="F143">
        <v>1422.9</v>
      </c>
      <c r="G143">
        <v>7.4997390236400099</v>
      </c>
      <c r="H143">
        <v>-0.70438417610454496</v>
      </c>
      <c r="I143">
        <v>7.2173020017668401</v>
      </c>
      <c r="J143">
        <v>2.6398393535663698</v>
      </c>
      <c r="K143">
        <v>1494.8204320233201</v>
      </c>
      <c r="L143">
        <v>1425.78931423462</v>
      </c>
      <c r="M143">
        <v>48.047194921662999</v>
      </c>
      <c r="N143">
        <v>0.74642418529870302</v>
      </c>
      <c r="O143">
        <v>26.818469323213101</v>
      </c>
      <c r="P143">
        <v>40.187192118226598</v>
      </c>
      <c r="Q143">
        <v>7.9225068796918999E-2</v>
      </c>
    </row>
    <row r="144" spans="1:17" x14ac:dyDescent="0.3">
      <c r="A144" t="s">
        <v>362</v>
      </c>
      <c r="B144" t="s">
        <v>363</v>
      </c>
      <c r="C144" t="s">
        <v>3137</v>
      </c>
      <c r="D144" t="s">
        <v>291</v>
      </c>
      <c r="E144">
        <v>65786.117516625003</v>
      </c>
      <c r="F144">
        <v>7713.75</v>
      </c>
      <c r="G144">
        <v>0.83373169443539297</v>
      </c>
      <c r="H144">
        <v>-0.71160574132881005</v>
      </c>
      <c r="I144">
        <v>-14.849810625063499</v>
      </c>
      <c r="J144">
        <v>3.2838962462501402</v>
      </c>
      <c r="K144">
        <v>7971.4735404140501</v>
      </c>
      <c r="L144">
        <v>7470.39276902241</v>
      </c>
      <c r="M144">
        <v>41.115640719123398</v>
      </c>
      <c r="N144">
        <v>0.430987006691743</v>
      </c>
      <c r="O144">
        <v>28.796629395559801</v>
      </c>
      <c r="P144">
        <v>44.8591549295774</v>
      </c>
      <c r="Q144">
        <v>0.131786149851297</v>
      </c>
    </row>
    <row r="145" spans="1:17" x14ac:dyDescent="0.3">
      <c r="A145" t="s">
        <v>364</v>
      </c>
      <c r="B145" t="s">
        <v>365</v>
      </c>
      <c r="C145" t="s">
        <v>3123</v>
      </c>
      <c r="D145" t="s">
        <v>366</v>
      </c>
      <c r="E145">
        <v>65492.542743530001</v>
      </c>
      <c r="F145">
        <v>688.45</v>
      </c>
      <c r="G145">
        <v>-33.458440785253799</v>
      </c>
      <c r="H145">
        <v>-3.6973315262920199</v>
      </c>
      <c r="I145">
        <v>-10.8761885854047</v>
      </c>
      <c r="J145">
        <v>1.65058277092642</v>
      </c>
      <c r="K145">
        <v>729.86177862270995</v>
      </c>
      <c r="L145">
        <v>739.11613789815397</v>
      </c>
      <c r="M145">
        <v>37.3324698459949</v>
      </c>
      <c r="N145">
        <v>1.0033454058914799</v>
      </c>
      <c r="O145">
        <v>18.730481516449899</v>
      </c>
      <c r="P145">
        <v>6.2504822903001802</v>
      </c>
      <c r="Q145">
        <v>-0.140355480651529</v>
      </c>
    </row>
    <row r="146" spans="1:17" x14ac:dyDescent="0.3">
      <c r="A146" t="s">
        <v>367</v>
      </c>
      <c r="B146" t="s">
        <v>368</v>
      </c>
      <c r="C146" t="s">
        <v>3135</v>
      </c>
      <c r="D146" t="s">
        <v>128</v>
      </c>
      <c r="E146">
        <v>65296</v>
      </c>
      <c r="F146">
        <v>816.2</v>
      </c>
      <c r="G146">
        <v>-3.2281466295816199</v>
      </c>
      <c r="H146">
        <v>-2.1595264697077901</v>
      </c>
      <c r="I146">
        <v>-26.913201712915502</v>
      </c>
      <c r="J146">
        <v>3.3426861162680201</v>
      </c>
      <c r="K146">
        <v>885.172697773241</v>
      </c>
      <c r="L146">
        <v>910.33631856486102</v>
      </c>
      <c r="M146">
        <v>35.4900896649863</v>
      </c>
      <c r="N146">
        <v>0.809635067816874</v>
      </c>
      <c r="O146">
        <v>39.536878216123498</v>
      </c>
      <c r="P146">
        <v>22.847682119205299</v>
      </c>
      <c r="Q146">
        <v>-4.6356474663788998E-2</v>
      </c>
    </row>
    <row r="147" spans="1:17" x14ac:dyDescent="0.3">
      <c r="A147" t="s">
        <v>369</v>
      </c>
      <c r="B147" t="s">
        <v>370</v>
      </c>
      <c r="C147" t="s">
        <v>3125</v>
      </c>
      <c r="D147" t="s">
        <v>371</v>
      </c>
      <c r="E147">
        <v>64847.7579664199</v>
      </c>
      <c r="F147">
        <v>1791.4</v>
      </c>
      <c r="G147">
        <v>1.3469246779450901</v>
      </c>
      <c r="H147">
        <v>12.947478852692599</v>
      </c>
      <c r="I147">
        <v>18.4771060498298</v>
      </c>
      <c r="J147">
        <v>11.1163369858471</v>
      </c>
      <c r="K147">
        <v>1757.78308856228</v>
      </c>
      <c r="L147">
        <v>1620.8693757527001</v>
      </c>
      <c r="M147">
        <v>56.099194485555401</v>
      </c>
      <c r="N147">
        <v>0.65531791878643297</v>
      </c>
      <c r="O147">
        <v>11.209110193144999</v>
      </c>
      <c r="P147">
        <v>53.117654600623901</v>
      </c>
      <c r="Q147">
        <v>6.5219479660731994E-2</v>
      </c>
    </row>
    <row r="148" spans="1:17" x14ac:dyDescent="0.3">
      <c r="A148" t="s">
        <v>372</v>
      </c>
      <c r="B148" t="s">
        <v>373</v>
      </c>
      <c r="C148" t="s">
        <v>3132</v>
      </c>
      <c r="D148" t="s">
        <v>83</v>
      </c>
      <c r="E148">
        <v>64712.49887168</v>
      </c>
      <c r="F148">
        <v>312.39999999999998</v>
      </c>
      <c r="G148">
        <v>41.128551957810501</v>
      </c>
      <c r="H148">
        <v>-0.33099487103832398</v>
      </c>
      <c r="I148">
        <v>17.5529797393067</v>
      </c>
      <c r="J148">
        <v>14.6244244483182</v>
      </c>
      <c r="K148">
        <v>317.59471990521502</v>
      </c>
      <c r="L148">
        <v>282.40643775542901</v>
      </c>
      <c r="M148">
        <v>51.9020914949405</v>
      </c>
      <c r="N148">
        <v>1.3752329530546601</v>
      </c>
      <c r="O148">
        <v>15.5409731113956</v>
      </c>
      <c r="P148">
        <v>76.2979683972912</v>
      </c>
    </row>
    <row r="149" spans="1:17" x14ac:dyDescent="0.3">
      <c r="A149" t="s">
        <v>374</v>
      </c>
      <c r="B149" t="s">
        <v>375</v>
      </c>
      <c r="C149" t="s">
        <v>3123</v>
      </c>
      <c r="D149" t="s">
        <v>24</v>
      </c>
      <c r="E149">
        <v>63731.296502680998</v>
      </c>
      <c r="F149">
        <v>20.329999999999998</v>
      </c>
      <c r="G149">
        <v>-3.0403910907709402</v>
      </c>
      <c r="H149">
        <v>-1.66047288738405</v>
      </c>
      <c r="I149">
        <v>-22.403743226581799</v>
      </c>
      <c r="J149">
        <v>2.5849865415676101</v>
      </c>
      <c r="K149">
        <v>21.8954023534871</v>
      </c>
      <c r="L149">
        <v>22.652963594778601</v>
      </c>
      <c r="M149">
        <v>42.636523691717798</v>
      </c>
      <c r="N149">
        <v>0.86290156569042198</v>
      </c>
      <c r="O149">
        <v>61.583866207574999</v>
      </c>
      <c r="P149">
        <v>23.212121212121101</v>
      </c>
      <c r="Q149">
        <v>4.8267346319543998E-2</v>
      </c>
    </row>
    <row r="150" spans="1:17" x14ac:dyDescent="0.3">
      <c r="A150" t="s">
        <v>376</v>
      </c>
      <c r="B150" t="s">
        <v>377</v>
      </c>
      <c r="C150" t="s">
        <v>3123</v>
      </c>
      <c r="D150" t="s">
        <v>43</v>
      </c>
      <c r="E150">
        <v>63728.58</v>
      </c>
      <c r="F150">
        <v>363.25</v>
      </c>
      <c r="G150">
        <v>37.424466200674303</v>
      </c>
      <c r="H150">
        <v>0.95451598303144802</v>
      </c>
      <c r="I150">
        <v>2.6850264498316898</v>
      </c>
      <c r="J150">
        <v>7.4268247717302103</v>
      </c>
      <c r="K150">
        <v>382.80330980853103</v>
      </c>
      <c r="L150">
        <v>360.58225823217498</v>
      </c>
      <c r="M150">
        <v>40.5561546969397</v>
      </c>
      <c r="N150">
        <v>0.28830897059932897</v>
      </c>
      <c r="O150">
        <v>28.781830695113499</v>
      </c>
      <c r="P150">
        <v>64.032512982614506</v>
      </c>
      <c r="Q150">
        <v>0.10944375245440099</v>
      </c>
    </row>
    <row r="151" spans="1:17" x14ac:dyDescent="0.3">
      <c r="A151" t="s">
        <v>378</v>
      </c>
      <c r="B151" t="s">
        <v>379</v>
      </c>
      <c r="C151" t="s">
        <v>3127</v>
      </c>
      <c r="D151" t="s">
        <v>51</v>
      </c>
      <c r="E151">
        <v>62601.39991059</v>
      </c>
      <c r="F151">
        <v>29460.45</v>
      </c>
      <c r="G151">
        <v>1.5868548034747101</v>
      </c>
      <c r="H151">
        <v>6.9158257091555404</v>
      </c>
      <c r="I151">
        <v>7.5466032791013404</v>
      </c>
      <c r="J151">
        <v>4.5667977291910198</v>
      </c>
      <c r="K151">
        <v>28713.092096112301</v>
      </c>
      <c r="L151">
        <v>27362.8761569993</v>
      </c>
      <c r="M151">
        <v>68.983592747450203</v>
      </c>
      <c r="N151">
        <v>0.602950697725676</v>
      </c>
      <c r="O151">
        <v>3.59991106721044</v>
      </c>
      <c r="P151">
        <v>33.911136363636302</v>
      </c>
      <c r="Q151">
        <v>3.5477806968651E-2</v>
      </c>
    </row>
    <row r="152" spans="1:17" x14ac:dyDescent="0.3">
      <c r="A152" t="s">
        <v>380</v>
      </c>
      <c r="B152" t="s">
        <v>381</v>
      </c>
      <c r="C152" t="s">
        <v>3134</v>
      </c>
      <c r="D152" t="s">
        <v>189</v>
      </c>
      <c r="E152">
        <v>61286.173677395898</v>
      </c>
      <c r="F152">
        <v>208.71</v>
      </c>
      <c r="G152">
        <v>-1.4258542070914699</v>
      </c>
      <c r="H152">
        <v>-5.2506818273187603</v>
      </c>
      <c r="I152">
        <v>-2.8472215143980599</v>
      </c>
      <c r="J152">
        <v>-0.57350244332837397</v>
      </c>
      <c r="K152">
        <v>227.04408272515201</v>
      </c>
      <c r="L152">
        <v>215.57591815421401</v>
      </c>
      <c r="M152">
        <v>30.9468219970347</v>
      </c>
      <c r="N152">
        <v>0.85171509929672695</v>
      </c>
      <c r="O152">
        <v>26.8027406449139</v>
      </c>
      <c r="P152">
        <v>32.472231037765702</v>
      </c>
      <c r="Q152">
        <v>3.4063013132340003E-2</v>
      </c>
    </row>
    <row r="153" spans="1:17" x14ac:dyDescent="0.3">
      <c r="A153" t="s">
        <v>382</v>
      </c>
      <c r="B153" t="s">
        <v>383</v>
      </c>
      <c r="C153" t="s">
        <v>3133</v>
      </c>
      <c r="D153" t="s">
        <v>94</v>
      </c>
      <c r="E153">
        <v>61146.00277005</v>
      </c>
      <c r="F153">
        <v>524.5</v>
      </c>
      <c r="G153">
        <v>-32.621950102239303</v>
      </c>
      <c r="H153">
        <v>-5.6605688500967499</v>
      </c>
      <c r="I153">
        <v>-4.1889655674118398</v>
      </c>
      <c r="J153">
        <v>-0.11523872033327801</v>
      </c>
      <c r="K153">
        <v>564.57173113624003</v>
      </c>
      <c r="L153">
        <v>553.66834846928396</v>
      </c>
      <c r="M153">
        <v>24.826877668317</v>
      </c>
      <c r="N153">
        <v>0.52566547386824403</v>
      </c>
      <c r="O153">
        <v>20.0190657769304</v>
      </c>
      <c r="P153">
        <v>19.476082004555799</v>
      </c>
      <c r="Q153">
        <v>-8.8450853148351993E-2</v>
      </c>
    </row>
    <row r="154" spans="1:17" x14ac:dyDescent="0.3">
      <c r="A154" t="s">
        <v>384</v>
      </c>
      <c r="B154" t="s">
        <v>385</v>
      </c>
      <c r="C154" t="s">
        <v>3123</v>
      </c>
      <c r="D154" t="s">
        <v>386</v>
      </c>
      <c r="E154">
        <v>59750.386690034997</v>
      </c>
      <c r="F154">
        <v>4413.6499999999996</v>
      </c>
      <c r="G154">
        <v>112.102191046711</v>
      </c>
      <c r="H154">
        <v>15.946949648857</v>
      </c>
      <c r="I154">
        <v>48.365587722011398</v>
      </c>
      <c r="J154">
        <v>8.68603100649519</v>
      </c>
      <c r="K154">
        <v>3824.2706873113202</v>
      </c>
      <c r="L154">
        <v>2895.9606716508201</v>
      </c>
      <c r="M154">
        <v>57.190122613043798</v>
      </c>
      <c r="N154">
        <v>0.74356705323387096</v>
      </c>
      <c r="O154">
        <v>13.053821666874301</v>
      </c>
      <c r="P154">
        <v>148.733410352503</v>
      </c>
      <c r="Q154">
        <v>0.205238677465441</v>
      </c>
    </row>
    <row r="155" spans="1:17" x14ac:dyDescent="0.3">
      <c r="A155" t="s">
        <v>387</v>
      </c>
      <c r="B155" t="s">
        <v>388</v>
      </c>
      <c r="C155" t="s">
        <v>3134</v>
      </c>
      <c r="D155" t="s">
        <v>166</v>
      </c>
      <c r="E155">
        <v>59204.657074499999</v>
      </c>
      <c r="F155">
        <v>13969.4</v>
      </c>
      <c r="G155">
        <v>192.35987436240799</v>
      </c>
      <c r="H155">
        <v>3.5793745674818398</v>
      </c>
      <c r="I155">
        <v>44.501151996607298</v>
      </c>
      <c r="J155">
        <v>6.1941710885093002</v>
      </c>
      <c r="K155">
        <v>13614.074052660701</v>
      </c>
      <c r="L155">
        <v>10711.4855735939</v>
      </c>
      <c r="M155">
        <v>46.081213878275001</v>
      </c>
      <c r="N155">
        <v>0.96122625649260995</v>
      </c>
      <c r="O155">
        <v>18.472876429911</v>
      </c>
      <c r="P155">
        <v>224.888656317227</v>
      </c>
      <c r="Q155">
        <v>0.183572265490001</v>
      </c>
    </row>
    <row r="156" spans="1:17" x14ac:dyDescent="0.3">
      <c r="A156" t="s">
        <v>389</v>
      </c>
      <c r="B156" t="s">
        <v>390</v>
      </c>
      <c r="C156" t="s">
        <v>3123</v>
      </c>
      <c r="D156" t="s">
        <v>391</v>
      </c>
      <c r="E156">
        <v>56424.604127140003</v>
      </c>
      <c r="F156">
        <v>942.65</v>
      </c>
      <c r="G156">
        <v>252.58497147473</v>
      </c>
      <c r="H156">
        <v>40.212061179967499</v>
      </c>
      <c r="I156">
        <v>50.409956975114397</v>
      </c>
      <c r="J156">
        <v>10.5476379511756</v>
      </c>
      <c r="K156">
        <v>821.80754137583006</v>
      </c>
      <c r="L156">
        <v>620.01189961258694</v>
      </c>
      <c r="M156">
        <v>54.744033083927697</v>
      </c>
      <c r="N156">
        <v>1.13745956774904</v>
      </c>
      <c r="O156">
        <v>12.8732827666684</v>
      </c>
      <c r="P156">
        <v>280.65721064055299</v>
      </c>
      <c r="Q156">
        <v>0.14862294564883399</v>
      </c>
    </row>
    <row r="157" spans="1:17" x14ac:dyDescent="0.3">
      <c r="A157" t="s">
        <v>392</v>
      </c>
      <c r="B157" t="s">
        <v>393</v>
      </c>
      <c r="C157" t="s">
        <v>3130</v>
      </c>
      <c r="D157" t="s">
        <v>117</v>
      </c>
      <c r="E157">
        <v>56322.925819199998</v>
      </c>
      <c r="F157">
        <v>684</v>
      </c>
      <c r="G157">
        <v>28.2261017595646</v>
      </c>
      <c r="H157">
        <v>-7.48802135679537</v>
      </c>
      <c r="I157">
        <v>-12.036867223499501</v>
      </c>
      <c r="J157">
        <v>4.2307140254197897</v>
      </c>
      <c r="K157">
        <v>725.21184311389595</v>
      </c>
      <c r="L157">
        <v>688.07875690501101</v>
      </c>
      <c r="M157">
        <v>41.980978834847697</v>
      </c>
      <c r="N157">
        <v>0.81794546179288097</v>
      </c>
      <c r="O157">
        <v>23.976608187134399</v>
      </c>
      <c r="P157">
        <v>54.192966636609498</v>
      </c>
      <c r="Q157">
        <v>0.15760609027963299</v>
      </c>
    </row>
    <row r="158" spans="1:17" x14ac:dyDescent="0.3">
      <c r="A158" t="s">
        <v>394</v>
      </c>
      <c r="B158" t="s">
        <v>395</v>
      </c>
      <c r="C158" t="s">
        <v>3134</v>
      </c>
      <c r="D158" t="s">
        <v>263</v>
      </c>
      <c r="E158">
        <v>55778.080975049998</v>
      </c>
      <c r="F158">
        <v>4952.1499999999996</v>
      </c>
      <c r="G158">
        <v>46.261125722943</v>
      </c>
      <c r="H158">
        <v>5.8454961854211902</v>
      </c>
      <c r="I158">
        <v>-0.31424653232627697</v>
      </c>
      <c r="J158">
        <v>-6.2539705464802298</v>
      </c>
      <c r="K158">
        <v>5004.3671972462398</v>
      </c>
      <c r="L158">
        <v>4499.1407070176701</v>
      </c>
      <c r="M158">
        <v>39.7440419992068</v>
      </c>
      <c r="N158">
        <v>0.84625656582215802</v>
      </c>
      <c r="O158">
        <v>17.9275668144139</v>
      </c>
      <c r="P158">
        <v>98.0661933806619</v>
      </c>
      <c r="Q158">
        <v>0.138240777599376</v>
      </c>
    </row>
    <row r="159" spans="1:17" x14ac:dyDescent="0.3">
      <c r="A159" t="s">
        <v>396</v>
      </c>
      <c r="B159" t="s">
        <v>397</v>
      </c>
      <c r="C159" t="s">
        <v>3123</v>
      </c>
      <c r="D159" t="s">
        <v>136</v>
      </c>
      <c r="E159">
        <v>55201.311531828003</v>
      </c>
      <c r="F159">
        <v>205.38</v>
      </c>
      <c r="G159">
        <v>217.523081963121</v>
      </c>
      <c r="H159">
        <v>-1.54005520947635</v>
      </c>
      <c r="I159">
        <v>12.473082288778</v>
      </c>
      <c r="J159">
        <v>11.5549063025863</v>
      </c>
      <c r="K159">
        <v>220.31640302500199</v>
      </c>
      <c r="L159">
        <v>188.07016292307401</v>
      </c>
      <c r="M159">
        <v>43.751425818360303</v>
      </c>
      <c r="N159">
        <v>0.54511481340644297</v>
      </c>
      <c r="O159">
        <v>50.939721491868703</v>
      </c>
      <c r="P159">
        <v>338.84615384615302</v>
      </c>
    </row>
    <row r="160" spans="1:17" x14ac:dyDescent="0.3">
      <c r="A160" t="s">
        <v>398</v>
      </c>
      <c r="B160" t="s">
        <v>399</v>
      </c>
      <c r="C160" t="s">
        <v>3129</v>
      </c>
      <c r="D160" t="s">
        <v>196</v>
      </c>
      <c r="E160">
        <v>55116.858300774998</v>
      </c>
      <c r="F160">
        <v>959.95</v>
      </c>
      <c r="G160">
        <v>40.5464264908057</v>
      </c>
      <c r="H160">
        <v>-2.09863360748973</v>
      </c>
      <c r="I160">
        <v>24.263773911936202</v>
      </c>
      <c r="J160">
        <v>7.3710461805689196</v>
      </c>
      <c r="K160">
        <v>1013.98602062773</v>
      </c>
      <c r="L160">
        <v>911.53358993154097</v>
      </c>
      <c r="M160">
        <v>44.864572396865903</v>
      </c>
      <c r="N160">
        <v>0.47741738055723998</v>
      </c>
      <c r="O160">
        <v>30.735975832074502</v>
      </c>
      <c r="P160">
        <v>66.325911808022099</v>
      </c>
      <c r="Q160">
        <v>8.7134583219018999E-2</v>
      </c>
    </row>
    <row r="161" spans="1:17" x14ac:dyDescent="0.3">
      <c r="A161" t="s">
        <v>400</v>
      </c>
      <c r="B161" t="s">
        <v>401</v>
      </c>
      <c r="C161" t="s">
        <v>3133</v>
      </c>
      <c r="D161" t="s">
        <v>304</v>
      </c>
      <c r="E161">
        <v>55093.963633699997</v>
      </c>
      <c r="F161">
        <v>1665.05</v>
      </c>
      <c r="G161">
        <v>76.340366659340603</v>
      </c>
      <c r="H161">
        <v>-7.1058731852248602</v>
      </c>
      <c r="I161">
        <v>8.2926164916549698</v>
      </c>
      <c r="J161">
        <v>-5.0550518218859697</v>
      </c>
      <c r="K161">
        <v>1753.58786365728</v>
      </c>
      <c r="L161">
        <v>1477.00495807845</v>
      </c>
      <c r="M161">
        <v>28.8307794651876</v>
      </c>
      <c r="N161">
        <v>0.87595805271180605</v>
      </c>
      <c r="O161">
        <v>16.8073030839914</v>
      </c>
      <c r="P161">
        <v>105.270295259816</v>
      </c>
      <c r="Q161">
        <v>1.866898778919E-2</v>
      </c>
    </row>
    <row r="162" spans="1:17" x14ac:dyDescent="0.3">
      <c r="A162" t="s">
        <v>402</v>
      </c>
      <c r="B162" t="s">
        <v>403</v>
      </c>
      <c r="C162" t="s">
        <v>3124</v>
      </c>
      <c r="D162" t="s">
        <v>27</v>
      </c>
      <c r="E162">
        <v>54923.455512319997</v>
      </c>
      <c r="F162">
        <v>7.88</v>
      </c>
      <c r="G162">
        <v>-66.621936487063195</v>
      </c>
      <c r="H162">
        <v>-10.9153192161532</v>
      </c>
      <c r="I162">
        <v>-45.198089699610897</v>
      </c>
      <c r="J162">
        <v>10.726898695219299</v>
      </c>
      <c r="K162">
        <v>10.591484457767599</v>
      </c>
      <c r="L162">
        <v>12.8881569438566</v>
      </c>
      <c r="M162">
        <v>38.486752089267299</v>
      </c>
      <c r="N162">
        <v>0.93266189741621097</v>
      </c>
      <c r="O162">
        <v>143.40101522842599</v>
      </c>
      <c r="P162">
        <v>3.9577836411609502</v>
      </c>
      <c r="Q162">
        <v>-8.1319723123629995E-3</v>
      </c>
    </row>
    <row r="163" spans="1:17" x14ac:dyDescent="0.3">
      <c r="A163" t="s">
        <v>404</v>
      </c>
      <c r="B163" t="s">
        <v>405</v>
      </c>
      <c r="C163" t="s">
        <v>3123</v>
      </c>
      <c r="D163" t="s">
        <v>54</v>
      </c>
      <c r="E163">
        <v>54786.956799375002</v>
      </c>
      <c r="F163">
        <v>4972.05</v>
      </c>
      <c r="G163">
        <v>30.021568863602301</v>
      </c>
      <c r="H163">
        <v>-1.06599423185332</v>
      </c>
      <c r="I163">
        <v>-1.8650200793577401</v>
      </c>
      <c r="J163">
        <v>2.09052617982322</v>
      </c>
      <c r="K163">
        <v>4870.8070795602398</v>
      </c>
      <c r="L163">
        <v>4388.7903713481501</v>
      </c>
      <c r="M163">
        <v>55.728175573659001</v>
      </c>
      <c r="N163">
        <v>0.57277628956038995</v>
      </c>
      <c r="O163">
        <v>11.339387174304299</v>
      </c>
      <c r="P163">
        <v>60.102075316771497</v>
      </c>
      <c r="Q163">
        <v>8.9578915907433998E-2</v>
      </c>
    </row>
    <row r="164" spans="1:17" x14ac:dyDescent="0.3">
      <c r="A164" t="s">
        <v>406</v>
      </c>
      <c r="B164" t="s">
        <v>407</v>
      </c>
      <c r="C164" t="s">
        <v>3122</v>
      </c>
      <c r="D164" t="s">
        <v>21</v>
      </c>
      <c r="E164">
        <v>54331.960452095002</v>
      </c>
      <c r="F164">
        <v>2870.15</v>
      </c>
      <c r="G164">
        <v>6.1785046943345003</v>
      </c>
      <c r="H164">
        <v>3.24708384215826</v>
      </c>
      <c r="I164">
        <v>18.0746755070959</v>
      </c>
      <c r="J164">
        <v>-4.00121347540078</v>
      </c>
      <c r="K164">
        <v>2958.3646707686198</v>
      </c>
      <c r="L164">
        <v>2709.8272897328602</v>
      </c>
      <c r="M164">
        <v>33.854547064199501</v>
      </c>
      <c r="N164">
        <v>0.70145824511760702</v>
      </c>
      <c r="O164">
        <v>11.0673658171175</v>
      </c>
      <c r="P164">
        <v>33.862692971409899</v>
      </c>
      <c r="Q164">
        <v>-5.0778252463509997E-2</v>
      </c>
    </row>
    <row r="165" spans="1:17" x14ac:dyDescent="0.3">
      <c r="A165" t="s">
        <v>408</v>
      </c>
      <c r="B165" t="s">
        <v>409</v>
      </c>
      <c r="C165" t="s">
        <v>3123</v>
      </c>
      <c r="D165" t="s">
        <v>32</v>
      </c>
      <c r="E165">
        <v>54327.873951743997</v>
      </c>
      <c r="F165">
        <v>45.44</v>
      </c>
      <c r="G165">
        <v>-2.9538617366106199</v>
      </c>
      <c r="H165">
        <v>2.7186882182839098</v>
      </c>
      <c r="I165">
        <v>-23.0773484473088</v>
      </c>
      <c r="J165">
        <v>9.1903168352222693</v>
      </c>
      <c r="K165">
        <v>47.433062086461099</v>
      </c>
      <c r="L165">
        <v>48.769760136862701</v>
      </c>
      <c r="M165">
        <v>50.324876045870603</v>
      </c>
      <c r="N165">
        <v>1.45127800505251</v>
      </c>
      <c r="O165">
        <v>55.479753521126703</v>
      </c>
      <c r="P165">
        <v>23.8147138964577</v>
      </c>
      <c r="Q165">
        <v>0.11483820792711601</v>
      </c>
    </row>
    <row r="166" spans="1:17" x14ac:dyDescent="0.3">
      <c r="A166" t="s">
        <v>410</v>
      </c>
      <c r="B166" t="s">
        <v>411</v>
      </c>
      <c r="C166" t="s">
        <v>3137</v>
      </c>
      <c r="D166" t="s">
        <v>412</v>
      </c>
      <c r="E166">
        <v>54189.042462630001</v>
      </c>
      <c r="F166">
        <v>837.45</v>
      </c>
      <c r="G166">
        <v>-8.2459224200972496</v>
      </c>
      <c r="H166">
        <v>-5.1085700269666496</v>
      </c>
      <c r="I166">
        <v>14.3369448242846</v>
      </c>
      <c r="J166">
        <v>10.5591888678111</v>
      </c>
      <c r="K166">
        <v>910.51572421279695</v>
      </c>
      <c r="L166">
        <v>843.83132028084003</v>
      </c>
      <c r="M166">
        <v>39.946252246530399</v>
      </c>
      <c r="N166">
        <v>0.34971978449443603</v>
      </c>
      <c r="O166">
        <v>41.739805361514101</v>
      </c>
      <c r="P166">
        <v>46.253929444638402</v>
      </c>
      <c r="Q166">
        <v>0.15046084759660999</v>
      </c>
    </row>
    <row r="167" spans="1:17" x14ac:dyDescent="0.3">
      <c r="A167" t="s">
        <v>413</v>
      </c>
      <c r="B167" t="s">
        <v>414</v>
      </c>
      <c r="C167" t="s">
        <v>3129</v>
      </c>
      <c r="D167" t="s">
        <v>196</v>
      </c>
      <c r="E167">
        <v>54104.515370499998</v>
      </c>
      <c r="F167">
        <v>3461.5</v>
      </c>
      <c r="G167">
        <v>1.47456368100218</v>
      </c>
      <c r="H167">
        <v>-6.0667250637669001</v>
      </c>
      <c r="I167">
        <v>-16.855001605640499</v>
      </c>
      <c r="J167">
        <v>-2.3047535948679401</v>
      </c>
      <c r="K167">
        <v>3822.0982282851501</v>
      </c>
      <c r="L167">
        <v>3737.15227184895</v>
      </c>
      <c r="M167">
        <v>25.598790119100901</v>
      </c>
      <c r="N167">
        <v>1.06416174781565</v>
      </c>
      <c r="O167">
        <v>43.030478116423502</v>
      </c>
      <c r="P167">
        <v>28.094586093327798</v>
      </c>
      <c r="Q167">
        <v>9.1605072010783994E-2</v>
      </c>
    </row>
    <row r="168" spans="1:17" x14ac:dyDescent="0.3">
      <c r="A168" t="s">
        <v>415</v>
      </c>
      <c r="B168" t="s">
        <v>416</v>
      </c>
      <c r="C168" t="s">
        <v>3129</v>
      </c>
      <c r="D168" t="s">
        <v>417</v>
      </c>
      <c r="E168">
        <v>53956.760900900001</v>
      </c>
      <c r="F168">
        <v>2791.1</v>
      </c>
      <c r="G168">
        <v>-15.9811901918612</v>
      </c>
      <c r="H168">
        <v>1.41059163242537</v>
      </c>
      <c r="I168">
        <v>6.43647401454733</v>
      </c>
      <c r="J168">
        <v>0.382451482659107</v>
      </c>
      <c r="K168">
        <v>2967.99971275595</v>
      </c>
      <c r="L168">
        <v>2836.77398165461</v>
      </c>
      <c r="M168">
        <v>23.443146826508102</v>
      </c>
      <c r="N168">
        <v>0.56262887169853504</v>
      </c>
      <c r="O168">
        <v>20.920067356956</v>
      </c>
      <c r="P168">
        <v>27.2267298751025</v>
      </c>
      <c r="Q168">
        <v>4.3768011155649999E-3</v>
      </c>
    </row>
    <row r="169" spans="1:17" x14ac:dyDescent="0.3">
      <c r="A169" t="s">
        <v>418</v>
      </c>
      <c r="B169" t="s">
        <v>419</v>
      </c>
      <c r="C169" t="s">
        <v>3134</v>
      </c>
      <c r="D169" t="s">
        <v>420</v>
      </c>
      <c r="E169">
        <v>53531.663555400002</v>
      </c>
      <c r="F169">
        <v>4214.2</v>
      </c>
      <c r="G169">
        <v>-29.0105278539449</v>
      </c>
      <c r="H169">
        <v>-13.0947154822718</v>
      </c>
      <c r="I169">
        <v>-26.842514166011401</v>
      </c>
      <c r="J169">
        <v>3.7485137756181701</v>
      </c>
      <c r="K169">
        <v>5004.4875825222498</v>
      </c>
      <c r="L169">
        <v>4934.1288533020597</v>
      </c>
      <c r="M169">
        <v>23.598528227088298</v>
      </c>
      <c r="N169">
        <v>1.8219925225787299</v>
      </c>
      <c r="O169">
        <v>53.291253381424703</v>
      </c>
      <c r="P169">
        <v>17.028603165787199</v>
      </c>
      <c r="Q169">
        <v>7.2644807855926002E-2</v>
      </c>
    </row>
    <row r="170" spans="1:17" x14ac:dyDescent="0.3">
      <c r="A170" t="s">
        <v>421</v>
      </c>
      <c r="B170" t="s">
        <v>422</v>
      </c>
      <c r="C170" t="s">
        <v>3136</v>
      </c>
      <c r="D170" t="s">
        <v>141</v>
      </c>
      <c r="E170">
        <v>53496.328431599999</v>
      </c>
      <c r="F170">
        <v>1496.4</v>
      </c>
      <c r="G170">
        <v>21.352326854603401</v>
      </c>
      <c r="H170">
        <v>-0.64572377009023696</v>
      </c>
      <c r="I170">
        <v>-10.4361609902449</v>
      </c>
      <c r="J170">
        <v>12.141110486015901</v>
      </c>
      <c r="K170">
        <v>1659.05232827042</v>
      </c>
      <c r="L170">
        <v>1562.7059386351</v>
      </c>
      <c r="M170">
        <v>37.950687110458198</v>
      </c>
      <c r="N170">
        <v>1.31713794212418</v>
      </c>
      <c r="O170">
        <v>38.231756214915698</v>
      </c>
      <c r="P170">
        <v>50.391959798994897</v>
      </c>
      <c r="Q170">
        <v>0.14333545973898401</v>
      </c>
    </row>
    <row r="171" spans="1:17" x14ac:dyDescent="0.3">
      <c r="A171" t="s">
        <v>423</v>
      </c>
      <c r="B171" t="s">
        <v>424</v>
      </c>
      <c r="C171" t="s">
        <v>3130</v>
      </c>
      <c r="D171" t="s">
        <v>117</v>
      </c>
      <c r="E171">
        <v>52584.791126115</v>
      </c>
      <c r="F171">
        <v>970.15</v>
      </c>
      <c r="G171">
        <v>55.0303287428451</v>
      </c>
      <c r="H171">
        <v>3.29352892238383</v>
      </c>
      <c r="I171">
        <v>33.050622290589402</v>
      </c>
      <c r="J171">
        <v>4.8768644395780996</v>
      </c>
      <c r="K171">
        <v>905.27204293726504</v>
      </c>
      <c r="L171">
        <v>748.44566145311501</v>
      </c>
      <c r="M171">
        <v>70.671250758194205</v>
      </c>
      <c r="N171">
        <v>0.60760574912877197</v>
      </c>
      <c r="O171">
        <v>7.1999175385249803</v>
      </c>
      <c r="P171">
        <v>97.184959349593399</v>
      </c>
    </row>
    <row r="172" spans="1:17" x14ac:dyDescent="0.3">
      <c r="A172" t="s">
        <v>425</v>
      </c>
      <c r="B172" t="s">
        <v>426</v>
      </c>
      <c r="C172" t="s">
        <v>3122</v>
      </c>
      <c r="D172" t="s">
        <v>273</v>
      </c>
      <c r="E172">
        <v>52535.987854694999</v>
      </c>
      <c r="F172">
        <v>4963.6499999999996</v>
      </c>
      <c r="G172">
        <v>-8.3071579617921998</v>
      </c>
      <c r="H172">
        <v>0.82779115338106601</v>
      </c>
      <c r="I172">
        <v>3.5770709059107801</v>
      </c>
      <c r="J172">
        <v>-3.4127968350698801</v>
      </c>
      <c r="K172">
        <v>5250.88108768647</v>
      </c>
      <c r="L172">
        <v>5089.2579064308902</v>
      </c>
      <c r="M172">
        <v>31.0245615016111</v>
      </c>
      <c r="N172">
        <v>0.849837055537217</v>
      </c>
      <c r="O172">
        <v>20.878788794536199</v>
      </c>
      <c r="P172">
        <v>18.1821428571428</v>
      </c>
      <c r="Q172">
        <v>-4.0562998917043E-2</v>
      </c>
    </row>
    <row r="173" spans="1:17" x14ac:dyDescent="0.3">
      <c r="A173" t="s">
        <v>427</v>
      </c>
      <c r="B173" t="s">
        <v>428</v>
      </c>
      <c r="C173" t="s">
        <v>3125</v>
      </c>
      <c r="D173" t="s">
        <v>199</v>
      </c>
      <c r="E173">
        <v>52231.109564480001</v>
      </c>
      <c r="F173">
        <v>16090.55</v>
      </c>
      <c r="G173">
        <v>-33.644341378254502</v>
      </c>
      <c r="H173">
        <v>1.0394918954018999</v>
      </c>
      <c r="I173">
        <v>-5.5417909476608296</v>
      </c>
      <c r="J173">
        <v>2.9162303902263398</v>
      </c>
      <c r="K173">
        <v>16451.759653952999</v>
      </c>
      <c r="L173">
        <v>16461.9940811653</v>
      </c>
      <c r="M173">
        <v>44.223602034955199</v>
      </c>
      <c r="N173">
        <v>0.86306690289013399</v>
      </c>
      <c r="O173">
        <v>19.6354381919822</v>
      </c>
      <c r="P173">
        <v>4.8558525681963296</v>
      </c>
      <c r="Q173">
        <v>-4.2439974807483002E-2</v>
      </c>
    </row>
    <row r="174" spans="1:17" x14ac:dyDescent="0.3">
      <c r="A174" t="s">
        <v>429</v>
      </c>
      <c r="B174" t="s">
        <v>430</v>
      </c>
      <c r="C174" t="s">
        <v>3135</v>
      </c>
      <c r="D174" t="s">
        <v>431</v>
      </c>
      <c r="E174">
        <v>52140.131430786001</v>
      </c>
      <c r="F174">
        <v>182.42</v>
      </c>
      <c r="G174">
        <v>-0.97644297749630804</v>
      </c>
      <c r="H174">
        <v>-1.4207872441890399</v>
      </c>
      <c r="I174">
        <v>1.3081306795359799</v>
      </c>
      <c r="J174">
        <v>5.0299792824796601</v>
      </c>
      <c r="K174">
        <v>190.32150530431099</v>
      </c>
      <c r="L174">
        <v>181.21212717429799</v>
      </c>
      <c r="M174">
        <v>46.879067678185102</v>
      </c>
      <c r="N174">
        <v>0.37434319571303099</v>
      </c>
      <c r="O174">
        <v>25.973029273106</v>
      </c>
      <c r="P174">
        <v>30.486409155937</v>
      </c>
      <c r="Q174">
        <v>-7.7286446901444997E-2</v>
      </c>
    </row>
    <row r="175" spans="1:17" x14ac:dyDescent="0.3">
      <c r="A175" t="s">
        <v>432</v>
      </c>
      <c r="B175" t="s">
        <v>433</v>
      </c>
      <c r="C175" t="s">
        <v>3123</v>
      </c>
      <c r="D175" t="s">
        <v>391</v>
      </c>
      <c r="E175">
        <v>51871.788937869998</v>
      </c>
      <c r="F175">
        <v>199.1</v>
      </c>
      <c r="G175">
        <v>-8.3441694988670303</v>
      </c>
      <c r="H175">
        <v>-7.9709504948649199</v>
      </c>
      <c r="I175">
        <v>-19.089960021055202</v>
      </c>
      <c r="J175">
        <v>2.0422988699811002</v>
      </c>
      <c r="K175">
        <v>218.50263986121701</v>
      </c>
      <c r="L175">
        <v>210.54650131464899</v>
      </c>
      <c r="M175">
        <v>34.629617885716101</v>
      </c>
      <c r="N175">
        <v>1.46197154560665</v>
      </c>
      <c r="O175">
        <v>24.008036162732299</v>
      </c>
      <c r="P175">
        <v>28.451612903225701</v>
      </c>
      <c r="Q175">
        <v>8.7988393946867E-2</v>
      </c>
    </row>
    <row r="176" spans="1:17" x14ac:dyDescent="0.3">
      <c r="A176" t="s">
        <v>434</v>
      </c>
      <c r="B176" t="s">
        <v>435</v>
      </c>
      <c r="C176" t="s">
        <v>3129</v>
      </c>
      <c r="D176" t="s">
        <v>417</v>
      </c>
      <c r="E176">
        <v>51265.558212525</v>
      </c>
      <c r="F176">
        <v>120876.75</v>
      </c>
      <c r="G176">
        <v>-12.2201923635618</v>
      </c>
      <c r="H176">
        <v>-5.7603149649391803</v>
      </c>
      <c r="I176">
        <v>-11.1873363817746</v>
      </c>
      <c r="J176">
        <v>1.75878279497295</v>
      </c>
      <c r="K176">
        <v>130505.73754011501</v>
      </c>
      <c r="L176">
        <v>129461.606248968</v>
      </c>
      <c r="M176">
        <v>20.160171553965402</v>
      </c>
      <c r="N176">
        <v>0.84287820918337597</v>
      </c>
      <c r="O176">
        <v>25.288775550302201</v>
      </c>
      <c r="P176">
        <v>12.9604268090111</v>
      </c>
      <c r="Q176">
        <v>5.0980828718354E-2</v>
      </c>
    </row>
    <row r="177" spans="1:17" x14ac:dyDescent="0.3">
      <c r="A177" t="s">
        <v>436</v>
      </c>
      <c r="B177" t="s">
        <v>437</v>
      </c>
      <c r="C177" t="s">
        <v>3132</v>
      </c>
      <c r="D177" t="s">
        <v>438</v>
      </c>
      <c r="E177">
        <v>51074.098721100003</v>
      </c>
      <c r="F177">
        <v>838.25</v>
      </c>
      <c r="G177">
        <v>-10.690494083152901</v>
      </c>
      <c r="H177">
        <v>-0.76663154860322102</v>
      </c>
      <c r="I177">
        <v>-25.5623526675965</v>
      </c>
      <c r="J177">
        <v>7.0889581622206999</v>
      </c>
      <c r="K177">
        <v>893.30260844756003</v>
      </c>
      <c r="L177">
        <v>925.07561575421698</v>
      </c>
      <c r="M177">
        <v>48.742637632860003</v>
      </c>
      <c r="N177">
        <v>0.84500382653400197</v>
      </c>
      <c r="O177">
        <v>40.769460184909001</v>
      </c>
      <c r="P177">
        <v>16.747910863509698</v>
      </c>
      <c r="Q177">
        <v>9.149234792874E-3</v>
      </c>
    </row>
    <row r="178" spans="1:17" x14ac:dyDescent="0.3">
      <c r="A178" t="s">
        <v>439</v>
      </c>
      <c r="B178" t="s">
        <v>440</v>
      </c>
      <c r="C178" t="s">
        <v>3125</v>
      </c>
      <c r="D178" t="s">
        <v>237</v>
      </c>
      <c r="E178">
        <v>50792.229122899997</v>
      </c>
      <c r="F178">
        <v>1921</v>
      </c>
      <c r="G178">
        <v>-3.8984886384392601</v>
      </c>
      <c r="H178">
        <v>-5.2321711474129096</v>
      </c>
      <c r="I178">
        <v>-9.9701427806810994</v>
      </c>
      <c r="J178">
        <v>-0.372903498984617</v>
      </c>
      <c r="K178">
        <v>2021.0643844675401</v>
      </c>
      <c r="L178">
        <v>1933.66996638973</v>
      </c>
      <c r="M178">
        <v>30.412654473745501</v>
      </c>
      <c r="N178">
        <v>0.904632069612189</v>
      </c>
      <c r="O178">
        <v>14.7787610619469</v>
      </c>
      <c r="P178">
        <v>24.175824175824101</v>
      </c>
      <c r="Q178">
        <v>-2.2105812696329E-2</v>
      </c>
    </row>
    <row r="179" spans="1:17" x14ac:dyDescent="0.3">
      <c r="A179" t="s">
        <v>441</v>
      </c>
      <c r="B179" t="s">
        <v>442</v>
      </c>
      <c r="C179" t="s">
        <v>3122</v>
      </c>
      <c r="D179" t="s">
        <v>21</v>
      </c>
      <c r="E179">
        <v>50331.256185924998</v>
      </c>
      <c r="F179">
        <v>7543.25</v>
      </c>
      <c r="G179">
        <v>22.687551300208</v>
      </c>
      <c r="H179">
        <v>11.132985353102899</v>
      </c>
      <c r="I179">
        <v>64.169945871026101</v>
      </c>
      <c r="J179">
        <v>-0.90070990298387898</v>
      </c>
      <c r="K179">
        <v>7042.4954655167703</v>
      </c>
      <c r="L179">
        <v>6164.9592582603</v>
      </c>
      <c r="M179">
        <v>53.436885356429698</v>
      </c>
      <c r="N179">
        <v>1.78355103935222</v>
      </c>
      <c r="O179">
        <v>4.6578066483279699</v>
      </c>
      <c r="P179">
        <v>75.946119307248196</v>
      </c>
      <c r="Q179">
        <v>3.0882986417357001E-2</v>
      </c>
    </row>
    <row r="180" spans="1:17" x14ac:dyDescent="0.3">
      <c r="A180" t="s">
        <v>443</v>
      </c>
      <c r="B180" t="s">
        <v>444</v>
      </c>
      <c r="C180" t="s">
        <v>3123</v>
      </c>
      <c r="D180" t="s">
        <v>24</v>
      </c>
      <c r="E180">
        <v>50106.315981259002</v>
      </c>
      <c r="F180">
        <v>204.29</v>
      </c>
      <c r="G180">
        <v>16.9926864044814</v>
      </c>
      <c r="H180">
        <v>9.64338981153929</v>
      </c>
      <c r="I180">
        <v>18.034767661415302</v>
      </c>
      <c r="J180">
        <v>10.7463721944263</v>
      </c>
      <c r="K180">
        <v>192.66499115617401</v>
      </c>
      <c r="L180">
        <v>176.73770245781</v>
      </c>
      <c r="M180">
        <v>72.5725675084594</v>
      </c>
      <c r="N180">
        <v>1.4797362575101201</v>
      </c>
      <c r="O180">
        <v>1.6202457291105601</v>
      </c>
      <c r="P180">
        <v>46.549497847919604</v>
      </c>
      <c r="Q180">
        <v>0.10292291298426499</v>
      </c>
    </row>
    <row r="181" spans="1:17" x14ac:dyDescent="0.3">
      <c r="A181" t="s">
        <v>445</v>
      </c>
      <c r="B181" t="s">
        <v>446</v>
      </c>
      <c r="C181" t="s">
        <v>3121</v>
      </c>
      <c r="D181" t="s">
        <v>447</v>
      </c>
      <c r="E181">
        <v>49972.502931720002</v>
      </c>
      <c r="F181">
        <v>333.15</v>
      </c>
      <c r="G181">
        <v>39.498229892115297</v>
      </c>
      <c r="H181">
        <v>-3.5817369666424099</v>
      </c>
      <c r="I181">
        <v>2.3973395271256401</v>
      </c>
      <c r="J181">
        <v>1.93625595105515</v>
      </c>
      <c r="K181">
        <v>344.24363029354799</v>
      </c>
      <c r="L181">
        <v>316.25627949310802</v>
      </c>
      <c r="M181">
        <v>35.829850993687998</v>
      </c>
      <c r="N181">
        <v>0.75712498911371895</v>
      </c>
      <c r="O181">
        <v>15.323427885336899</v>
      </c>
      <c r="P181">
        <v>73.787167449139204</v>
      </c>
      <c r="Q181">
        <v>3.7888038361816E-2</v>
      </c>
    </row>
    <row r="182" spans="1:17" x14ac:dyDescent="0.3">
      <c r="A182" t="s">
        <v>448</v>
      </c>
      <c r="B182" t="s">
        <v>449</v>
      </c>
      <c r="C182" t="s">
        <v>3124</v>
      </c>
      <c r="D182" t="s">
        <v>27</v>
      </c>
      <c r="E182">
        <v>49770.974999999999</v>
      </c>
      <c r="F182">
        <v>1746.35</v>
      </c>
      <c r="G182">
        <v>-24.284916655822201</v>
      </c>
      <c r="H182">
        <v>-12.346633632884799</v>
      </c>
      <c r="I182">
        <v>-5.4935557767347198</v>
      </c>
      <c r="J182">
        <v>2.0136288838587402</v>
      </c>
      <c r="K182">
        <v>1902.0488800554299</v>
      </c>
      <c r="L182">
        <v>1855.11594250128</v>
      </c>
      <c r="M182">
        <v>25.108760079154798</v>
      </c>
      <c r="N182">
        <v>0.77068857930331403</v>
      </c>
      <c r="O182">
        <v>24.545480573768099</v>
      </c>
      <c r="P182">
        <v>10.1415912459398</v>
      </c>
      <c r="Q182">
        <v>3.9007723858965997E-2</v>
      </c>
    </row>
    <row r="183" spans="1:17" x14ac:dyDescent="0.3">
      <c r="A183" t="s">
        <v>450</v>
      </c>
      <c r="B183" t="s">
        <v>451</v>
      </c>
      <c r="C183" t="s">
        <v>3123</v>
      </c>
      <c r="D183" t="s">
        <v>32</v>
      </c>
      <c r="E183">
        <v>49319.050992377997</v>
      </c>
      <c r="F183">
        <v>108.33</v>
      </c>
      <c r="G183">
        <v>-17.413191575035299</v>
      </c>
      <c r="H183">
        <v>4.5671413994190901</v>
      </c>
      <c r="I183">
        <v>-32.612745757105699</v>
      </c>
      <c r="J183">
        <v>14.348168413738</v>
      </c>
      <c r="K183">
        <v>109.076064279435</v>
      </c>
      <c r="L183">
        <v>116.188421873514</v>
      </c>
      <c r="M183">
        <v>62.935809443319599</v>
      </c>
      <c r="N183">
        <v>1.19154498504072</v>
      </c>
      <c r="O183">
        <v>45.804486291885802</v>
      </c>
      <c r="P183">
        <v>12.843749999999901</v>
      </c>
      <c r="Q183">
        <v>6.6295176914670004E-2</v>
      </c>
    </row>
    <row r="184" spans="1:17" x14ac:dyDescent="0.3">
      <c r="A184" t="s">
        <v>452</v>
      </c>
      <c r="B184" t="s">
        <v>453</v>
      </c>
      <c r="C184" t="s">
        <v>3123</v>
      </c>
      <c r="D184" t="s">
        <v>32</v>
      </c>
      <c r="E184">
        <v>48595.898940335901</v>
      </c>
      <c r="F184">
        <v>55.98</v>
      </c>
      <c r="G184">
        <v>2.1618574733253402</v>
      </c>
      <c r="H184">
        <v>4.6456534723745504</v>
      </c>
      <c r="I184">
        <v>-18.6724701087375</v>
      </c>
      <c r="J184">
        <v>15.6196524392483</v>
      </c>
      <c r="K184">
        <v>57.599652048832603</v>
      </c>
      <c r="L184">
        <v>57.573708294140097</v>
      </c>
      <c r="M184">
        <v>51.712075210517597</v>
      </c>
      <c r="N184">
        <v>1.15777575270544</v>
      </c>
      <c r="O184">
        <v>37.370489460521597</v>
      </c>
      <c r="P184">
        <v>28.541905855338602</v>
      </c>
      <c r="Q184">
        <v>0.109206121072491</v>
      </c>
    </row>
    <row r="185" spans="1:17" x14ac:dyDescent="0.3">
      <c r="A185" t="s">
        <v>454</v>
      </c>
      <c r="B185" t="s">
        <v>455</v>
      </c>
      <c r="C185" t="s">
        <v>3123</v>
      </c>
      <c r="D185" t="s">
        <v>24</v>
      </c>
      <c r="E185">
        <v>48163.002243577001</v>
      </c>
      <c r="F185">
        <v>65.83</v>
      </c>
      <c r="G185">
        <v>-45.224047946244198</v>
      </c>
      <c r="H185">
        <v>-2.88117838669538</v>
      </c>
      <c r="I185">
        <v>-24.5244872636334</v>
      </c>
      <c r="J185">
        <v>13.291912599597101</v>
      </c>
      <c r="K185">
        <v>71.352536938916302</v>
      </c>
      <c r="L185">
        <v>75.975971624365201</v>
      </c>
      <c r="M185">
        <v>36.548763526518002</v>
      </c>
      <c r="N185">
        <v>1.84887247281011</v>
      </c>
      <c r="O185">
        <v>40.437490505848302</v>
      </c>
      <c r="P185">
        <v>11.0118043844856</v>
      </c>
      <c r="Q185">
        <v>1.7994328499202E-2</v>
      </c>
    </row>
    <row r="186" spans="1:17" x14ac:dyDescent="0.3">
      <c r="A186" t="s">
        <v>456</v>
      </c>
      <c r="B186" t="s">
        <v>457</v>
      </c>
      <c r="C186" t="s">
        <v>3137</v>
      </c>
      <c r="D186" t="s">
        <v>412</v>
      </c>
      <c r="E186">
        <v>48142.649438145003</v>
      </c>
      <c r="F186">
        <v>1634.55</v>
      </c>
      <c r="G186">
        <v>23.9402141621932</v>
      </c>
      <c r="H186">
        <v>5.62323986945285</v>
      </c>
      <c r="I186">
        <v>26.955869724472802</v>
      </c>
      <c r="J186">
        <v>6.6829018226737897</v>
      </c>
      <c r="K186">
        <v>1639.1996172847701</v>
      </c>
      <c r="L186">
        <v>1462.8283632564501</v>
      </c>
      <c r="M186">
        <v>50.226413398120499</v>
      </c>
      <c r="N186">
        <v>0.86034555578750105</v>
      </c>
      <c r="O186">
        <v>9.4490838457067703</v>
      </c>
      <c r="P186">
        <v>59.530548506734299</v>
      </c>
      <c r="Q186">
        <v>0.12366264185439001</v>
      </c>
    </row>
    <row r="187" spans="1:17" hidden="1" x14ac:dyDescent="0.3">
      <c r="A187" t="s">
        <v>458</v>
      </c>
      <c r="B187" t="s">
        <v>459</v>
      </c>
      <c r="C187" t="s">
        <v>3138</v>
      </c>
      <c r="D187" t="s">
        <v>108</v>
      </c>
      <c r="E187">
        <v>48063.65962608</v>
      </c>
      <c r="F187">
        <v>1075.6500000000001</v>
      </c>
      <c r="G187">
        <v>3.29189967951609</v>
      </c>
      <c r="H187">
        <v>4.62599652559412</v>
      </c>
      <c r="I187">
        <v>21.3082280167839</v>
      </c>
      <c r="J187">
        <v>14.2428662386525</v>
      </c>
      <c r="M187">
        <v>63.335465444599201</v>
      </c>
      <c r="O187">
        <v>17.877562404127701</v>
      </c>
      <c r="P187">
        <v>34.104226405684997</v>
      </c>
    </row>
    <row r="188" spans="1:17" x14ac:dyDescent="0.3">
      <c r="A188" t="s">
        <v>460</v>
      </c>
      <c r="B188" t="s">
        <v>461</v>
      </c>
      <c r="C188" t="s">
        <v>599</v>
      </c>
      <c r="D188" t="s">
        <v>462</v>
      </c>
      <c r="E188">
        <v>48002.983303169996</v>
      </c>
      <c r="F188">
        <v>43037.05</v>
      </c>
      <c r="G188">
        <v>-10.014970736595901</v>
      </c>
      <c r="H188">
        <v>8.0115585236859008</v>
      </c>
      <c r="I188">
        <v>18.225760762440402</v>
      </c>
      <c r="J188">
        <v>2.16423548166313</v>
      </c>
      <c r="K188">
        <v>42868.723182258203</v>
      </c>
      <c r="L188">
        <v>40185.469927366699</v>
      </c>
      <c r="M188">
        <v>41.811716727936201</v>
      </c>
      <c r="N188">
        <v>0.63927224724139897</v>
      </c>
      <c r="O188">
        <v>8.7676780820246698</v>
      </c>
      <c r="P188">
        <v>30.1390533125894</v>
      </c>
      <c r="Q188">
        <v>-2.9923419846563E-2</v>
      </c>
    </row>
    <row r="189" spans="1:17" x14ac:dyDescent="0.3">
      <c r="A189" t="s">
        <v>463</v>
      </c>
      <c r="B189" t="s">
        <v>464</v>
      </c>
      <c r="C189" t="s">
        <v>3127</v>
      </c>
      <c r="D189" t="s">
        <v>51</v>
      </c>
      <c r="E189">
        <v>47950.822408300002</v>
      </c>
      <c r="F189">
        <v>1699.25</v>
      </c>
      <c r="G189">
        <v>100.15524160307</v>
      </c>
      <c r="H189">
        <v>7.0036181077046704</v>
      </c>
      <c r="I189">
        <v>56.526778772017302</v>
      </c>
      <c r="J189">
        <v>2.9778086984239098</v>
      </c>
      <c r="K189">
        <v>1666.9300897912101</v>
      </c>
      <c r="L189">
        <v>1340.71823360746</v>
      </c>
      <c r="M189">
        <v>49.812886633937197</v>
      </c>
      <c r="N189">
        <v>0.478023699985827</v>
      </c>
      <c r="O189">
        <v>7.7504781521259503</v>
      </c>
      <c r="P189">
        <v>135.32059271569</v>
      </c>
      <c r="Q189">
        <v>0.16563406297890601</v>
      </c>
    </row>
    <row r="190" spans="1:17" x14ac:dyDescent="0.3">
      <c r="A190" t="s">
        <v>465</v>
      </c>
      <c r="B190" t="s">
        <v>466</v>
      </c>
      <c r="C190" t="s">
        <v>3127</v>
      </c>
      <c r="D190" t="s">
        <v>247</v>
      </c>
      <c r="E190">
        <v>47943.617188739998</v>
      </c>
      <c r="F190">
        <v>635.04999999999995</v>
      </c>
      <c r="G190">
        <v>65.585791795255503</v>
      </c>
      <c r="H190">
        <v>10.9369532784561</v>
      </c>
      <c r="I190">
        <v>30.874867604246901</v>
      </c>
      <c r="J190">
        <v>10.1960336212661</v>
      </c>
      <c r="K190">
        <v>585.00750785607295</v>
      </c>
      <c r="L190">
        <v>498.75090208812401</v>
      </c>
      <c r="M190">
        <v>71.365284616866305</v>
      </c>
      <c r="N190">
        <v>0.58448838795042102</v>
      </c>
      <c r="O190">
        <v>1.3935910558223701</v>
      </c>
      <c r="P190">
        <v>91.626433313216594</v>
      </c>
      <c r="Q190">
        <v>0.126954251961269</v>
      </c>
    </row>
    <row r="191" spans="1:17" x14ac:dyDescent="0.3">
      <c r="A191" t="s">
        <v>467</v>
      </c>
      <c r="B191" t="s">
        <v>468</v>
      </c>
      <c r="C191" t="s">
        <v>3123</v>
      </c>
      <c r="D191" t="s">
        <v>469</v>
      </c>
      <c r="E191">
        <v>47831.355841680001</v>
      </c>
      <c r="F191">
        <v>751.2</v>
      </c>
      <c r="G191">
        <v>-39.476287820561197</v>
      </c>
      <c r="H191">
        <v>8.6740575054933302</v>
      </c>
      <c r="I191">
        <v>107.012887818886</v>
      </c>
      <c r="J191">
        <v>3.0399651896395299</v>
      </c>
      <c r="K191">
        <v>678.28541234923102</v>
      </c>
      <c r="L191">
        <v>584.70644576622306</v>
      </c>
      <c r="M191">
        <v>55.649126719601803</v>
      </c>
      <c r="N191">
        <v>1.11365024973031</v>
      </c>
      <c r="O191">
        <v>23.395899893503699</v>
      </c>
      <c r="P191">
        <v>142.322580645161</v>
      </c>
      <c r="Q191">
        <v>-4.2811709601447999E-2</v>
      </c>
    </row>
    <row r="192" spans="1:17" x14ac:dyDescent="0.3">
      <c r="A192" t="s">
        <v>470</v>
      </c>
      <c r="B192" t="s">
        <v>471</v>
      </c>
      <c r="C192" t="s">
        <v>3130</v>
      </c>
      <c r="D192" t="s">
        <v>117</v>
      </c>
      <c r="E192">
        <v>47046.683041709999</v>
      </c>
      <c r="F192">
        <v>113.9</v>
      </c>
      <c r="G192">
        <v>6.3687353885674503</v>
      </c>
      <c r="H192">
        <v>-9.9576494184372297</v>
      </c>
      <c r="I192">
        <v>-36.840393260077398</v>
      </c>
      <c r="J192">
        <v>5.8286071606634398</v>
      </c>
      <c r="K192">
        <v>128.32668560665999</v>
      </c>
      <c r="L192">
        <v>131.532193061085</v>
      </c>
      <c r="M192">
        <v>30.950986777926801</v>
      </c>
      <c r="N192">
        <v>0.88974292194729598</v>
      </c>
      <c r="O192">
        <v>53.9508340649692</v>
      </c>
      <c r="P192">
        <v>34.952606635071</v>
      </c>
      <c r="Q192">
        <v>-1.4447937765797E-2</v>
      </c>
    </row>
    <row r="193" spans="1:17" x14ac:dyDescent="0.3">
      <c r="A193" t="s">
        <v>472</v>
      </c>
      <c r="B193" t="s">
        <v>473</v>
      </c>
      <c r="C193" t="s">
        <v>3134</v>
      </c>
      <c r="D193" t="s">
        <v>474</v>
      </c>
      <c r="E193">
        <v>47031.216735720001</v>
      </c>
      <c r="F193">
        <v>1750.8</v>
      </c>
      <c r="G193">
        <v>-30.414516398418002</v>
      </c>
      <c r="H193">
        <v>-3.1438915265679301</v>
      </c>
      <c r="I193">
        <v>-23.7646190904618</v>
      </c>
      <c r="J193">
        <v>-0.34160458896433998</v>
      </c>
      <c r="K193">
        <v>1898.54667788193</v>
      </c>
      <c r="L193">
        <v>1985.1530784686399</v>
      </c>
      <c r="M193">
        <v>27.0283989551864</v>
      </c>
      <c r="N193">
        <v>1.04016360160747</v>
      </c>
      <c r="O193">
        <v>40.164496230294702</v>
      </c>
      <c r="P193">
        <v>1.2608444187391401</v>
      </c>
      <c r="Q193">
        <v>-1.9037404111532999E-2</v>
      </c>
    </row>
    <row r="194" spans="1:17" x14ac:dyDescent="0.3">
      <c r="A194" t="s">
        <v>475</v>
      </c>
      <c r="B194" t="s">
        <v>476</v>
      </c>
      <c r="C194" t="s">
        <v>3137</v>
      </c>
      <c r="D194" t="s">
        <v>477</v>
      </c>
      <c r="E194">
        <v>46816.9715</v>
      </c>
      <c r="F194">
        <v>4261.8999999999996</v>
      </c>
      <c r="G194">
        <v>32.069157959073003</v>
      </c>
      <c r="H194">
        <v>5.2263851275560897</v>
      </c>
      <c r="I194">
        <v>10.3857229361055</v>
      </c>
      <c r="J194">
        <v>4.4060704422073096</v>
      </c>
      <c r="K194">
        <v>4141.9618480809404</v>
      </c>
      <c r="L194">
        <v>3622.3635657485002</v>
      </c>
      <c r="M194">
        <v>43.563485808014697</v>
      </c>
      <c r="N194">
        <v>0.61787680844604398</v>
      </c>
      <c r="O194">
        <v>14.5252117600131</v>
      </c>
      <c r="P194">
        <v>72.128432956381204</v>
      </c>
      <c r="Q194">
        <v>7.6393225490255998E-2</v>
      </c>
    </row>
    <row r="195" spans="1:17" x14ac:dyDescent="0.3">
      <c r="A195" t="s">
        <v>478</v>
      </c>
      <c r="B195" t="s">
        <v>479</v>
      </c>
      <c r="C195" t="s">
        <v>3123</v>
      </c>
      <c r="D195" t="s">
        <v>54</v>
      </c>
      <c r="E195">
        <v>46518.586346784999</v>
      </c>
      <c r="F195">
        <v>625.45000000000005</v>
      </c>
      <c r="G195">
        <v>-31.973297590257999</v>
      </c>
      <c r="H195">
        <v>-11.3800495317636</v>
      </c>
      <c r="I195">
        <v>-8.0936075257664495</v>
      </c>
      <c r="J195">
        <v>2.9002918110200402</v>
      </c>
      <c r="K195">
        <v>670.21525466584296</v>
      </c>
      <c r="L195">
        <v>665.56217167051602</v>
      </c>
      <c r="M195">
        <v>39.201977668768698</v>
      </c>
      <c r="N195">
        <v>1.1501259679439599</v>
      </c>
      <c r="O195">
        <v>30.050363738108501</v>
      </c>
      <c r="P195">
        <v>12.958280657395701</v>
      </c>
      <c r="Q195">
        <v>-2.2353870233010002E-2</v>
      </c>
    </row>
    <row r="196" spans="1:17" x14ac:dyDescent="0.3">
      <c r="A196" t="s">
        <v>480</v>
      </c>
      <c r="B196" t="s">
        <v>481</v>
      </c>
      <c r="C196" t="s">
        <v>3134</v>
      </c>
      <c r="D196" t="s">
        <v>166</v>
      </c>
      <c r="E196">
        <v>45348.401813850003</v>
      </c>
      <c r="F196">
        <v>1771.1</v>
      </c>
      <c r="G196">
        <v>320.89494909950702</v>
      </c>
      <c r="H196">
        <v>14.7778341483074</v>
      </c>
      <c r="I196">
        <v>54.241182947086898</v>
      </c>
      <c r="J196">
        <v>9.4592736290442492</v>
      </c>
      <c r="K196">
        <v>1705.8706463124499</v>
      </c>
      <c r="L196">
        <v>1347.75264685005</v>
      </c>
      <c r="M196">
        <v>54.960590031255997</v>
      </c>
      <c r="N196">
        <v>0.881225761123406</v>
      </c>
      <c r="O196">
        <v>11.1738467618993</v>
      </c>
      <c r="P196">
        <v>377.19250976694002</v>
      </c>
      <c r="Q196">
        <v>0.24614455242706601</v>
      </c>
    </row>
    <row r="197" spans="1:17" x14ac:dyDescent="0.3">
      <c r="A197" t="s">
        <v>482</v>
      </c>
      <c r="B197" t="s">
        <v>483</v>
      </c>
      <c r="C197" t="s">
        <v>3123</v>
      </c>
      <c r="D197" t="s">
        <v>211</v>
      </c>
      <c r="E197">
        <v>44528.590569120002</v>
      </c>
      <c r="F197">
        <v>703.2</v>
      </c>
      <c r="G197">
        <v>49.390264625659903</v>
      </c>
      <c r="H197">
        <v>11.0386384126782</v>
      </c>
      <c r="I197">
        <v>13.3213775135038</v>
      </c>
      <c r="J197">
        <v>3.6479764723617398</v>
      </c>
      <c r="K197">
        <v>677.942555280188</v>
      </c>
      <c r="L197">
        <v>599.02752362617002</v>
      </c>
      <c r="M197">
        <v>57.477336452958603</v>
      </c>
      <c r="N197">
        <v>1.1424996046857401</v>
      </c>
      <c r="O197">
        <v>6.45620022753128</v>
      </c>
      <c r="P197">
        <v>81.564678543764501</v>
      </c>
      <c r="Q197">
        <v>6.2103910669023002E-2</v>
      </c>
    </row>
    <row r="198" spans="1:17" x14ac:dyDescent="0.3">
      <c r="A198" t="s">
        <v>484</v>
      </c>
      <c r="B198" t="s">
        <v>485</v>
      </c>
      <c r="C198" t="s">
        <v>3127</v>
      </c>
      <c r="D198" t="s">
        <v>51</v>
      </c>
      <c r="E198">
        <v>44467.389864659999</v>
      </c>
      <c r="F198">
        <v>2624.9</v>
      </c>
      <c r="G198">
        <v>58.622208600675798</v>
      </c>
      <c r="H198">
        <v>3.8901893276869099</v>
      </c>
      <c r="I198">
        <v>19.282002314986499</v>
      </c>
      <c r="J198">
        <v>6.9947070246854697</v>
      </c>
      <c r="K198">
        <v>2704.4857574920802</v>
      </c>
      <c r="L198">
        <v>2440.2476689104301</v>
      </c>
      <c r="M198">
        <v>42.720081324479999</v>
      </c>
      <c r="N198">
        <v>0.96739502813440104</v>
      </c>
      <c r="O198">
        <v>17.6425768600708</v>
      </c>
      <c r="P198">
        <v>86.407698043532207</v>
      </c>
      <c r="Q198">
        <v>6.2667469791137007E-2</v>
      </c>
    </row>
    <row r="199" spans="1:17" x14ac:dyDescent="0.3">
      <c r="A199" t="s">
        <v>486</v>
      </c>
      <c r="B199" t="s">
        <v>487</v>
      </c>
      <c r="C199" t="s">
        <v>3123</v>
      </c>
      <c r="D199" t="s">
        <v>136</v>
      </c>
      <c r="E199">
        <v>44075.832300000002</v>
      </c>
      <c r="F199">
        <v>220.17</v>
      </c>
      <c r="G199">
        <v>153.74300606179301</v>
      </c>
      <c r="H199">
        <v>-8.0939989075652294E-2</v>
      </c>
      <c r="I199">
        <v>-3.7811696809018498</v>
      </c>
      <c r="J199">
        <v>13.435010967556799</v>
      </c>
      <c r="K199">
        <v>234.668825030779</v>
      </c>
      <c r="L199">
        <v>224.40291094963601</v>
      </c>
      <c r="M199">
        <v>59.263303584669998</v>
      </c>
      <c r="N199">
        <v>0.68075495116232299</v>
      </c>
      <c r="O199">
        <v>60.648589726120697</v>
      </c>
      <c r="P199">
        <v>188.180628272251</v>
      </c>
      <c r="Q199">
        <v>0.16364724709023701</v>
      </c>
    </row>
    <row r="200" spans="1:17" x14ac:dyDescent="0.3">
      <c r="A200" t="s">
        <v>488</v>
      </c>
      <c r="B200" t="s">
        <v>489</v>
      </c>
      <c r="C200" t="s">
        <v>3122</v>
      </c>
      <c r="D200" t="s">
        <v>273</v>
      </c>
      <c r="E200">
        <v>43815.992935759998</v>
      </c>
      <c r="F200">
        <v>7035.1</v>
      </c>
      <c r="G200">
        <v>-34.9472536004928</v>
      </c>
      <c r="H200">
        <v>-2.3933358883670501</v>
      </c>
      <c r="I200">
        <v>-7.5006197523089497</v>
      </c>
      <c r="J200">
        <v>1.97210724907007</v>
      </c>
      <c r="K200">
        <v>7371.5907883356203</v>
      </c>
      <c r="L200">
        <v>7421.1326853749397</v>
      </c>
      <c r="M200">
        <v>37.837318023607999</v>
      </c>
      <c r="N200">
        <v>0.31127375545166902</v>
      </c>
      <c r="O200">
        <v>30.7728390499068</v>
      </c>
      <c r="P200">
        <v>9.7314075368105808</v>
      </c>
      <c r="Q200">
        <v>-1.3276344348427E-2</v>
      </c>
    </row>
    <row r="201" spans="1:17" x14ac:dyDescent="0.3">
      <c r="A201" t="s">
        <v>490</v>
      </c>
      <c r="B201" t="s">
        <v>491</v>
      </c>
      <c r="C201" t="s">
        <v>3128</v>
      </c>
      <c r="D201" t="s">
        <v>108</v>
      </c>
      <c r="E201">
        <v>43781.848044675004</v>
      </c>
      <c r="F201">
        <v>111.41</v>
      </c>
      <c r="G201">
        <v>26.904497892324802</v>
      </c>
      <c r="H201">
        <v>-5.4101755449246403</v>
      </c>
      <c r="I201">
        <v>-22.6458294127101</v>
      </c>
      <c r="J201">
        <v>8.0284804140372508</v>
      </c>
      <c r="K201">
        <v>122.950079177042</v>
      </c>
      <c r="L201">
        <v>120.949646275259</v>
      </c>
      <c r="M201">
        <v>40.111685878170597</v>
      </c>
      <c r="N201">
        <v>0.53319729206171496</v>
      </c>
      <c r="O201">
        <v>53.038326900637301</v>
      </c>
      <c r="P201">
        <v>53.563059958649198</v>
      </c>
      <c r="Q201">
        <v>0.15971999895580899</v>
      </c>
    </row>
    <row r="202" spans="1:17" x14ac:dyDescent="0.3">
      <c r="A202" t="s">
        <v>492</v>
      </c>
      <c r="B202" t="s">
        <v>493</v>
      </c>
      <c r="C202" t="s">
        <v>3123</v>
      </c>
      <c r="D202" t="s">
        <v>43</v>
      </c>
      <c r="E202">
        <v>43337.787368325</v>
      </c>
      <c r="F202">
        <v>1255.75</v>
      </c>
      <c r="G202">
        <v>13.9416679890809</v>
      </c>
      <c r="H202">
        <v>14.0105178575711</v>
      </c>
      <c r="I202">
        <v>20.358912249065401</v>
      </c>
      <c r="J202">
        <v>2.6920666164996101</v>
      </c>
      <c r="K202">
        <v>1180.2296024105999</v>
      </c>
      <c r="L202">
        <v>1056.0804813886</v>
      </c>
      <c r="M202">
        <v>53.614421450387297</v>
      </c>
      <c r="N202">
        <v>1.1651208295741899</v>
      </c>
      <c r="O202">
        <v>4.0374278319729102</v>
      </c>
      <c r="P202">
        <v>47.000292654375102</v>
      </c>
      <c r="Q202">
        <v>1.6801791764377998E-2</v>
      </c>
    </row>
    <row r="203" spans="1:17" x14ac:dyDescent="0.3">
      <c r="A203" t="s">
        <v>494</v>
      </c>
      <c r="B203" t="s">
        <v>495</v>
      </c>
      <c r="C203" t="s">
        <v>3125</v>
      </c>
      <c r="D203" t="s">
        <v>125</v>
      </c>
      <c r="E203">
        <v>43064.850576675002</v>
      </c>
      <c r="F203">
        <v>331.35</v>
      </c>
      <c r="G203">
        <v>-18.5749949599556</v>
      </c>
      <c r="H203">
        <v>4.5419783886665703</v>
      </c>
      <c r="I203">
        <v>-8.6700035539625997</v>
      </c>
      <c r="J203">
        <v>6.9186740267696498</v>
      </c>
      <c r="K203">
        <v>341.89085135935397</v>
      </c>
      <c r="L203">
        <v>352.26508878881299</v>
      </c>
      <c r="M203">
        <v>46.549402287384602</v>
      </c>
      <c r="N203">
        <v>0.56061887076179096</v>
      </c>
      <c r="O203">
        <v>23.8871284140636</v>
      </c>
      <c r="P203">
        <v>15.9377186843946</v>
      </c>
      <c r="Q203">
        <v>-7.631187700306E-3</v>
      </c>
    </row>
    <row r="204" spans="1:17" x14ac:dyDescent="0.3">
      <c r="A204" t="s">
        <v>496</v>
      </c>
      <c r="B204" t="s">
        <v>497</v>
      </c>
      <c r="C204" t="s">
        <v>3131</v>
      </c>
      <c r="D204" t="s">
        <v>75</v>
      </c>
      <c r="E204">
        <v>42992.954927535</v>
      </c>
      <c r="F204">
        <v>2289.4499999999998</v>
      </c>
      <c r="G204">
        <v>-1.9721119434388299</v>
      </c>
      <c r="H204">
        <v>-1.4394437906897699</v>
      </c>
      <c r="I204">
        <v>-14.7963398502435</v>
      </c>
      <c r="J204">
        <v>5.22550313530924</v>
      </c>
      <c r="K204">
        <v>2369.2942492524699</v>
      </c>
      <c r="L204">
        <v>2397.0515527202701</v>
      </c>
      <c r="M204">
        <v>43.999093801540397</v>
      </c>
      <c r="N204">
        <v>0.91543788606619403</v>
      </c>
      <c r="O204">
        <v>24.221974710083199</v>
      </c>
      <c r="P204">
        <v>26.980033277870199</v>
      </c>
      <c r="Q204">
        <v>-4.8107776773321002E-2</v>
      </c>
    </row>
    <row r="205" spans="1:17" x14ac:dyDescent="0.3">
      <c r="A205" t="s">
        <v>498</v>
      </c>
      <c r="B205" t="s">
        <v>499</v>
      </c>
      <c r="C205" t="s">
        <v>3129</v>
      </c>
      <c r="D205" t="s">
        <v>196</v>
      </c>
      <c r="E205">
        <v>42796.196450099997</v>
      </c>
      <c r="F205">
        <v>688.9</v>
      </c>
      <c r="G205">
        <v>-0.907458358734338</v>
      </c>
      <c r="H205">
        <v>2.1405884925648002</v>
      </c>
      <c r="I205">
        <v>6.7974750823885897</v>
      </c>
      <c r="J205">
        <v>1.35519960790321</v>
      </c>
      <c r="K205">
        <v>688.69757624932799</v>
      </c>
      <c r="L205">
        <v>659.92714277059997</v>
      </c>
      <c r="M205">
        <v>53.892974259347397</v>
      </c>
      <c r="N205">
        <v>1.8918960775832001</v>
      </c>
      <c r="O205">
        <v>11.5764261866744</v>
      </c>
      <c r="P205">
        <v>29.589917231000701</v>
      </c>
      <c r="Q205">
        <v>-2.0811113990267999E-2</v>
      </c>
    </row>
    <row r="206" spans="1:17" x14ac:dyDescent="0.3">
      <c r="A206" t="s">
        <v>500</v>
      </c>
      <c r="B206" t="s">
        <v>501</v>
      </c>
      <c r="C206" t="s">
        <v>3130</v>
      </c>
      <c r="D206" t="s">
        <v>178</v>
      </c>
      <c r="E206">
        <v>42393.134907533997</v>
      </c>
      <c r="F206">
        <v>230.82</v>
      </c>
      <c r="G206">
        <v>118.31944847181001</v>
      </c>
      <c r="H206">
        <v>7.9975229160048098</v>
      </c>
      <c r="I206">
        <v>19.336105192495001</v>
      </c>
      <c r="J206">
        <v>5.9660819693393803</v>
      </c>
      <c r="K206">
        <v>208.926575159994</v>
      </c>
      <c r="L206">
        <v>178.08636064867301</v>
      </c>
      <c r="M206">
        <v>63.444632528951701</v>
      </c>
      <c r="N206">
        <v>0.78720924328179098</v>
      </c>
      <c r="O206">
        <v>1.9712329954076899</v>
      </c>
      <c r="P206">
        <v>158.62184873949499</v>
      </c>
      <c r="Q206">
        <v>9.8765845239845995E-2</v>
      </c>
    </row>
    <row r="207" spans="1:17" x14ac:dyDescent="0.3">
      <c r="A207" t="s">
        <v>502</v>
      </c>
      <c r="B207" t="s">
        <v>503</v>
      </c>
      <c r="C207" t="s">
        <v>3134</v>
      </c>
      <c r="D207" t="s">
        <v>474</v>
      </c>
      <c r="E207">
        <v>42024.157103700003</v>
      </c>
      <c r="F207">
        <v>1514.25</v>
      </c>
      <c r="G207">
        <v>-29.762172476233602</v>
      </c>
      <c r="H207">
        <v>0.55931334097507202</v>
      </c>
      <c r="I207">
        <v>-9.5811518867499199</v>
      </c>
      <c r="J207">
        <v>6.49214223475333</v>
      </c>
      <c r="K207">
        <v>1508.6126312681899</v>
      </c>
      <c r="L207">
        <v>1508.0717606948499</v>
      </c>
      <c r="M207">
        <v>49.2519526082393</v>
      </c>
      <c r="N207">
        <v>0.98807971139011397</v>
      </c>
      <c r="O207">
        <v>17.153706455340899</v>
      </c>
      <c r="P207">
        <v>16.034482758620602</v>
      </c>
      <c r="Q207">
        <v>5.7239386599741003E-2</v>
      </c>
    </row>
    <row r="208" spans="1:17" x14ac:dyDescent="0.3">
      <c r="A208" t="s">
        <v>504</v>
      </c>
      <c r="B208" t="s">
        <v>505</v>
      </c>
      <c r="C208" t="s">
        <v>3123</v>
      </c>
      <c r="D208" t="s">
        <v>32</v>
      </c>
      <c r="E208">
        <v>41842.058927999999</v>
      </c>
      <c r="F208">
        <v>54.4</v>
      </c>
      <c r="G208">
        <v>1.00342878393051</v>
      </c>
      <c r="H208">
        <v>-1.47998854067077</v>
      </c>
      <c r="I208">
        <v>-25.3234639511079</v>
      </c>
      <c r="J208">
        <v>13.9150760982401</v>
      </c>
      <c r="K208">
        <v>56.728415133153</v>
      </c>
      <c r="L208">
        <v>57.7999911145616</v>
      </c>
      <c r="M208">
        <v>55.777604553148102</v>
      </c>
      <c r="N208">
        <v>1.43807889672783</v>
      </c>
      <c r="O208">
        <v>35.110294117647001</v>
      </c>
      <c r="P208">
        <v>27.251461988304001</v>
      </c>
      <c r="Q208">
        <v>0.121265123164322</v>
      </c>
    </row>
    <row r="209" spans="1:17" x14ac:dyDescent="0.3">
      <c r="A209" t="s">
        <v>506</v>
      </c>
      <c r="B209" t="s">
        <v>507</v>
      </c>
      <c r="C209" t="s">
        <v>3137</v>
      </c>
      <c r="D209" t="s">
        <v>412</v>
      </c>
      <c r="E209">
        <v>41482.331279865</v>
      </c>
      <c r="F209">
        <v>552.65</v>
      </c>
      <c r="G209">
        <v>-25.146487173348898</v>
      </c>
      <c r="H209">
        <v>-4.0983774405199798</v>
      </c>
      <c r="I209">
        <v>7.5650205610427799</v>
      </c>
      <c r="J209">
        <v>8.7868299910085792</v>
      </c>
      <c r="K209">
        <v>567.56980690472801</v>
      </c>
      <c r="L209">
        <v>561.56451726990394</v>
      </c>
      <c r="M209">
        <v>51.933252956575899</v>
      </c>
      <c r="N209">
        <v>0.62951421862074997</v>
      </c>
      <c r="O209">
        <v>13.0914683796254</v>
      </c>
      <c r="P209">
        <v>23.414470745868599</v>
      </c>
      <c r="Q209">
        <v>-0.10469577099244901</v>
      </c>
    </row>
    <row r="210" spans="1:17" x14ac:dyDescent="0.3">
      <c r="A210" t="s">
        <v>508</v>
      </c>
      <c r="B210" t="s">
        <v>509</v>
      </c>
      <c r="C210" t="s">
        <v>3134</v>
      </c>
      <c r="D210" t="s">
        <v>510</v>
      </c>
      <c r="E210">
        <v>41122.8723197</v>
      </c>
      <c r="F210">
        <v>3739.1</v>
      </c>
      <c r="G210">
        <v>-3.3696838008893799</v>
      </c>
      <c r="H210">
        <v>-4.04460843916541</v>
      </c>
      <c r="I210">
        <v>0.86728514567275405</v>
      </c>
      <c r="J210">
        <v>9.9066372025758191</v>
      </c>
      <c r="K210">
        <v>3838.2890200500601</v>
      </c>
      <c r="L210">
        <v>3610.3231799639102</v>
      </c>
      <c r="M210">
        <v>52.255036853538897</v>
      </c>
      <c r="N210">
        <v>1.4122514538800901</v>
      </c>
      <c r="O210">
        <v>18.210264502152899</v>
      </c>
      <c r="P210">
        <v>41.183355988521299</v>
      </c>
      <c r="Q210">
        <v>0.111994442867942</v>
      </c>
    </row>
    <row r="211" spans="1:17" x14ac:dyDescent="0.3">
      <c r="A211" t="s">
        <v>511</v>
      </c>
      <c r="B211" t="s">
        <v>512</v>
      </c>
      <c r="C211" t="s">
        <v>3122</v>
      </c>
      <c r="D211" t="s">
        <v>21</v>
      </c>
      <c r="E211">
        <v>41000.9183271</v>
      </c>
      <c r="F211">
        <v>1010.7</v>
      </c>
      <c r="G211">
        <v>-47.800528090191698</v>
      </c>
      <c r="H211">
        <v>0.29493797120304599</v>
      </c>
      <c r="I211">
        <v>-10.061393373548899</v>
      </c>
      <c r="J211">
        <v>2.2221960572972801</v>
      </c>
      <c r="K211">
        <v>1044.44787731511</v>
      </c>
      <c r="L211">
        <v>1073.2210465941801</v>
      </c>
      <c r="M211">
        <v>40.953356068496802</v>
      </c>
      <c r="N211">
        <v>0.33968304102145702</v>
      </c>
      <c r="O211">
        <v>38.517858909666501</v>
      </c>
      <c r="P211">
        <v>4.1851355530357601</v>
      </c>
    </row>
    <row r="212" spans="1:17" x14ac:dyDescent="0.3">
      <c r="A212" t="s">
        <v>513</v>
      </c>
      <c r="B212" t="s">
        <v>514</v>
      </c>
      <c r="C212" t="s">
        <v>3139</v>
      </c>
      <c r="D212" t="s">
        <v>515</v>
      </c>
      <c r="E212">
        <v>40650.117745700001</v>
      </c>
      <c r="F212">
        <v>36085.1</v>
      </c>
      <c r="G212">
        <v>-10.041657351521399</v>
      </c>
      <c r="H212">
        <v>8.6860890745047499</v>
      </c>
      <c r="I212">
        <v>15.167892187715699</v>
      </c>
      <c r="J212">
        <v>8.9756342459716691</v>
      </c>
      <c r="K212">
        <v>34898.822227519202</v>
      </c>
      <c r="L212">
        <v>33906.1618208539</v>
      </c>
      <c r="M212">
        <v>75.701306210646194</v>
      </c>
      <c r="N212">
        <v>0.76090286239272398</v>
      </c>
      <c r="O212">
        <v>13.2226320558901</v>
      </c>
      <c r="P212">
        <v>26.619050877313001</v>
      </c>
      <c r="Q212">
        <v>2.8434089292302001E-2</v>
      </c>
    </row>
    <row r="213" spans="1:17" x14ac:dyDescent="0.3">
      <c r="A213" t="s">
        <v>516</v>
      </c>
      <c r="B213" t="s">
        <v>517</v>
      </c>
      <c r="C213" t="s">
        <v>3123</v>
      </c>
      <c r="D213" t="s">
        <v>518</v>
      </c>
      <c r="E213">
        <v>40240.875425849998</v>
      </c>
      <c r="F213">
        <v>1037.7</v>
      </c>
      <c r="G213">
        <v>71.348578088617401</v>
      </c>
      <c r="H213">
        <v>15.836273074014599</v>
      </c>
      <c r="I213">
        <v>28.5592251272783</v>
      </c>
      <c r="J213">
        <v>6.9667328904755097</v>
      </c>
      <c r="K213">
        <v>1045.19624294337</v>
      </c>
      <c r="L213">
        <v>897.40481435517302</v>
      </c>
      <c r="M213">
        <v>46.589392459108097</v>
      </c>
      <c r="N213">
        <v>1.1622184245338201</v>
      </c>
      <c r="O213">
        <v>17.0858629661751</v>
      </c>
      <c r="P213">
        <v>100.289519397799</v>
      </c>
      <c r="Q213">
        <v>0.14683292736818601</v>
      </c>
    </row>
    <row r="214" spans="1:17" x14ac:dyDescent="0.3">
      <c r="A214" t="s">
        <v>519</v>
      </c>
      <c r="B214" t="s">
        <v>520</v>
      </c>
      <c r="C214" t="s">
        <v>3127</v>
      </c>
      <c r="D214" t="s">
        <v>51</v>
      </c>
      <c r="E214">
        <v>40220.998200629998</v>
      </c>
      <c r="F214">
        <v>1585.35</v>
      </c>
      <c r="G214">
        <v>36.229530955148803</v>
      </c>
      <c r="H214">
        <v>13.4941948897588</v>
      </c>
      <c r="I214">
        <v>11.876692347833499</v>
      </c>
      <c r="J214">
        <v>2.8708723907778202</v>
      </c>
      <c r="K214">
        <v>1515.0239634273701</v>
      </c>
      <c r="L214">
        <v>1315.42684035705</v>
      </c>
      <c r="M214">
        <v>48.477193556638298</v>
      </c>
      <c r="N214">
        <v>0.55409084933524899</v>
      </c>
      <c r="O214">
        <v>7.7774623900085302</v>
      </c>
      <c r="P214">
        <v>63.269824922760002</v>
      </c>
      <c r="Q214">
        <v>2.9950321193599999E-2</v>
      </c>
    </row>
    <row r="215" spans="1:17" x14ac:dyDescent="0.3">
      <c r="A215" t="s">
        <v>521</v>
      </c>
      <c r="B215" t="s">
        <v>522</v>
      </c>
      <c r="C215" t="s">
        <v>3123</v>
      </c>
      <c r="D215" t="s">
        <v>386</v>
      </c>
      <c r="E215">
        <v>40173.041931</v>
      </c>
      <c r="F215">
        <v>5493.4</v>
      </c>
      <c r="G215">
        <v>0.54160234044101296</v>
      </c>
      <c r="H215">
        <v>25.9964954216737</v>
      </c>
      <c r="I215">
        <v>21.134177776088901</v>
      </c>
      <c r="J215">
        <v>9.14626686809539</v>
      </c>
      <c r="K215">
        <v>4792.65239450634</v>
      </c>
      <c r="L215">
        <v>4479.95733909712</v>
      </c>
      <c r="M215">
        <v>87.981666473431801</v>
      </c>
      <c r="N215">
        <v>1.7282561843822399</v>
      </c>
      <c r="O215">
        <v>2.5767284377616799</v>
      </c>
      <c r="P215">
        <v>50.064195372469698</v>
      </c>
      <c r="Q215">
        <v>6.2305614594220002E-2</v>
      </c>
    </row>
    <row r="216" spans="1:17" x14ac:dyDescent="0.3">
      <c r="A216" t="s">
        <v>523</v>
      </c>
      <c r="B216" t="s">
        <v>524</v>
      </c>
      <c r="C216" t="s">
        <v>3134</v>
      </c>
      <c r="D216" t="s">
        <v>131</v>
      </c>
      <c r="E216">
        <v>40138.56928494</v>
      </c>
      <c r="F216">
        <v>45397.8</v>
      </c>
      <c r="G216">
        <v>-2.9557917808728802</v>
      </c>
      <c r="H216">
        <v>-0.68001930508647002</v>
      </c>
      <c r="I216">
        <v>-4.1815276882408003</v>
      </c>
      <c r="J216">
        <v>-5.0453250865368799</v>
      </c>
      <c r="K216">
        <v>49631.006592843798</v>
      </c>
      <c r="L216">
        <v>47882.541705146701</v>
      </c>
      <c r="M216">
        <v>26.067743382951001</v>
      </c>
      <c r="N216">
        <v>1.7902784526990201</v>
      </c>
      <c r="O216">
        <v>32.151778280004699</v>
      </c>
      <c r="P216">
        <v>29.790695214379401</v>
      </c>
      <c r="Q216">
        <v>-2.8282138547928E-2</v>
      </c>
    </row>
    <row r="217" spans="1:17" x14ac:dyDescent="0.3">
      <c r="A217" t="s">
        <v>525</v>
      </c>
      <c r="B217" t="s">
        <v>526</v>
      </c>
      <c r="C217" t="s">
        <v>3134</v>
      </c>
      <c r="D217" t="s">
        <v>326</v>
      </c>
      <c r="E217">
        <v>39552.879869099997</v>
      </c>
      <c r="F217">
        <v>1503.45</v>
      </c>
      <c r="G217">
        <v>174.625650916621</v>
      </c>
      <c r="H217">
        <v>-4.4869721542879404</v>
      </c>
      <c r="I217">
        <v>10.0031568055149</v>
      </c>
      <c r="J217">
        <v>12.179147702643199</v>
      </c>
      <c r="K217">
        <v>1696.31018757934</v>
      </c>
      <c r="L217">
        <v>1582.4874679653401</v>
      </c>
      <c r="M217">
        <v>51.109605909807001</v>
      </c>
      <c r="N217">
        <v>0.35684458833013799</v>
      </c>
      <c r="O217">
        <v>98.174199341514495</v>
      </c>
      <c r="P217">
        <v>218.83151309511101</v>
      </c>
      <c r="Q217">
        <v>0.19556252005077099</v>
      </c>
    </row>
    <row r="218" spans="1:17" x14ac:dyDescent="0.3">
      <c r="A218" t="s">
        <v>527</v>
      </c>
      <c r="B218" t="s">
        <v>528</v>
      </c>
      <c r="C218" t="s">
        <v>3134</v>
      </c>
      <c r="D218" t="s">
        <v>242</v>
      </c>
      <c r="E218">
        <v>38650.756059300002</v>
      </c>
      <c r="F218">
        <v>9622.2000000000007</v>
      </c>
      <c r="G218">
        <v>63.121811691003799</v>
      </c>
      <c r="H218">
        <v>10.565806763807499</v>
      </c>
      <c r="I218">
        <v>18.451845398701298</v>
      </c>
      <c r="J218">
        <v>8.0164174669262191</v>
      </c>
      <c r="K218">
        <v>9593.9580669618208</v>
      </c>
      <c r="L218">
        <v>8094.5760646869203</v>
      </c>
      <c r="M218">
        <v>44.632394046157003</v>
      </c>
      <c r="N218">
        <v>0.74891432100395605</v>
      </c>
      <c r="O218">
        <v>14.318970713558199</v>
      </c>
      <c r="P218">
        <v>90.485805915191804</v>
      </c>
      <c r="Q218">
        <v>0.280049658636843</v>
      </c>
    </row>
    <row r="219" spans="1:17" x14ac:dyDescent="0.3">
      <c r="A219" t="s">
        <v>529</v>
      </c>
      <c r="B219" t="s">
        <v>530</v>
      </c>
      <c r="C219" t="s">
        <v>3134</v>
      </c>
      <c r="D219" t="s">
        <v>91</v>
      </c>
      <c r="E219">
        <v>38621.025000000001</v>
      </c>
      <c r="F219">
        <v>1053.5999999999999</v>
      </c>
      <c r="G219">
        <v>77.721640487049697</v>
      </c>
      <c r="H219">
        <v>3.2612870883404002</v>
      </c>
      <c r="I219">
        <v>3.8187553885502901</v>
      </c>
      <c r="J219">
        <v>9.3649407407995806</v>
      </c>
      <c r="K219">
        <v>1173.59024754243</v>
      </c>
      <c r="L219">
        <v>1133.50525101639</v>
      </c>
      <c r="M219">
        <v>39.5649226428582</v>
      </c>
      <c r="N219">
        <v>0.59342715354929498</v>
      </c>
      <c r="O219">
        <v>70.339787395596005</v>
      </c>
      <c r="P219">
        <v>105.090272032702</v>
      </c>
      <c r="Q219">
        <v>0.16943757176184601</v>
      </c>
    </row>
    <row r="220" spans="1:17" x14ac:dyDescent="0.3">
      <c r="A220" t="s">
        <v>531</v>
      </c>
      <c r="B220" t="s">
        <v>532</v>
      </c>
      <c r="C220" t="s">
        <v>3122</v>
      </c>
      <c r="D220" t="s">
        <v>21</v>
      </c>
      <c r="E220">
        <v>38106.652069639997</v>
      </c>
      <c r="F220">
        <v>1403.6</v>
      </c>
      <c r="G220">
        <v>-12.789045535183201</v>
      </c>
      <c r="H220">
        <v>-10.8065987625485</v>
      </c>
      <c r="I220">
        <v>-14.028031560076</v>
      </c>
      <c r="J220">
        <v>3.8802537234396701</v>
      </c>
      <c r="K220">
        <v>1639.00135371544</v>
      </c>
      <c r="L220">
        <v>1581.7326637635499</v>
      </c>
      <c r="M220">
        <v>27.617036530938499</v>
      </c>
      <c r="N220">
        <v>2.33281054927056</v>
      </c>
      <c r="O220">
        <v>37.410943288686198</v>
      </c>
      <c r="P220">
        <v>12.5130260521042</v>
      </c>
      <c r="Q220">
        <v>0.14043268844387399</v>
      </c>
    </row>
    <row r="221" spans="1:17" x14ac:dyDescent="0.3">
      <c r="A221" t="s">
        <v>533</v>
      </c>
      <c r="B221" t="s">
        <v>534</v>
      </c>
      <c r="C221" t="s">
        <v>3133</v>
      </c>
      <c r="D221" t="s">
        <v>304</v>
      </c>
      <c r="E221">
        <v>37833.120991999996</v>
      </c>
      <c r="F221">
        <v>1840</v>
      </c>
      <c r="G221">
        <v>65.502296027237094</v>
      </c>
      <c r="H221">
        <v>-5.9185719067846598</v>
      </c>
      <c r="I221">
        <v>20.4122340208853</v>
      </c>
      <c r="J221">
        <v>5.0311645742944702</v>
      </c>
      <c r="K221">
        <v>1887.3928053964401</v>
      </c>
      <c r="L221">
        <v>1588.8709927703701</v>
      </c>
      <c r="M221">
        <v>39.324428641720303</v>
      </c>
      <c r="N221">
        <v>0.55865992763311501</v>
      </c>
      <c r="O221">
        <v>19.540760869565201</v>
      </c>
      <c r="P221">
        <v>104.09295102878301</v>
      </c>
      <c r="Q221">
        <v>0.17053526510443301</v>
      </c>
    </row>
    <row r="222" spans="1:17" x14ac:dyDescent="0.3">
      <c r="A222" t="s">
        <v>535</v>
      </c>
      <c r="B222" t="s">
        <v>536</v>
      </c>
      <c r="C222" t="s">
        <v>3129</v>
      </c>
      <c r="D222" t="s">
        <v>537</v>
      </c>
      <c r="E222">
        <v>37829.25</v>
      </c>
      <c r="F222">
        <v>445.05</v>
      </c>
      <c r="G222">
        <v>41.4415693580792</v>
      </c>
      <c r="H222">
        <v>-3.18010323195867</v>
      </c>
      <c r="I222">
        <v>-10.115638559545699</v>
      </c>
      <c r="J222">
        <v>3.7083152749860102</v>
      </c>
      <c r="K222">
        <v>486.05442821434201</v>
      </c>
      <c r="L222">
        <v>447.077738066118</v>
      </c>
      <c r="M222">
        <v>30.2198797206342</v>
      </c>
      <c r="N222">
        <v>0.931205246063745</v>
      </c>
      <c r="O222">
        <v>39.388832715425202</v>
      </c>
      <c r="P222">
        <v>72.667313288069806</v>
      </c>
      <c r="Q222">
        <v>0.131551310757761</v>
      </c>
    </row>
    <row r="223" spans="1:17" x14ac:dyDescent="0.3">
      <c r="A223" t="s">
        <v>538</v>
      </c>
      <c r="B223" t="s">
        <v>539</v>
      </c>
      <c r="C223" t="s">
        <v>3135</v>
      </c>
      <c r="D223" t="s">
        <v>540</v>
      </c>
      <c r="E223">
        <v>37287.824570459998</v>
      </c>
      <c r="F223">
        <v>567.1</v>
      </c>
      <c r="G223">
        <v>-13.1320711031253</v>
      </c>
      <c r="H223">
        <v>-4.19981775826749</v>
      </c>
      <c r="I223">
        <v>13.222484456741499</v>
      </c>
      <c r="J223">
        <v>0.47771916036044298</v>
      </c>
      <c r="K223">
        <v>619.22560514300199</v>
      </c>
      <c r="L223">
        <v>572.62305343353796</v>
      </c>
      <c r="M223">
        <v>19.431344492087099</v>
      </c>
      <c r="N223">
        <v>0.69932378132418405</v>
      </c>
      <c r="O223">
        <v>26.1594075119026</v>
      </c>
      <c r="P223">
        <v>34.687091794323699</v>
      </c>
      <c r="Q223">
        <v>-9.0432372504273995E-2</v>
      </c>
    </row>
    <row r="224" spans="1:17" x14ac:dyDescent="0.3">
      <c r="A224" t="s">
        <v>541</v>
      </c>
      <c r="B224" t="s">
        <v>542</v>
      </c>
      <c r="C224" t="s">
        <v>3127</v>
      </c>
      <c r="D224" t="s">
        <v>51</v>
      </c>
      <c r="E224">
        <v>37280.015946549996</v>
      </c>
      <c r="F224">
        <v>2984.5</v>
      </c>
      <c r="G224">
        <v>39.445713817194502</v>
      </c>
      <c r="H224">
        <v>-2.9662543034685802</v>
      </c>
      <c r="I224">
        <v>16.8442227913294</v>
      </c>
      <c r="J224">
        <v>6.2980067029039803</v>
      </c>
      <c r="K224">
        <v>3086.1632812686698</v>
      </c>
      <c r="L224">
        <v>2620.8507036230599</v>
      </c>
      <c r="M224">
        <v>39.28814883986</v>
      </c>
      <c r="N224">
        <v>0.53299765533421894</v>
      </c>
      <c r="O224">
        <v>16.769978220807499</v>
      </c>
      <c r="P224">
        <v>67.339500981216702</v>
      </c>
      <c r="Q224">
        <v>9.1962253840249003E-2</v>
      </c>
    </row>
    <row r="225" spans="1:17" x14ac:dyDescent="0.3">
      <c r="A225" t="s">
        <v>543</v>
      </c>
      <c r="B225" t="s">
        <v>544</v>
      </c>
      <c r="C225" t="s">
        <v>3127</v>
      </c>
      <c r="D225" t="s">
        <v>545</v>
      </c>
      <c r="E225">
        <v>37235.077037039999</v>
      </c>
      <c r="F225">
        <v>310.89999999999998</v>
      </c>
      <c r="G225">
        <v>13.4930397127321</v>
      </c>
      <c r="H225">
        <v>-7.3770374217366603</v>
      </c>
      <c r="I225">
        <v>-3.33410932702277</v>
      </c>
      <c r="J225">
        <v>2.0139952144562199</v>
      </c>
      <c r="K225">
        <v>342.99894466733701</v>
      </c>
      <c r="L225">
        <v>322.739131862401</v>
      </c>
      <c r="M225">
        <v>28.559607072924699</v>
      </c>
      <c r="N225">
        <v>0.83344318601323897</v>
      </c>
      <c r="O225">
        <v>27.3078160180122</v>
      </c>
      <c r="P225">
        <v>39.698944057515099</v>
      </c>
      <c r="Q225">
        <v>-3.6016974063553003E-2</v>
      </c>
    </row>
    <row r="226" spans="1:17" x14ac:dyDescent="0.3">
      <c r="A226" t="s">
        <v>546</v>
      </c>
      <c r="B226" t="s">
        <v>547</v>
      </c>
      <c r="C226" t="s">
        <v>3134</v>
      </c>
      <c r="D226" t="s">
        <v>548</v>
      </c>
      <c r="E226">
        <v>36624.55618313</v>
      </c>
      <c r="F226">
        <v>4056.35</v>
      </c>
      <c r="G226">
        <v>31.651680937321998</v>
      </c>
      <c r="H226">
        <v>-0.51008546067919702</v>
      </c>
      <c r="I226">
        <v>3.7456717723833799E-2</v>
      </c>
      <c r="J226">
        <v>6.0359217120195101</v>
      </c>
      <c r="K226">
        <v>4217.2109231244503</v>
      </c>
      <c r="L226">
        <v>3935.3181676771301</v>
      </c>
      <c r="M226">
        <v>51.181591728740003</v>
      </c>
      <c r="N226">
        <v>0.93689577211978803</v>
      </c>
      <c r="O226">
        <v>24.242237479507398</v>
      </c>
      <c r="P226">
        <v>63.233400402414397</v>
      </c>
      <c r="Q226">
        <v>0.18785044897087</v>
      </c>
    </row>
    <row r="227" spans="1:17" x14ac:dyDescent="0.3">
      <c r="A227" t="s">
        <v>549</v>
      </c>
      <c r="B227" t="s">
        <v>550</v>
      </c>
      <c r="C227" t="s">
        <v>3127</v>
      </c>
      <c r="D227" t="s">
        <v>51</v>
      </c>
      <c r="E227">
        <v>36400.826591500001</v>
      </c>
      <c r="F227">
        <v>275.8</v>
      </c>
      <c r="G227">
        <v>129.41663035021801</v>
      </c>
      <c r="H227">
        <v>31.3083749343091</v>
      </c>
      <c r="I227">
        <v>70.034282095260806</v>
      </c>
      <c r="J227">
        <v>15.9890995255849</v>
      </c>
      <c r="K227">
        <v>225.02738541976899</v>
      </c>
      <c r="L227">
        <v>177.02923099206899</v>
      </c>
      <c r="M227">
        <v>72.3718907855515</v>
      </c>
      <c r="N227">
        <v>1.9066324396108001</v>
      </c>
      <c r="O227">
        <v>3.1544597534445198</v>
      </c>
      <c r="P227">
        <v>189.40188877229801</v>
      </c>
      <c r="Q227">
        <v>6.3643405713355E-2</v>
      </c>
    </row>
    <row r="228" spans="1:17" x14ac:dyDescent="0.3">
      <c r="A228" t="s">
        <v>551</v>
      </c>
      <c r="B228" t="s">
        <v>552</v>
      </c>
      <c r="C228" t="s">
        <v>3137</v>
      </c>
      <c r="D228" t="s">
        <v>291</v>
      </c>
      <c r="E228">
        <v>36112.103500365003</v>
      </c>
      <c r="F228">
        <v>2647.65</v>
      </c>
      <c r="G228">
        <v>-0.95948871052896201</v>
      </c>
      <c r="H228">
        <v>-3.9458870513884698</v>
      </c>
      <c r="I228">
        <v>-3.5001228600407002</v>
      </c>
      <c r="J228">
        <v>0.653116593540505</v>
      </c>
      <c r="K228">
        <v>2797.0443077598502</v>
      </c>
      <c r="L228">
        <v>2608.4152123714098</v>
      </c>
      <c r="M228">
        <v>35.288773465054902</v>
      </c>
      <c r="N228">
        <v>0.55172278400679098</v>
      </c>
      <c r="O228">
        <v>19.691046777330801</v>
      </c>
      <c r="P228">
        <v>31.182183025318299</v>
      </c>
      <c r="Q228">
        <v>-8.6079523919319993E-3</v>
      </c>
    </row>
    <row r="229" spans="1:17" x14ac:dyDescent="0.3">
      <c r="A229" t="s">
        <v>553</v>
      </c>
      <c r="B229" t="s">
        <v>554</v>
      </c>
      <c r="C229" t="s">
        <v>3137</v>
      </c>
      <c r="D229" t="s">
        <v>160</v>
      </c>
      <c r="E229">
        <v>35876.869857600002</v>
      </c>
      <c r="F229">
        <v>8288.4</v>
      </c>
      <c r="G229">
        <v>196.11819985386401</v>
      </c>
      <c r="H229">
        <v>7.3055960496084396</v>
      </c>
      <c r="I229">
        <v>87.290332161670804</v>
      </c>
      <c r="J229">
        <v>19.1797199036086</v>
      </c>
      <c r="K229">
        <v>7338.4192596651201</v>
      </c>
      <c r="L229">
        <v>5565.9437053295997</v>
      </c>
      <c r="M229">
        <v>67.344559943413103</v>
      </c>
      <c r="N229">
        <v>0.45447292653100602</v>
      </c>
      <c r="O229">
        <v>5.5692292843009401</v>
      </c>
      <c r="P229">
        <v>227.13924850015701</v>
      </c>
      <c r="Q229">
        <v>0.119967902688126</v>
      </c>
    </row>
    <row r="230" spans="1:17" x14ac:dyDescent="0.3">
      <c r="A230" t="s">
        <v>555</v>
      </c>
      <c r="B230" t="s">
        <v>556</v>
      </c>
      <c r="C230" t="s">
        <v>3123</v>
      </c>
      <c r="D230" t="s">
        <v>54</v>
      </c>
      <c r="E230">
        <v>35608.187127751997</v>
      </c>
      <c r="F230">
        <v>142.76</v>
      </c>
      <c r="G230">
        <v>-24.5592978192585</v>
      </c>
      <c r="H230">
        <v>-13.7604083266676</v>
      </c>
      <c r="I230">
        <v>-19.124002836504701</v>
      </c>
      <c r="J230">
        <v>6.7420925655947501</v>
      </c>
      <c r="K230">
        <v>163.48146466837301</v>
      </c>
      <c r="L230">
        <v>163.01794875618901</v>
      </c>
      <c r="M230">
        <v>32.083370670336201</v>
      </c>
      <c r="N230">
        <v>1.6425241871556999</v>
      </c>
      <c r="O230">
        <v>36.067525917623897</v>
      </c>
      <c r="P230">
        <v>3.7047798924887401</v>
      </c>
      <c r="Q230">
        <v>6.9683851433951005E-2</v>
      </c>
    </row>
    <row r="231" spans="1:17" x14ac:dyDescent="0.3">
      <c r="A231" t="s">
        <v>557</v>
      </c>
      <c r="B231" t="s">
        <v>558</v>
      </c>
      <c r="C231" t="s">
        <v>3134</v>
      </c>
      <c r="D231" t="s">
        <v>263</v>
      </c>
      <c r="E231">
        <v>35496.735738750001</v>
      </c>
      <c r="F231">
        <v>3803.75</v>
      </c>
      <c r="G231">
        <v>-20.203596433535601</v>
      </c>
      <c r="H231">
        <v>-6.0706789229632401</v>
      </c>
      <c r="I231">
        <v>-5.69110650577539</v>
      </c>
      <c r="J231">
        <v>0.27576718164259501</v>
      </c>
      <c r="K231">
        <v>4137.1708013372099</v>
      </c>
      <c r="L231">
        <v>4025.0702592043799</v>
      </c>
      <c r="M231">
        <v>23.724318376776399</v>
      </c>
      <c r="N231">
        <v>0.77074467285747394</v>
      </c>
      <c r="O231">
        <v>30.1334209661518</v>
      </c>
      <c r="P231">
        <v>11.723844210773599</v>
      </c>
      <c r="Q231">
        <v>8.7924879358149993E-2</v>
      </c>
    </row>
    <row r="232" spans="1:17" x14ac:dyDescent="0.3">
      <c r="A232" t="s">
        <v>559</v>
      </c>
      <c r="B232" t="s">
        <v>560</v>
      </c>
      <c r="C232" t="s">
        <v>3125</v>
      </c>
      <c r="D232" t="s">
        <v>37</v>
      </c>
      <c r="E232">
        <v>35415.2915985</v>
      </c>
      <c r="F232">
        <v>6839.25</v>
      </c>
      <c r="G232">
        <v>198.294009476761</v>
      </c>
      <c r="H232">
        <v>4.8272520006211099</v>
      </c>
      <c r="I232">
        <v>101.559417610664</v>
      </c>
      <c r="J232">
        <v>7.6773585275517897</v>
      </c>
      <c r="K232">
        <v>6448.2935429614799</v>
      </c>
      <c r="L232">
        <v>4744.8798593053398</v>
      </c>
      <c r="M232">
        <v>59.598863617948901</v>
      </c>
      <c r="N232">
        <v>0.249946992697269</v>
      </c>
      <c r="O232">
        <v>23.990203604196299</v>
      </c>
      <c r="P232">
        <v>240.26119402985</v>
      </c>
      <c r="Q232">
        <v>0.17557455702024499</v>
      </c>
    </row>
    <row r="233" spans="1:17" x14ac:dyDescent="0.3">
      <c r="A233" t="s">
        <v>561</v>
      </c>
      <c r="B233" t="s">
        <v>562</v>
      </c>
      <c r="C233" t="s">
        <v>3121</v>
      </c>
      <c r="D233" t="s">
        <v>202</v>
      </c>
      <c r="E233">
        <v>35386.694375624997</v>
      </c>
      <c r="F233">
        <v>514.04999999999995</v>
      </c>
      <c r="G233">
        <v>-1.54786373986326</v>
      </c>
      <c r="H233">
        <v>-10.059916083658401</v>
      </c>
      <c r="I233">
        <v>-12.9900679922048</v>
      </c>
      <c r="J233">
        <v>0.15782207631242801</v>
      </c>
      <c r="K233">
        <v>581.69260465533603</v>
      </c>
      <c r="L233">
        <v>575.15641469055299</v>
      </c>
      <c r="M233">
        <v>19.6440483031799</v>
      </c>
      <c r="N233">
        <v>0.296994323774526</v>
      </c>
      <c r="O233">
        <v>34.218461239179</v>
      </c>
      <c r="P233">
        <v>24.769417475728101</v>
      </c>
      <c r="Q233">
        <v>-6.4102969349914996E-2</v>
      </c>
    </row>
    <row r="234" spans="1:17" x14ac:dyDescent="0.3">
      <c r="A234" t="s">
        <v>563</v>
      </c>
      <c r="B234" t="s">
        <v>564</v>
      </c>
      <c r="C234" t="s">
        <v>3128</v>
      </c>
      <c r="D234" t="s">
        <v>149</v>
      </c>
      <c r="E234">
        <v>35276.035332959997</v>
      </c>
      <c r="F234">
        <v>254.4</v>
      </c>
      <c r="G234">
        <v>54.314951023311302</v>
      </c>
      <c r="H234">
        <v>-4.5649555500577002</v>
      </c>
      <c r="I234">
        <v>4.7205671803189704</v>
      </c>
      <c r="J234">
        <v>11.5744478772144</v>
      </c>
      <c r="K234">
        <v>263.088113864749</v>
      </c>
      <c r="L234">
        <v>241.547125531901</v>
      </c>
      <c r="M234">
        <v>48.657198448703802</v>
      </c>
      <c r="N234">
        <v>0.489045252646435</v>
      </c>
      <c r="O234">
        <v>22.562893081761001</v>
      </c>
      <c r="P234">
        <v>83.881460065052394</v>
      </c>
      <c r="Q234">
        <v>0.152354897347734</v>
      </c>
    </row>
    <row r="235" spans="1:17" hidden="1" x14ac:dyDescent="0.3">
      <c r="A235" t="s">
        <v>565</v>
      </c>
      <c r="B235" t="s">
        <v>566</v>
      </c>
      <c r="C235" t="s">
        <v>3138</v>
      </c>
      <c r="D235" t="s">
        <v>32</v>
      </c>
      <c r="E235">
        <v>35264.822883740999</v>
      </c>
      <c r="F235">
        <v>52.03</v>
      </c>
      <c r="G235">
        <v>7.2789195265730502</v>
      </c>
      <c r="H235">
        <v>4.4110061439686401</v>
      </c>
      <c r="I235">
        <v>-19.5351077214047</v>
      </c>
      <c r="J235">
        <v>13.7582180697901</v>
      </c>
      <c r="K235">
        <v>54.039329643602201</v>
      </c>
      <c r="L235">
        <v>55.054698370343303</v>
      </c>
      <c r="M235">
        <v>54.013458076676798</v>
      </c>
      <c r="N235">
        <v>0.87613409304595202</v>
      </c>
      <c r="O235">
        <v>48.952527388045297</v>
      </c>
      <c r="P235">
        <v>33.410256410256402</v>
      </c>
      <c r="Q235">
        <v>0.11170127154282999</v>
      </c>
    </row>
    <row r="236" spans="1:17" x14ac:dyDescent="0.3">
      <c r="A236" t="s">
        <v>567</v>
      </c>
      <c r="B236" t="s">
        <v>568</v>
      </c>
      <c r="C236" t="s">
        <v>3127</v>
      </c>
      <c r="D236" t="s">
        <v>163</v>
      </c>
      <c r="E236">
        <v>34710.642569399999</v>
      </c>
      <c r="F236">
        <v>865.2</v>
      </c>
      <c r="G236">
        <v>-3.5664949491790701</v>
      </c>
      <c r="H236">
        <v>0.60605603749802395</v>
      </c>
      <c r="I236">
        <v>21.712199668567798</v>
      </c>
      <c r="J236">
        <v>0.21386963785285701</v>
      </c>
      <c r="K236">
        <v>862.94954693852299</v>
      </c>
      <c r="L236">
        <v>790.56705187824195</v>
      </c>
      <c r="M236">
        <v>49.514767871632401</v>
      </c>
      <c r="N236">
        <v>1.26894731876135</v>
      </c>
      <c r="O236">
        <v>9.2521960240406802</v>
      </c>
      <c r="P236">
        <v>42.384596395951597</v>
      </c>
      <c r="Q236">
        <v>4.7315793623884002E-2</v>
      </c>
    </row>
    <row r="237" spans="1:17" x14ac:dyDescent="0.3">
      <c r="A237" t="s">
        <v>569</v>
      </c>
      <c r="B237" t="s">
        <v>570</v>
      </c>
      <c r="C237" t="s">
        <v>3134</v>
      </c>
      <c r="D237" t="s">
        <v>242</v>
      </c>
      <c r="E237">
        <v>34655.750931850002</v>
      </c>
      <c r="F237">
        <v>5414.05</v>
      </c>
      <c r="G237">
        <v>95.723214327142699</v>
      </c>
      <c r="H237">
        <v>9.3283819736480904</v>
      </c>
      <c r="I237">
        <v>109.762436155735</v>
      </c>
      <c r="J237">
        <v>3.8811470265125401</v>
      </c>
      <c r="K237">
        <v>5217.7355900810198</v>
      </c>
      <c r="L237">
        <v>4038.8289284295402</v>
      </c>
      <c r="M237">
        <v>49.166564316019802</v>
      </c>
      <c r="N237">
        <v>0.68961548801552797</v>
      </c>
      <c r="O237">
        <v>9.1595016669591107</v>
      </c>
      <c r="P237">
        <v>137.89133730254599</v>
      </c>
    </row>
    <row r="238" spans="1:17" x14ac:dyDescent="0.3">
      <c r="A238" t="s">
        <v>571</v>
      </c>
      <c r="B238" t="s">
        <v>572</v>
      </c>
      <c r="C238" t="s">
        <v>3139</v>
      </c>
      <c r="D238" t="s">
        <v>160</v>
      </c>
      <c r="E238">
        <v>34624.849790979999</v>
      </c>
      <c r="F238">
        <v>1028.2</v>
      </c>
      <c r="G238">
        <v>27.797647922462399</v>
      </c>
      <c r="H238">
        <v>-2.5083392195818699</v>
      </c>
      <c r="I238">
        <v>9.3808312876250497</v>
      </c>
      <c r="J238">
        <v>3.0667624507982998</v>
      </c>
      <c r="K238">
        <v>1063.0711269435001</v>
      </c>
      <c r="L238">
        <v>920.85315504889195</v>
      </c>
      <c r="M238">
        <v>42.346033135583397</v>
      </c>
      <c r="N238">
        <v>0.32824765877738299</v>
      </c>
      <c r="O238">
        <v>27.796148609219902</v>
      </c>
      <c r="P238">
        <v>60.0186755894483</v>
      </c>
      <c r="Q238">
        <v>5.3689739366627E-2</v>
      </c>
    </row>
    <row r="239" spans="1:17" x14ac:dyDescent="0.3">
      <c r="A239" t="s">
        <v>573</v>
      </c>
      <c r="B239" t="s">
        <v>574</v>
      </c>
      <c r="C239" t="s">
        <v>3123</v>
      </c>
      <c r="D239" t="s">
        <v>575</v>
      </c>
      <c r="E239">
        <v>34260.673954999998</v>
      </c>
      <c r="F239">
        <v>622.85</v>
      </c>
      <c r="G239">
        <v>9.2125409283788802</v>
      </c>
      <c r="H239">
        <v>4.2879916876765698</v>
      </c>
      <c r="I239">
        <v>-8.5270119060614995</v>
      </c>
      <c r="J239">
        <v>7.0875390574444896</v>
      </c>
      <c r="K239">
        <v>646.36408467967601</v>
      </c>
      <c r="L239">
        <v>639.56334219316204</v>
      </c>
      <c r="M239">
        <v>50.103299007917201</v>
      </c>
      <c r="N239">
        <v>0.78269882256571799</v>
      </c>
      <c r="O239">
        <v>32.736613951994798</v>
      </c>
      <c r="P239">
        <v>40.281531531531499</v>
      </c>
      <c r="Q239">
        <v>4.1384645715459002E-2</v>
      </c>
    </row>
    <row r="240" spans="1:17" x14ac:dyDescent="0.3">
      <c r="A240" t="s">
        <v>576</v>
      </c>
      <c r="B240" t="s">
        <v>577</v>
      </c>
      <c r="C240" t="s">
        <v>3125</v>
      </c>
      <c r="D240" t="s">
        <v>199</v>
      </c>
      <c r="E240">
        <v>33865.978954184997</v>
      </c>
      <c r="F240">
        <v>10393.049999999999</v>
      </c>
      <c r="G240">
        <v>40.786053894175502</v>
      </c>
      <c r="H240">
        <v>21.991649619488499</v>
      </c>
      <c r="I240">
        <v>50.269704173623097</v>
      </c>
      <c r="J240">
        <v>22.598227099587099</v>
      </c>
      <c r="K240">
        <v>8810.4690554186</v>
      </c>
      <c r="L240">
        <v>7708.3498793911804</v>
      </c>
      <c r="M240">
        <v>83.615256494856993</v>
      </c>
      <c r="N240">
        <v>2.4489078110143199</v>
      </c>
      <c r="O240">
        <v>1.5101437980188801</v>
      </c>
      <c r="P240">
        <v>74.495680862316405</v>
      </c>
      <c r="Q240">
        <v>6.4628365381004999E-2</v>
      </c>
    </row>
    <row r="241" spans="1:17" x14ac:dyDescent="0.3">
      <c r="A241" t="s">
        <v>578</v>
      </c>
      <c r="B241" t="s">
        <v>579</v>
      </c>
      <c r="C241" t="s">
        <v>3123</v>
      </c>
      <c r="D241" t="s">
        <v>54</v>
      </c>
      <c r="E241">
        <v>33791.530241</v>
      </c>
      <c r="F241">
        <v>273.7</v>
      </c>
      <c r="G241">
        <v>-20.589632159452002</v>
      </c>
      <c r="H241">
        <v>-7.6891362347729304</v>
      </c>
      <c r="I241">
        <v>-1.45085518633657</v>
      </c>
      <c r="J241">
        <v>1.76122689007433</v>
      </c>
      <c r="K241">
        <v>295.20199414486899</v>
      </c>
      <c r="L241">
        <v>292.36269826871097</v>
      </c>
      <c r="M241">
        <v>41.135759736913101</v>
      </c>
      <c r="N241">
        <v>1.1323311757552399</v>
      </c>
      <c r="O241">
        <v>25.319693094629098</v>
      </c>
      <c r="P241">
        <v>11.169780666125099</v>
      </c>
      <c r="Q241">
        <v>3.2050115520214001E-2</v>
      </c>
    </row>
    <row r="242" spans="1:17" x14ac:dyDescent="0.3">
      <c r="A242" t="s">
        <v>580</v>
      </c>
      <c r="B242" t="s">
        <v>581</v>
      </c>
      <c r="C242" t="s">
        <v>3123</v>
      </c>
      <c r="D242" t="s">
        <v>211</v>
      </c>
      <c r="E242">
        <v>33783.744021600003</v>
      </c>
      <c r="F242">
        <v>6677.25</v>
      </c>
      <c r="G242">
        <v>82.942669463704505</v>
      </c>
      <c r="H242">
        <v>7.3934501291005903</v>
      </c>
      <c r="I242">
        <v>-1.52086583124627</v>
      </c>
      <c r="J242">
        <v>5.3175395101107004</v>
      </c>
      <c r="K242">
        <v>6753.7794774734703</v>
      </c>
      <c r="L242">
        <v>6167.0652782098796</v>
      </c>
      <c r="M242">
        <v>43.816930043758298</v>
      </c>
      <c r="N242">
        <v>0.74282998993011895</v>
      </c>
      <c r="O242">
        <v>46.120783256580097</v>
      </c>
      <c r="P242">
        <v>110.861636113874</v>
      </c>
      <c r="Q242">
        <v>0.13957232539532699</v>
      </c>
    </row>
    <row r="243" spans="1:17" hidden="1" x14ac:dyDescent="0.3">
      <c r="A243" t="s">
        <v>582</v>
      </c>
      <c r="B243" t="s">
        <v>583</v>
      </c>
      <c r="C243" t="s">
        <v>3138</v>
      </c>
      <c r="D243" t="s">
        <v>102</v>
      </c>
      <c r="E243">
        <v>33701.387042203998</v>
      </c>
      <c r="F243">
        <v>80.84</v>
      </c>
      <c r="G243">
        <v>-36.136567159685697</v>
      </c>
      <c r="H243">
        <v>-13.085379578326201</v>
      </c>
      <c r="I243">
        <v>-18.1202388224179</v>
      </c>
      <c r="J243">
        <v>8.04144882704162</v>
      </c>
      <c r="K243">
        <v>99.433500668165806</v>
      </c>
      <c r="M243">
        <v>42.0109732080059</v>
      </c>
      <c r="O243">
        <v>94.705591291439802</v>
      </c>
      <c r="P243">
        <v>8.0171031533939008</v>
      </c>
    </row>
    <row r="244" spans="1:17" x14ac:dyDescent="0.3">
      <c r="A244" t="s">
        <v>584</v>
      </c>
      <c r="B244" t="s">
        <v>585</v>
      </c>
      <c r="C244" t="s">
        <v>3129</v>
      </c>
      <c r="D244" t="s">
        <v>196</v>
      </c>
      <c r="E244">
        <v>33639.520099200003</v>
      </c>
      <c r="F244">
        <v>2391.5</v>
      </c>
      <c r="G244">
        <v>14.3042101980732</v>
      </c>
      <c r="H244">
        <v>7.3768211731498603</v>
      </c>
      <c r="I244">
        <v>14.638430580091599</v>
      </c>
      <c r="J244">
        <v>3.8394651639311999</v>
      </c>
      <c r="K244">
        <v>2401.4641040543302</v>
      </c>
      <c r="L244">
        <v>2248.9070704965902</v>
      </c>
      <c r="M244">
        <v>56.310352881978403</v>
      </c>
      <c r="N244">
        <v>1.1037391629864799</v>
      </c>
      <c r="O244">
        <v>28.0075266569098</v>
      </c>
      <c r="P244">
        <v>52.097179381181</v>
      </c>
      <c r="Q244">
        <v>1.7926438094230002E-2</v>
      </c>
    </row>
    <row r="245" spans="1:17" x14ac:dyDescent="0.3">
      <c r="A245" t="s">
        <v>586</v>
      </c>
      <c r="B245" t="s">
        <v>587</v>
      </c>
      <c r="C245" t="s">
        <v>3127</v>
      </c>
      <c r="D245" t="s">
        <v>51</v>
      </c>
      <c r="E245">
        <v>33617.848089359999</v>
      </c>
      <c r="F245">
        <v>1320.6</v>
      </c>
      <c r="G245">
        <v>106.58257740811</v>
      </c>
      <c r="H245">
        <v>16.221823396154001</v>
      </c>
      <c r="I245">
        <v>90.815711916187993</v>
      </c>
      <c r="J245">
        <v>6.3421722010245203</v>
      </c>
      <c r="K245">
        <v>1181.4021244570399</v>
      </c>
      <c r="L245">
        <v>914.15287802346904</v>
      </c>
      <c r="M245">
        <v>73.805871173450498</v>
      </c>
      <c r="N245">
        <v>0.74573236261749198</v>
      </c>
      <c r="O245">
        <v>1.0904134484325401</v>
      </c>
      <c r="P245">
        <v>143.60819037077999</v>
      </c>
      <c r="Q245">
        <v>0.12348934336039299</v>
      </c>
    </row>
    <row r="246" spans="1:17" x14ac:dyDescent="0.3">
      <c r="A246" t="s">
        <v>588</v>
      </c>
      <c r="B246" t="s">
        <v>589</v>
      </c>
      <c r="C246" t="s">
        <v>3131</v>
      </c>
      <c r="D246" t="s">
        <v>75</v>
      </c>
      <c r="E246">
        <v>33566.336900274997</v>
      </c>
      <c r="F246">
        <v>1789.75</v>
      </c>
      <c r="G246">
        <v>-39.546668977399698</v>
      </c>
      <c r="H246">
        <v>-2.0438678316459602</v>
      </c>
      <c r="I246">
        <v>-7.0225083933610897</v>
      </c>
      <c r="J246">
        <v>5.2011450085483402</v>
      </c>
      <c r="K246">
        <v>1844.67065021697</v>
      </c>
      <c r="L246">
        <v>1901.6337053900399</v>
      </c>
      <c r="M246">
        <v>40.243774871638998</v>
      </c>
      <c r="N246">
        <v>0.995499863661366</v>
      </c>
      <c r="O246">
        <v>35.812264282721003</v>
      </c>
      <c r="P246">
        <v>8.3777400993096691</v>
      </c>
      <c r="Q246">
        <v>-4.7726214368355002E-2</v>
      </c>
    </row>
    <row r="247" spans="1:17" x14ac:dyDescent="0.3">
      <c r="A247" t="s">
        <v>590</v>
      </c>
      <c r="B247" t="s">
        <v>591</v>
      </c>
      <c r="C247" t="s">
        <v>3131</v>
      </c>
      <c r="D247" t="s">
        <v>75</v>
      </c>
      <c r="E247">
        <v>33019.041699829999</v>
      </c>
      <c r="F247">
        <v>4273.3</v>
      </c>
      <c r="G247">
        <v>0.79942014029109298</v>
      </c>
      <c r="H247">
        <v>-0.40438595335373501</v>
      </c>
      <c r="I247">
        <v>0.39874627511198801</v>
      </c>
      <c r="J247">
        <v>8.8817779123260898</v>
      </c>
      <c r="K247">
        <v>4388.6669440088599</v>
      </c>
      <c r="L247">
        <v>4201.2664251844199</v>
      </c>
      <c r="M247">
        <v>46.050591150850501</v>
      </c>
      <c r="N247">
        <v>0.67477722995660905</v>
      </c>
      <c r="O247">
        <v>14.5601759764116</v>
      </c>
      <c r="P247">
        <v>32.251176033671697</v>
      </c>
      <c r="Q247">
        <v>1.3732031381410001E-3</v>
      </c>
    </row>
    <row r="248" spans="1:17" x14ac:dyDescent="0.3">
      <c r="A248" t="s">
        <v>592</v>
      </c>
      <c r="B248" t="s">
        <v>593</v>
      </c>
      <c r="C248" t="s">
        <v>3133</v>
      </c>
      <c r="D248" t="s">
        <v>594</v>
      </c>
      <c r="E248">
        <v>32885.442982699999</v>
      </c>
      <c r="F248">
        <v>1209.25</v>
      </c>
      <c r="G248">
        <v>-28.892209635816201</v>
      </c>
      <c r="H248">
        <v>-0.74923866559607299</v>
      </c>
      <c r="I248">
        <v>7.02440206703222</v>
      </c>
      <c r="J248">
        <v>2.23951106762261</v>
      </c>
      <c r="K248">
        <v>1230.5290328183</v>
      </c>
      <c r="L248">
        <v>1204.6962302670299</v>
      </c>
      <c r="M248">
        <v>55.341408116201002</v>
      </c>
      <c r="N248">
        <v>0.74110471765947605</v>
      </c>
      <c r="O248">
        <v>19.1813107297911</v>
      </c>
      <c r="P248">
        <v>22.1402959446492</v>
      </c>
      <c r="Q248">
        <v>0.10471714352285499</v>
      </c>
    </row>
    <row r="249" spans="1:17" x14ac:dyDescent="0.3">
      <c r="A249" t="s">
        <v>595</v>
      </c>
      <c r="B249" t="s">
        <v>596</v>
      </c>
      <c r="C249" t="s">
        <v>3123</v>
      </c>
      <c r="D249" t="s">
        <v>386</v>
      </c>
      <c r="E249">
        <v>32869.222153050003</v>
      </c>
      <c r="F249">
        <v>6457.25</v>
      </c>
      <c r="G249">
        <v>126.854903953262</v>
      </c>
      <c r="H249">
        <v>16.143526388343201</v>
      </c>
      <c r="I249">
        <v>52.7840449951238</v>
      </c>
      <c r="J249">
        <v>1.3224725467904801</v>
      </c>
      <c r="K249">
        <v>5884.8124998215799</v>
      </c>
      <c r="L249">
        <v>4483.9169285489397</v>
      </c>
      <c r="M249">
        <v>49.412908718507303</v>
      </c>
      <c r="N249">
        <v>1.15525532548305</v>
      </c>
      <c r="O249">
        <v>6.3920399550892304</v>
      </c>
      <c r="P249">
        <v>165.724985082611</v>
      </c>
      <c r="Q249">
        <v>0.14832117434556599</v>
      </c>
    </row>
    <row r="250" spans="1:17" x14ac:dyDescent="0.3">
      <c r="A250" t="s">
        <v>597</v>
      </c>
      <c r="B250" t="s">
        <v>598</v>
      </c>
      <c r="C250" t="s">
        <v>3135</v>
      </c>
      <c r="D250" t="s">
        <v>599</v>
      </c>
      <c r="E250">
        <v>32806.565514759997</v>
      </c>
      <c r="F250">
        <v>1350.55</v>
      </c>
      <c r="G250">
        <v>-21.254765653006199</v>
      </c>
      <c r="H250">
        <v>11.5707683415504</v>
      </c>
      <c r="I250">
        <v>39.087142481814503</v>
      </c>
      <c r="J250">
        <v>10.3310043788605</v>
      </c>
      <c r="K250">
        <v>1284.1358248115801</v>
      </c>
      <c r="L250">
        <v>1179.6624855442899</v>
      </c>
      <c r="M250">
        <v>54.444446134267203</v>
      </c>
      <c r="N250">
        <v>0.79216207044068498</v>
      </c>
      <c r="O250">
        <v>10.1699307689459</v>
      </c>
      <c r="P250">
        <v>52.423678122002102</v>
      </c>
      <c r="Q250">
        <v>3.8255350910500002E-2</v>
      </c>
    </row>
    <row r="251" spans="1:17" x14ac:dyDescent="0.3">
      <c r="A251" t="s">
        <v>600</v>
      </c>
      <c r="B251" t="s">
        <v>601</v>
      </c>
      <c r="C251" t="s">
        <v>3123</v>
      </c>
      <c r="D251" t="s">
        <v>391</v>
      </c>
      <c r="E251">
        <v>32758.717133209899</v>
      </c>
      <c r="F251">
        <v>1744.55</v>
      </c>
      <c r="G251">
        <v>29.532931151569301</v>
      </c>
      <c r="H251">
        <v>-10.1861807966103</v>
      </c>
      <c r="I251">
        <v>48.5452057245856</v>
      </c>
      <c r="J251">
        <v>-0.50929511411572903</v>
      </c>
      <c r="K251">
        <v>1817.08511083795</v>
      </c>
      <c r="L251">
        <v>1475.6189948388301</v>
      </c>
      <c r="M251">
        <v>34.533508715660297</v>
      </c>
      <c r="N251">
        <v>0.437189249482626</v>
      </c>
      <c r="O251">
        <v>23.5246911811068</v>
      </c>
      <c r="P251">
        <v>81.515971282904999</v>
      </c>
      <c r="Q251">
        <v>0.115073146699834</v>
      </c>
    </row>
    <row r="252" spans="1:17" hidden="1" x14ac:dyDescent="0.3">
      <c r="A252" t="s">
        <v>602</v>
      </c>
      <c r="B252" t="s">
        <v>603</v>
      </c>
      <c r="C252" t="s">
        <v>3138</v>
      </c>
      <c r="D252" t="s">
        <v>141</v>
      </c>
      <c r="E252">
        <v>32216.064643341</v>
      </c>
      <c r="F252">
        <v>403.08</v>
      </c>
      <c r="G252">
        <v>3.3680509664593599</v>
      </c>
      <c r="H252">
        <v>4.85344454995065</v>
      </c>
      <c r="I252">
        <v>10.199628505420501</v>
      </c>
      <c r="J252">
        <v>2.6888518180143501</v>
      </c>
      <c r="K252">
        <v>388.227519840399</v>
      </c>
      <c r="L252">
        <v>367.71008922622701</v>
      </c>
      <c r="M252">
        <v>56.330526885428</v>
      </c>
      <c r="N252">
        <v>0.64653501153841997</v>
      </c>
      <c r="O252">
        <v>0.47633224173861899</v>
      </c>
      <c r="P252">
        <v>41.9295774647887</v>
      </c>
      <c r="Q252">
        <v>-0.123824141917355</v>
      </c>
    </row>
    <row r="253" spans="1:17" x14ac:dyDescent="0.3">
      <c r="A253" t="s">
        <v>604</v>
      </c>
      <c r="B253" t="s">
        <v>605</v>
      </c>
      <c r="C253" t="s">
        <v>3125</v>
      </c>
      <c r="D253" t="s">
        <v>237</v>
      </c>
      <c r="E253">
        <v>32099.8338611</v>
      </c>
      <c r="F253">
        <v>2399.5</v>
      </c>
      <c r="G253">
        <v>59.403309166068702</v>
      </c>
      <c r="H253">
        <v>21.471023861861301</v>
      </c>
      <c r="I253">
        <v>30.279302930104301</v>
      </c>
      <c r="J253">
        <v>8.4880633147930098</v>
      </c>
      <c r="K253">
        <v>2118.95336009833</v>
      </c>
      <c r="L253">
        <v>1819.0459087389099</v>
      </c>
      <c r="M253">
        <v>68.459473478867906</v>
      </c>
      <c r="N253">
        <v>1.37810613168147</v>
      </c>
      <c r="O253">
        <v>5.1885809543654897</v>
      </c>
      <c r="P253">
        <v>85.511616220186298</v>
      </c>
      <c r="Q253">
        <v>0.10835526531756499</v>
      </c>
    </row>
    <row r="254" spans="1:17" hidden="1" x14ac:dyDescent="0.3">
      <c r="A254" t="s">
        <v>606</v>
      </c>
      <c r="B254" t="s">
        <v>607</v>
      </c>
      <c r="C254" t="s">
        <v>3138</v>
      </c>
      <c r="D254" t="s">
        <v>111</v>
      </c>
      <c r="E254">
        <v>32062.218356595</v>
      </c>
      <c r="F254">
        <v>617.54999999999995</v>
      </c>
      <c r="G254">
        <v>-33.8403843894041</v>
      </c>
      <c r="H254">
        <v>0.60957482896858195</v>
      </c>
      <c r="I254">
        <v>-15.824056052136299</v>
      </c>
      <c r="J254">
        <v>3.2155681463137902</v>
      </c>
      <c r="K254">
        <v>645.08755541944799</v>
      </c>
      <c r="M254">
        <v>40.276923829699498</v>
      </c>
      <c r="O254">
        <v>18.856772730952901</v>
      </c>
      <c r="P254">
        <v>5.0970047651463402</v>
      </c>
    </row>
    <row r="255" spans="1:17" x14ac:dyDescent="0.3">
      <c r="A255" t="s">
        <v>608</v>
      </c>
      <c r="B255" t="s">
        <v>609</v>
      </c>
      <c r="C255" t="s">
        <v>3135</v>
      </c>
      <c r="D255" t="s">
        <v>111</v>
      </c>
      <c r="E255">
        <v>32016.789284445</v>
      </c>
      <c r="F255">
        <v>300.14999999999998</v>
      </c>
      <c r="G255">
        <v>13.2548133956344</v>
      </c>
      <c r="H255">
        <v>-4.8435930354028196</v>
      </c>
      <c r="I255">
        <v>13.059769581826201</v>
      </c>
      <c r="J255">
        <v>6.3407047774578604</v>
      </c>
      <c r="K255">
        <v>322.68457283223</v>
      </c>
      <c r="L255">
        <v>294.768891855883</v>
      </c>
      <c r="M255">
        <v>33.009805386918302</v>
      </c>
      <c r="N255">
        <v>0.58701991475735704</v>
      </c>
      <c r="O255">
        <v>21.405963684824201</v>
      </c>
      <c r="P255">
        <v>51.018867924528301</v>
      </c>
      <c r="Q255">
        <v>-1.5925390029792E-2</v>
      </c>
    </row>
    <row r="256" spans="1:17" x14ac:dyDescent="0.3">
      <c r="A256" t="s">
        <v>610</v>
      </c>
      <c r="B256" t="s">
        <v>611</v>
      </c>
      <c r="C256" t="s">
        <v>599</v>
      </c>
      <c r="D256" t="s">
        <v>599</v>
      </c>
      <c r="E256">
        <v>31896.37341</v>
      </c>
      <c r="F256">
        <v>933.15</v>
      </c>
      <c r="G256">
        <v>-7.5028197586331604</v>
      </c>
      <c r="H256">
        <v>2.4965958746252399</v>
      </c>
      <c r="I256">
        <v>4.3882400306017004</v>
      </c>
      <c r="J256">
        <v>6.3584344741347802</v>
      </c>
      <c r="K256">
        <v>911.18097161354297</v>
      </c>
      <c r="L256">
        <v>852.116461873292</v>
      </c>
      <c r="M256">
        <v>57.720870557117799</v>
      </c>
      <c r="N256">
        <v>0.462421444136909</v>
      </c>
      <c r="O256">
        <v>12.8435942774473</v>
      </c>
      <c r="P256">
        <v>31.4295774647887</v>
      </c>
      <c r="Q256">
        <v>5.9976670534682003E-2</v>
      </c>
    </row>
    <row r="257" spans="1:17" x14ac:dyDescent="0.3">
      <c r="A257" t="s">
        <v>612</v>
      </c>
      <c r="B257" t="s">
        <v>613</v>
      </c>
      <c r="C257" t="s">
        <v>3123</v>
      </c>
      <c r="D257" t="s">
        <v>386</v>
      </c>
      <c r="E257">
        <v>31805.62</v>
      </c>
      <c r="F257">
        <v>1521.8</v>
      </c>
      <c r="G257">
        <v>65.009201561549901</v>
      </c>
      <c r="H257">
        <v>14.1572884072598</v>
      </c>
      <c r="I257">
        <v>35.042937218179702</v>
      </c>
      <c r="J257">
        <v>7.4025387172968697</v>
      </c>
      <c r="K257">
        <v>1448.42145724642</v>
      </c>
      <c r="L257">
        <v>1193.62948175623</v>
      </c>
      <c r="M257">
        <v>53.343095525329097</v>
      </c>
      <c r="N257">
        <v>0.81550782242764497</v>
      </c>
      <c r="O257">
        <v>9.3704823235642092</v>
      </c>
      <c r="P257">
        <v>94.311616177738003</v>
      </c>
      <c r="Q257">
        <v>9.0711726370510004E-2</v>
      </c>
    </row>
    <row r="258" spans="1:17" hidden="1" x14ac:dyDescent="0.3">
      <c r="A258" t="s">
        <v>614</v>
      </c>
      <c r="B258" t="s">
        <v>615</v>
      </c>
      <c r="C258" t="s">
        <v>3123</v>
      </c>
      <c r="D258" t="s">
        <v>43</v>
      </c>
      <c r="E258">
        <v>31299.556107575001</v>
      </c>
      <c r="F258">
        <v>339.85</v>
      </c>
      <c r="G258">
        <v>-13.714826533610699</v>
      </c>
      <c r="H258">
        <v>-9.1574557786094299</v>
      </c>
      <c r="I258">
        <v>4.30150180365706</v>
      </c>
      <c r="J258">
        <v>3.7815595585834498</v>
      </c>
      <c r="K258">
        <v>355.93496682914099</v>
      </c>
      <c r="M258">
        <v>46.364654597877902</v>
      </c>
      <c r="N258">
        <v>0.72824776255770496</v>
      </c>
      <c r="O258">
        <v>19.8764160659114</v>
      </c>
      <c r="P258">
        <v>22.006821037515699</v>
      </c>
    </row>
    <row r="259" spans="1:17" x14ac:dyDescent="0.3">
      <c r="A259" t="s">
        <v>616</v>
      </c>
      <c r="B259" t="s">
        <v>617</v>
      </c>
      <c r="C259" t="s">
        <v>3123</v>
      </c>
      <c r="D259" t="s">
        <v>43</v>
      </c>
      <c r="E259">
        <v>31260.912</v>
      </c>
      <c r="F259">
        <v>189.69</v>
      </c>
      <c r="G259">
        <v>9.6120298908577197</v>
      </c>
      <c r="H259">
        <v>-8.1411012164734409</v>
      </c>
      <c r="I259">
        <v>-23.490177056941899</v>
      </c>
      <c r="J259">
        <v>6.05857995938472</v>
      </c>
      <c r="K259">
        <v>221.174144133684</v>
      </c>
      <c r="L259">
        <v>227.275022123496</v>
      </c>
      <c r="M259">
        <v>33.021156530426502</v>
      </c>
      <c r="N259">
        <v>0.66219705243965199</v>
      </c>
      <c r="O259">
        <v>71.174020770731104</v>
      </c>
      <c r="P259">
        <v>42.624060150375897</v>
      </c>
      <c r="Q259">
        <v>2.3994072500274001E-2</v>
      </c>
    </row>
    <row r="260" spans="1:17" x14ac:dyDescent="0.3">
      <c r="A260" t="s">
        <v>618</v>
      </c>
      <c r="B260" t="s">
        <v>619</v>
      </c>
      <c r="C260" t="s">
        <v>3126</v>
      </c>
      <c r="D260" t="s">
        <v>46</v>
      </c>
      <c r="E260">
        <v>31028.382000000001</v>
      </c>
      <c r="F260">
        <v>51.38</v>
      </c>
      <c r="G260">
        <v>22.866760124040798</v>
      </c>
      <c r="H260">
        <v>-6.8496093868191696</v>
      </c>
      <c r="I260">
        <v>-30.810848384015902</v>
      </c>
      <c r="J260">
        <v>5.3775536347039701</v>
      </c>
      <c r="K260">
        <v>58.326441523799303</v>
      </c>
      <c r="L260">
        <v>58.434299093398401</v>
      </c>
      <c r="M260">
        <v>37.030526974673201</v>
      </c>
      <c r="N260">
        <v>0.88316170145528805</v>
      </c>
      <c r="O260">
        <v>52.101985208252202</v>
      </c>
      <c r="P260">
        <v>49.360465116279002</v>
      </c>
      <c r="Q260">
        <v>9.7498758011320005E-2</v>
      </c>
    </row>
    <row r="261" spans="1:17" x14ac:dyDescent="0.3">
      <c r="A261" t="s">
        <v>620</v>
      </c>
      <c r="B261" t="s">
        <v>621</v>
      </c>
      <c r="C261" t="s">
        <v>3129</v>
      </c>
      <c r="D261" t="s">
        <v>417</v>
      </c>
      <c r="E261">
        <v>30815.097899920002</v>
      </c>
      <c r="F261">
        <v>485.2</v>
      </c>
      <c r="G261">
        <v>-1.3163582404410701</v>
      </c>
      <c r="H261">
        <v>0.19687448089055001</v>
      </c>
      <c r="I261">
        <v>-6.24266966646403</v>
      </c>
      <c r="J261">
        <v>6.0061786334162202</v>
      </c>
      <c r="K261">
        <v>508.368729179068</v>
      </c>
      <c r="L261">
        <v>492.19204913359403</v>
      </c>
      <c r="M261">
        <v>36.526363428854303</v>
      </c>
      <c r="N261">
        <v>0.628982868917632</v>
      </c>
      <c r="O261">
        <v>20.548227535037</v>
      </c>
      <c r="P261">
        <v>27.015706806282701</v>
      </c>
      <c r="Q261">
        <v>0.11214132056168</v>
      </c>
    </row>
    <row r="262" spans="1:17" hidden="1" x14ac:dyDescent="0.3">
      <c r="A262" t="s">
        <v>622</v>
      </c>
      <c r="B262" t="s">
        <v>623</v>
      </c>
      <c r="C262" t="s">
        <v>3138</v>
      </c>
      <c r="D262" t="s">
        <v>599</v>
      </c>
      <c r="E262">
        <v>30386.077341600001</v>
      </c>
      <c r="F262">
        <v>2749.2</v>
      </c>
      <c r="G262">
        <v>126.16553096134101</v>
      </c>
      <c r="H262">
        <v>1.6769193938357201</v>
      </c>
      <c r="I262">
        <v>35.537546946351803</v>
      </c>
      <c r="J262">
        <v>5.7353762255527503</v>
      </c>
      <c r="K262">
        <v>2668.1320600946801</v>
      </c>
      <c r="L262">
        <v>2155.0218769773301</v>
      </c>
      <c r="M262">
        <v>48.072340449479299</v>
      </c>
      <c r="N262">
        <v>0.61838722484803599</v>
      </c>
      <c r="O262">
        <v>14.215044376545899</v>
      </c>
      <c r="P262">
        <v>155.39504853917899</v>
      </c>
      <c r="Q262">
        <v>0.14321911352213099</v>
      </c>
    </row>
    <row r="263" spans="1:17" x14ac:dyDescent="0.3">
      <c r="A263" t="s">
        <v>624</v>
      </c>
      <c r="B263" t="s">
        <v>625</v>
      </c>
      <c r="C263" t="s">
        <v>3137</v>
      </c>
      <c r="D263" t="s">
        <v>412</v>
      </c>
      <c r="E263">
        <v>30208.051848259998</v>
      </c>
      <c r="F263">
        <v>6721.55</v>
      </c>
      <c r="G263">
        <v>3.4259849366664601</v>
      </c>
      <c r="H263">
        <v>7.1357342861267101</v>
      </c>
      <c r="I263">
        <v>16.965618745700699</v>
      </c>
      <c r="J263">
        <v>7.0052080514146597</v>
      </c>
      <c r="K263">
        <v>6488.6848693208503</v>
      </c>
      <c r="L263">
        <v>6070.2331774601198</v>
      </c>
      <c r="M263">
        <v>64.916619376376104</v>
      </c>
      <c r="N263">
        <v>0.48828220919846699</v>
      </c>
      <c r="O263">
        <v>7.0712856409607996</v>
      </c>
      <c r="P263">
        <v>37.140904268342403</v>
      </c>
      <c r="Q263">
        <v>2.5862319518752001E-2</v>
      </c>
    </row>
    <row r="264" spans="1:17" x14ac:dyDescent="0.3">
      <c r="A264" t="s">
        <v>626</v>
      </c>
      <c r="B264" t="s">
        <v>627</v>
      </c>
      <c r="C264" t="s">
        <v>3125</v>
      </c>
      <c r="D264" t="s">
        <v>199</v>
      </c>
      <c r="E264">
        <v>29492.122500000001</v>
      </c>
      <c r="F264">
        <v>675.65</v>
      </c>
      <c r="G264">
        <v>5.4563124951181896</v>
      </c>
      <c r="H264">
        <v>0.37813544284452</v>
      </c>
      <c r="I264">
        <v>27.177362525584801</v>
      </c>
      <c r="J264">
        <v>13.2530011242568</v>
      </c>
      <c r="K264">
        <v>726.15850479743301</v>
      </c>
      <c r="L264">
        <v>659.57820132841903</v>
      </c>
      <c r="M264">
        <v>44.908887634594599</v>
      </c>
      <c r="N264">
        <v>0.69995703342350002</v>
      </c>
      <c r="O264">
        <v>27.284836823799299</v>
      </c>
      <c r="P264">
        <v>61.987532965715602</v>
      </c>
      <c r="Q264">
        <v>1.417550482583E-2</v>
      </c>
    </row>
    <row r="265" spans="1:17" x14ac:dyDescent="0.3">
      <c r="A265" t="s">
        <v>628</v>
      </c>
      <c r="B265" t="s">
        <v>629</v>
      </c>
      <c r="C265" t="s">
        <v>3140</v>
      </c>
      <c r="D265" t="s">
        <v>630</v>
      </c>
      <c r="E265">
        <v>29317.9253049</v>
      </c>
      <c r="F265">
        <v>743.95</v>
      </c>
      <c r="G265">
        <v>-10.577823708841199</v>
      </c>
      <c r="H265">
        <v>-4.1669037124792796</v>
      </c>
      <c r="I265">
        <v>7.1412705162659904</v>
      </c>
      <c r="J265">
        <v>5.5864040287664603</v>
      </c>
      <c r="K265">
        <v>782.08171549041697</v>
      </c>
      <c r="L265">
        <v>734.85263486365602</v>
      </c>
      <c r="M265">
        <v>39.6860096506798</v>
      </c>
      <c r="N265">
        <v>0.46579456781891698</v>
      </c>
      <c r="O265">
        <v>23.798642381880398</v>
      </c>
      <c r="P265">
        <v>31.069415081042902</v>
      </c>
      <c r="Q265">
        <v>2.0709581889728001E-2</v>
      </c>
    </row>
    <row r="266" spans="1:17" x14ac:dyDescent="0.3">
      <c r="A266" t="s">
        <v>631</v>
      </c>
      <c r="B266" t="s">
        <v>632</v>
      </c>
      <c r="C266" t="s">
        <v>3123</v>
      </c>
      <c r="D266" t="s">
        <v>54</v>
      </c>
      <c r="E266">
        <v>29229.5748074</v>
      </c>
      <c r="F266">
        <v>375.8</v>
      </c>
      <c r="G266">
        <v>-17.2672627658159</v>
      </c>
      <c r="H266">
        <v>0.72723317240837304</v>
      </c>
      <c r="I266">
        <v>-28.166006409848201</v>
      </c>
      <c r="J266">
        <v>33.9690486071203</v>
      </c>
      <c r="K266">
        <v>378.85117342089097</v>
      </c>
      <c r="L266">
        <v>404.63558056603802</v>
      </c>
      <c r="M266">
        <v>56.938229111968703</v>
      </c>
      <c r="N266">
        <v>2.7446728367823101</v>
      </c>
      <c r="O266">
        <v>38.291644491750901</v>
      </c>
      <c r="P266">
        <v>39.159414923162302</v>
      </c>
      <c r="Q266">
        <v>8.0773150735987995E-2</v>
      </c>
    </row>
    <row r="267" spans="1:17" x14ac:dyDescent="0.3">
      <c r="A267" t="s">
        <v>633</v>
      </c>
      <c r="B267" t="s">
        <v>634</v>
      </c>
      <c r="C267" t="s">
        <v>3127</v>
      </c>
      <c r="D267" t="s">
        <v>635</v>
      </c>
      <c r="E267">
        <v>29142.795519725001</v>
      </c>
      <c r="F267">
        <v>2876.15</v>
      </c>
      <c r="G267">
        <v>84.793906795531598</v>
      </c>
      <c r="H267">
        <v>40.857134082875902</v>
      </c>
      <c r="I267">
        <v>69.043200031440406</v>
      </c>
      <c r="J267">
        <v>24.5418309134939</v>
      </c>
      <c r="K267">
        <v>2448.1394412930999</v>
      </c>
      <c r="L267">
        <v>2007.0550285874399</v>
      </c>
      <c r="M267">
        <v>62.598047799625903</v>
      </c>
      <c r="N267">
        <v>1.94852778069653</v>
      </c>
      <c r="O267">
        <v>16.7463449402847</v>
      </c>
      <c r="P267">
        <v>111.32623071271099</v>
      </c>
      <c r="Q267">
        <v>0.13401776606621199</v>
      </c>
    </row>
    <row r="268" spans="1:17" x14ac:dyDescent="0.3">
      <c r="A268" t="s">
        <v>636</v>
      </c>
      <c r="B268" t="s">
        <v>637</v>
      </c>
      <c r="C268" t="s">
        <v>3121</v>
      </c>
      <c r="D268" t="s">
        <v>447</v>
      </c>
      <c r="E268">
        <v>29069.82</v>
      </c>
      <c r="F268">
        <v>828.2</v>
      </c>
      <c r="G268">
        <v>156.68442435904299</v>
      </c>
      <c r="H268">
        <v>15.551273983988301</v>
      </c>
      <c r="I268">
        <v>30.154602894206199</v>
      </c>
      <c r="J268">
        <v>11.1484342302328</v>
      </c>
      <c r="K268">
        <v>760.98960507457002</v>
      </c>
      <c r="L268">
        <v>667.34549808716599</v>
      </c>
      <c r="M268">
        <v>82.839774170969093</v>
      </c>
      <c r="N268">
        <v>1.0363066234151199</v>
      </c>
      <c r="O268">
        <v>17.121468244385401</v>
      </c>
      <c r="P268">
        <v>189.63105438013599</v>
      </c>
      <c r="Q268">
        <v>0.138688869051762</v>
      </c>
    </row>
    <row r="269" spans="1:17" x14ac:dyDescent="0.3">
      <c r="A269" t="s">
        <v>638</v>
      </c>
      <c r="B269" t="s">
        <v>639</v>
      </c>
      <c r="C269" t="s">
        <v>3129</v>
      </c>
      <c r="D269" t="s">
        <v>548</v>
      </c>
      <c r="E269">
        <v>29068.784652900002</v>
      </c>
      <c r="F269">
        <v>65.75</v>
      </c>
      <c r="G269">
        <v>-12.957190145722199</v>
      </c>
      <c r="H269">
        <v>-2.4429888140415899</v>
      </c>
      <c r="I269">
        <v>-10.984915992400399</v>
      </c>
      <c r="J269">
        <v>4.2912782018639204</v>
      </c>
      <c r="K269">
        <v>66.824346951907401</v>
      </c>
      <c r="L269">
        <v>67.717404154011504</v>
      </c>
      <c r="M269">
        <v>66.281421083984995</v>
      </c>
      <c r="N269">
        <v>0.84840435505894896</v>
      </c>
      <c r="O269">
        <v>21.673003802281301</v>
      </c>
      <c r="P269">
        <v>13.656006914433799</v>
      </c>
      <c r="Q269">
        <v>2.2155472555912999E-2</v>
      </c>
    </row>
    <row r="270" spans="1:17" x14ac:dyDescent="0.3">
      <c r="A270" t="s">
        <v>640</v>
      </c>
      <c r="B270" t="s">
        <v>641</v>
      </c>
      <c r="C270" t="s">
        <v>3123</v>
      </c>
      <c r="D270" t="s">
        <v>24</v>
      </c>
      <c r="E270">
        <v>29026.481333849999</v>
      </c>
      <c r="F270">
        <v>180.18</v>
      </c>
      <c r="G270">
        <v>-42.068632519320701</v>
      </c>
      <c r="H270">
        <v>1.1668752458873199</v>
      </c>
      <c r="I270">
        <v>-10.3302980217944</v>
      </c>
      <c r="J270">
        <v>6.9524505567836199</v>
      </c>
      <c r="K270">
        <v>191.60027760872501</v>
      </c>
      <c r="L270">
        <v>200.87854047508199</v>
      </c>
      <c r="M270">
        <v>45.810955541642201</v>
      </c>
      <c r="N270">
        <v>0.92393226658295202</v>
      </c>
      <c r="O270">
        <v>46.020646020645998</v>
      </c>
      <c r="P270">
        <v>7.6987447698744598</v>
      </c>
      <c r="Q270">
        <v>-8.9486654194262993E-2</v>
      </c>
    </row>
    <row r="271" spans="1:17" x14ac:dyDescent="0.3">
      <c r="A271" t="s">
        <v>642</v>
      </c>
      <c r="B271" t="s">
        <v>643</v>
      </c>
      <c r="C271" t="s">
        <v>3136</v>
      </c>
      <c r="D271" t="s">
        <v>141</v>
      </c>
      <c r="E271">
        <v>28886.8632148</v>
      </c>
      <c r="F271">
        <v>1182.8</v>
      </c>
      <c r="G271">
        <v>48.6287409574036</v>
      </c>
      <c r="H271">
        <v>-4.9032349290407797</v>
      </c>
      <c r="I271">
        <v>-0.20683085991900901</v>
      </c>
      <c r="J271">
        <v>8.3914697809796799</v>
      </c>
      <c r="K271">
        <v>1263.31168160334</v>
      </c>
      <c r="L271">
        <v>1141.5856611335801</v>
      </c>
      <c r="M271">
        <v>39.842399249722597</v>
      </c>
      <c r="N271">
        <v>0.69678375397540804</v>
      </c>
      <c r="O271">
        <v>22.852553263442601</v>
      </c>
      <c r="P271">
        <v>77.864661654135304</v>
      </c>
      <c r="Q271">
        <v>0.123389403339107</v>
      </c>
    </row>
    <row r="272" spans="1:17" x14ac:dyDescent="0.3">
      <c r="A272" t="s">
        <v>644</v>
      </c>
      <c r="B272" t="s">
        <v>645</v>
      </c>
      <c r="C272" t="s">
        <v>3121</v>
      </c>
      <c r="D272" t="s">
        <v>202</v>
      </c>
      <c r="E272">
        <v>28882.033007999999</v>
      </c>
      <c r="F272">
        <v>412.6</v>
      </c>
      <c r="G272">
        <v>-21.922624131855599</v>
      </c>
      <c r="H272">
        <v>-19.661702934868401</v>
      </c>
      <c r="I272">
        <v>-13.612378840597399</v>
      </c>
      <c r="J272">
        <v>2.9535937167269402</v>
      </c>
      <c r="K272">
        <v>492.11595555545699</v>
      </c>
      <c r="L272">
        <v>486.39640973817598</v>
      </c>
      <c r="M272">
        <v>22.636448409255902</v>
      </c>
      <c r="N272">
        <v>0.92213030355943704</v>
      </c>
      <c r="O272">
        <v>38.233155598642703</v>
      </c>
      <c r="P272">
        <v>7.8269959493009402</v>
      </c>
      <c r="Q272">
        <v>-4.8713806178648997E-2</v>
      </c>
    </row>
    <row r="273" spans="1:17" x14ac:dyDescent="0.3">
      <c r="A273" t="s">
        <v>646</v>
      </c>
      <c r="B273" t="s">
        <v>647</v>
      </c>
      <c r="C273" t="s">
        <v>3127</v>
      </c>
      <c r="D273" t="s">
        <v>51</v>
      </c>
      <c r="E273">
        <v>28746.367204679998</v>
      </c>
      <c r="F273">
        <v>1850.85</v>
      </c>
      <c r="G273">
        <v>6.1547458001331599</v>
      </c>
      <c r="H273">
        <v>15.4553022398555</v>
      </c>
      <c r="I273">
        <v>-6.8900919254304203</v>
      </c>
      <c r="J273">
        <v>6.46612962550451</v>
      </c>
      <c r="K273">
        <v>1875.83810292673</v>
      </c>
      <c r="L273">
        <v>1765.5703713892699</v>
      </c>
      <c r="M273">
        <v>41.768129194211198</v>
      </c>
      <c r="N273">
        <v>0.68684396364681199</v>
      </c>
      <c r="O273">
        <v>9.6793365210579001</v>
      </c>
      <c r="P273">
        <v>34.999999999999901</v>
      </c>
      <c r="Q273">
        <v>0.11069348665025699</v>
      </c>
    </row>
    <row r="274" spans="1:17" x14ac:dyDescent="0.3">
      <c r="A274" t="s">
        <v>648</v>
      </c>
      <c r="B274" t="s">
        <v>649</v>
      </c>
      <c r="C274" t="s">
        <v>3123</v>
      </c>
      <c r="D274" t="s">
        <v>43</v>
      </c>
      <c r="E274">
        <v>28720.3082472799</v>
      </c>
      <c r="F274">
        <v>488.8</v>
      </c>
      <c r="G274">
        <v>-34.7833619289895</v>
      </c>
      <c r="H274">
        <v>-9.2321727343486106</v>
      </c>
      <c r="I274">
        <v>-18.041105172884301</v>
      </c>
      <c r="J274">
        <v>-3.0849882356412501</v>
      </c>
      <c r="K274">
        <v>565.54308021958502</v>
      </c>
      <c r="L274">
        <v>571.93310084093298</v>
      </c>
      <c r="M274">
        <v>16.433369354248502</v>
      </c>
      <c r="N274">
        <v>1.01959871088801</v>
      </c>
      <c r="O274">
        <v>32.364975450081801</v>
      </c>
      <c r="P274">
        <v>7.4758135444151304</v>
      </c>
      <c r="Q274">
        <v>-0.102816876681979</v>
      </c>
    </row>
    <row r="275" spans="1:17" x14ac:dyDescent="0.3">
      <c r="A275" t="s">
        <v>650</v>
      </c>
      <c r="B275" t="s">
        <v>651</v>
      </c>
      <c r="C275" t="s">
        <v>3137</v>
      </c>
      <c r="D275" t="s">
        <v>160</v>
      </c>
      <c r="E275">
        <v>28679.187995849999</v>
      </c>
      <c r="F275">
        <v>1125.75</v>
      </c>
      <c r="G275">
        <v>-9.1196518941756892</v>
      </c>
      <c r="H275">
        <v>6.7099417264466599</v>
      </c>
      <c r="I275">
        <v>-2.7604049335709102</v>
      </c>
      <c r="J275">
        <v>8.8311437086072893</v>
      </c>
      <c r="K275">
        <v>1096.7319732149001</v>
      </c>
      <c r="L275">
        <v>1071.3816415379799</v>
      </c>
      <c r="M275">
        <v>51.737724344839997</v>
      </c>
      <c r="N275">
        <v>1.96706524378256</v>
      </c>
      <c r="O275">
        <v>19.831223628691902</v>
      </c>
      <c r="P275">
        <v>20.6591639871382</v>
      </c>
      <c r="Q275">
        <v>1.414218076003E-2</v>
      </c>
    </row>
    <row r="276" spans="1:17" x14ac:dyDescent="0.3">
      <c r="A276" t="s">
        <v>652</v>
      </c>
      <c r="B276" t="s">
        <v>653</v>
      </c>
      <c r="C276" t="s">
        <v>3127</v>
      </c>
      <c r="D276" t="s">
        <v>247</v>
      </c>
      <c r="E276">
        <v>28663.404817769999</v>
      </c>
      <c r="F276">
        <v>1067.3499999999999</v>
      </c>
      <c r="G276">
        <v>2.7135263013916799</v>
      </c>
      <c r="H276">
        <v>18.976783140520201</v>
      </c>
      <c r="I276">
        <v>-30.545801595787101</v>
      </c>
      <c r="J276">
        <v>6.4739826282340802</v>
      </c>
      <c r="K276">
        <v>1083.93817519963</v>
      </c>
      <c r="L276">
        <v>1113.2398902156001</v>
      </c>
      <c r="M276">
        <v>48.260637800575097</v>
      </c>
      <c r="N276">
        <v>0.51683615919619996</v>
      </c>
      <c r="O276">
        <v>41.837260504988997</v>
      </c>
      <c r="P276">
        <v>30.963190184049001</v>
      </c>
    </row>
    <row r="277" spans="1:17" hidden="1" x14ac:dyDescent="0.3">
      <c r="A277" t="s">
        <v>654</v>
      </c>
      <c r="B277" t="s">
        <v>655</v>
      </c>
      <c r="C277" t="s">
        <v>3138</v>
      </c>
      <c r="D277" t="s">
        <v>136</v>
      </c>
      <c r="E277">
        <v>28646.074565999999</v>
      </c>
      <c r="F277">
        <v>1686.6</v>
      </c>
      <c r="G277">
        <v>109.538169487433</v>
      </c>
      <c r="H277">
        <v>-1.23558826416946</v>
      </c>
      <c r="I277">
        <v>100.387531155215</v>
      </c>
      <c r="J277">
        <v>5.2182646494806004</v>
      </c>
      <c r="K277">
        <v>1642.0501555675201</v>
      </c>
      <c r="L277">
        <v>1227.3668001362801</v>
      </c>
      <c r="M277">
        <v>48.170473982898201</v>
      </c>
      <c r="N277">
        <v>0.89194100271166599</v>
      </c>
      <c r="O277">
        <v>12.652674018735899</v>
      </c>
      <c r="P277">
        <v>192.73626659723999</v>
      </c>
    </row>
    <row r="278" spans="1:17" x14ac:dyDescent="0.3">
      <c r="A278" t="s">
        <v>656</v>
      </c>
      <c r="B278" t="s">
        <v>657</v>
      </c>
      <c r="C278" t="s">
        <v>3129</v>
      </c>
      <c r="D278" t="s">
        <v>196</v>
      </c>
      <c r="E278">
        <v>28592.167305899999</v>
      </c>
      <c r="F278">
        <v>1360.7</v>
      </c>
      <c r="G278">
        <v>-18.509590144340901</v>
      </c>
      <c r="H278">
        <v>0.73252368814114099</v>
      </c>
      <c r="I278">
        <v>11.535432904170801</v>
      </c>
      <c r="J278">
        <v>-0.87028334115740102</v>
      </c>
      <c r="K278">
        <v>1378.9371173518</v>
      </c>
      <c r="L278">
        <v>1296.96766748607</v>
      </c>
      <c r="M278">
        <v>47.799725851056102</v>
      </c>
      <c r="N278">
        <v>0.63953745898993197</v>
      </c>
      <c r="O278">
        <v>10.674652752259799</v>
      </c>
      <c r="P278">
        <v>35.656248442251098</v>
      </c>
      <c r="Q278">
        <v>5.9976186959351002E-2</v>
      </c>
    </row>
    <row r="279" spans="1:17" x14ac:dyDescent="0.3">
      <c r="A279" t="s">
        <v>658</v>
      </c>
      <c r="B279" t="s">
        <v>659</v>
      </c>
      <c r="C279" t="s">
        <v>3130</v>
      </c>
      <c r="D279" t="s">
        <v>660</v>
      </c>
      <c r="E279">
        <v>28179.079942799999</v>
      </c>
      <c r="F279">
        <v>291.39999999999998</v>
      </c>
      <c r="G279">
        <v>72.314728902586893</v>
      </c>
      <c r="H279">
        <v>-7.7174083466810499</v>
      </c>
      <c r="I279">
        <v>-29.609411515867201</v>
      </c>
      <c r="J279">
        <v>9.7688799372530895</v>
      </c>
      <c r="K279">
        <v>312.24410905886202</v>
      </c>
      <c r="L279">
        <v>297.818027978092</v>
      </c>
      <c r="M279">
        <v>40.103770453360298</v>
      </c>
      <c r="N279">
        <v>0.78299525847380402</v>
      </c>
      <c r="O279">
        <v>42.690459849004803</v>
      </c>
      <c r="P279">
        <v>104.27620049071101</v>
      </c>
      <c r="Q279">
        <v>9.4634789759953E-2</v>
      </c>
    </row>
    <row r="280" spans="1:17" x14ac:dyDescent="0.3">
      <c r="A280" t="s">
        <v>661</v>
      </c>
      <c r="B280" t="s">
        <v>662</v>
      </c>
      <c r="C280" t="s">
        <v>3134</v>
      </c>
      <c r="D280" t="s">
        <v>166</v>
      </c>
      <c r="E280">
        <v>28167.165230335999</v>
      </c>
      <c r="F280">
        <v>216.04</v>
      </c>
      <c r="G280">
        <v>237.554318860395</v>
      </c>
      <c r="H280">
        <v>1.03061276816878</v>
      </c>
      <c r="I280">
        <v>35.905988917571896</v>
      </c>
      <c r="J280">
        <v>4.8598549763421</v>
      </c>
      <c r="K280">
        <v>216.83417668771099</v>
      </c>
      <c r="L280">
        <v>170.92357312268001</v>
      </c>
      <c r="M280">
        <v>48.364114800637701</v>
      </c>
      <c r="N280">
        <v>0.53585591116891096</v>
      </c>
      <c r="O280">
        <v>21.227550453619699</v>
      </c>
      <c r="P280">
        <v>300.72339438905601</v>
      </c>
      <c r="Q280">
        <v>0.188531427550714</v>
      </c>
    </row>
    <row r="281" spans="1:17" hidden="1" x14ac:dyDescent="0.3">
      <c r="A281" t="s">
        <v>663</v>
      </c>
      <c r="B281" t="s">
        <v>664</v>
      </c>
      <c r="C281" t="s">
        <v>3138</v>
      </c>
      <c r="D281" t="s">
        <v>196</v>
      </c>
      <c r="E281">
        <v>28160.860823179999</v>
      </c>
      <c r="F281">
        <v>12648.7</v>
      </c>
      <c r="G281">
        <v>107.32848516155001</v>
      </c>
      <c r="H281">
        <v>-3.3271598002240199</v>
      </c>
      <c r="I281">
        <v>25.0330825119891</v>
      </c>
      <c r="J281">
        <v>3.83077005998569</v>
      </c>
      <c r="K281">
        <v>13303.5979019847</v>
      </c>
      <c r="L281">
        <v>11381.5261556848</v>
      </c>
      <c r="M281">
        <v>47.225662938472603</v>
      </c>
      <c r="N281">
        <v>1.2168570681820099</v>
      </c>
      <c r="O281">
        <v>19.6759350763319</v>
      </c>
      <c r="P281">
        <v>135.86439666585801</v>
      </c>
      <c r="Q281">
        <v>0.17218953427022801</v>
      </c>
    </row>
    <row r="282" spans="1:17" x14ac:dyDescent="0.3">
      <c r="A282" t="s">
        <v>665</v>
      </c>
      <c r="B282" t="s">
        <v>666</v>
      </c>
      <c r="C282" t="s">
        <v>3137</v>
      </c>
      <c r="D282" t="s">
        <v>291</v>
      </c>
      <c r="E282">
        <v>27984.605688840002</v>
      </c>
      <c r="F282">
        <v>560.65</v>
      </c>
      <c r="G282">
        <v>24.1538828662956</v>
      </c>
      <c r="H282">
        <v>6.3876919655145104</v>
      </c>
      <c r="I282">
        <v>33.911847886639201</v>
      </c>
      <c r="J282">
        <v>15.9908523104565</v>
      </c>
      <c r="K282">
        <v>541.83854327693098</v>
      </c>
      <c r="L282">
        <v>486.99125704522697</v>
      </c>
      <c r="M282">
        <v>57.429867267658302</v>
      </c>
      <c r="N282">
        <v>0.83332779575781502</v>
      </c>
      <c r="O282">
        <v>12.0663515562293</v>
      </c>
      <c r="P282">
        <v>66.810473073490002</v>
      </c>
      <c r="Q282">
        <v>4.0518284014767002E-2</v>
      </c>
    </row>
    <row r="283" spans="1:17" x14ac:dyDescent="0.3">
      <c r="A283" t="s">
        <v>667</v>
      </c>
      <c r="B283" t="s">
        <v>668</v>
      </c>
      <c r="C283" t="s">
        <v>3129</v>
      </c>
      <c r="D283" t="s">
        <v>196</v>
      </c>
      <c r="E283">
        <v>27730.79748384</v>
      </c>
      <c r="F283">
        <v>14620.1</v>
      </c>
      <c r="G283">
        <v>-33.8199791959807</v>
      </c>
      <c r="H283">
        <v>-5.8020309541859696</v>
      </c>
      <c r="I283">
        <v>2.0571604231989702</v>
      </c>
      <c r="J283">
        <v>5.1699060906015504</v>
      </c>
      <c r="K283">
        <v>15113.619214566301</v>
      </c>
      <c r="L283">
        <v>15140.8174093077</v>
      </c>
      <c r="M283">
        <v>58.891371383560603</v>
      </c>
      <c r="N283">
        <v>0.71022117383404604</v>
      </c>
      <c r="O283">
        <v>24.8281475502903</v>
      </c>
      <c r="P283">
        <v>12.6789980732177</v>
      </c>
      <c r="Q283">
        <v>5.8356944482239999E-2</v>
      </c>
    </row>
    <row r="284" spans="1:17" x14ac:dyDescent="0.3">
      <c r="A284" t="s">
        <v>669</v>
      </c>
      <c r="B284" t="s">
        <v>670</v>
      </c>
      <c r="C284" t="s">
        <v>3123</v>
      </c>
      <c r="D284" t="s">
        <v>518</v>
      </c>
      <c r="E284">
        <v>27726.3732748599</v>
      </c>
      <c r="F284">
        <v>853.1</v>
      </c>
      <c r="G284">
        <v>5.7363535916686601</v>
      </c>
      <c r="H284">
        <v>2.96427243632575</v>
      </c>
      <c r="I284">
        <v>6.7665910842070298</v>
      </c>
      <c r="J284">
        <v>2.1354025295209702</v>
      </c>
      <c r="K284">
        <v>845.69037372101002</v>
      </c>
      <c r="L284">
        <v>779.46036739408703</v>
      </c>
      <c r="M284">
        <v>46.261445311928497</v>
      </c>
      <c r="N284">
        <v>0.63791233964889804</v>
      </c>
      <c r="O284">
        <v>8.1291759465478908</v>
      </c>
      <c r="P284">
        <v>33.276050617091002</v>
      </c>
      <c r="Q284">
        <v>-2.5886717194160001E-2</v>
      </c>
    </row>
    <row r="285" spans="1:17" x14ac:dyDescent="0.3">
      <c r="A285" t="s">
        <v>671</v>
      </c>
      <c r="B285" t="s">
        <v>672</v>
      </c>
      <c r="C285" t="s">
        <v>3137</v>
      </c>
      <c r="D285" t="s">
        <v>291</v>
      </c>
      <c r="E285">
        <v>27634.875419520002</v>
      </c>
      <c r="F285">
        <v>559.79999999999995</v>
      </c>
      <c r="G285">
        <v>100.540047147262</v>
      </c>
      <c r="H285">
        <v>-6.37522807494656</v>
      </c>
      <c r="I285">
        <v>50.002221837773497</v>
      </c>
      <c r="J285">
        <v>6.1753094628253198</v>
      </c>
      <c r="K285">
        <v>576.35805322617296</v>
      </c>
      <c r="L285">
        <v>448.13759378787699</v>
      </c>
      <c r="M285">
        <v>33.310055603305898</v>
      </c>
      <c r="N285">
        <v>0.58333489793163296</v>
      </c>
      <c r="O285">
        <v>23.026080743122499</v>
      </c>
      <c r="P285">
        <v>128.72318692543399</v>
      </c>
      <c r="Q285">
        <v>0.240956723327103</v>
      </c>
    </row>
    <row r="286" spans="1:17" hidden="1" x14ac:dyDescent="0.3">
      <c r="A286" t="s">
        <v>673</v>
      </c>
      <c r="B286" t="s">
        <v>674</v>
      </c>
      <c r="C286" t="s">
        <v>3138</v>
      </c>
      <c r="D286" t="s">
        <v>51</v>
      </c>
      <c r="E286">
        <v>27297.291881185</v>
      </c>
      <c r="F286">
        <v>1443.55</v>
      </c>
      <c r="G286">
        <v>-18.567154581778102</v>
      </c>
      <c r="H286">
        <v>3.02726627861546</v>
      </c>
      <c r="I286">
        <v>-0.55082624451031303</v>
      </c>
      <c r="J286">
        <v>6.63034312506782</v>
      </c>
      <c r="K286">
        <v>1414.6148897611399</v>
      </c>
      <c r="M286">
        <v>55.388698762582898</v>
      </c>
      <c r="N286">
        <v>0.548110815645102</v>
      </c>
      <c r="O286">
        <v>9.4523916733053994</v>
      </c>
      <c r="P286">
        <v>17.8408163265306</v>
      </c>
    </row>
    <row r="287" spans="1:17" x14ac:dyDescent="0.3">
      <c r="A287" t="s">
        <v>675</v>
      </c>
      <c r="B287" t="s">
        <v>676</v>
      </c>
      <c r="C287" t="s">
        <v>3134</v>
      </c>
      <c r="D287" t="s">
        <v>263</v>
      </c>
      <c r="E287">
        <v>26831.195841279899</v>
      </c>
      <c r="F287">
        <v>1409.6</v>
      </c>
      <c r="G287">
        <v>5.7597305717243197</v>
      </c>
      <c r="H287">
        <v>-0.87932021292195195</v>
      </c>
      <c r="I287">
        <v>-13.7943901942523</v>
      </c>
      <c r="J287">
        <v>4.0278330017497801</v>
      </c>
      <c r="K287">
        <v>1474.7292104655701</v>
      </c>
      <c r="L287">
        <v>1439.31813420546</v>
      </c>
      <c r="M287">
        <v>48.284704765242502</v>
      </c>
      <c r="N287">
        <v>0.503463246197693</v>
      </c>
      <c r="O287">
        <v>30.6150681044268</v>
      </c>
      <c r="P287">
        <v>37.441497659906403</v>
      </c>
      <c r="Q287">
        <v>4.1425547320906003E-2</v>
      </c>
    </row>
    <row r="288" spans="1:17" x14ac:dyDescent="0.3">
      <c r="A288" t="s">
        <v>677</v>
      </c>
      <c r="B288" t="s">
        <v>678</v>
      </c>
      <c r="C288" t="s">
        <v>3127</v>
      </c>
      <c r="D288" t="s">
        <v>51</v>
      </c>
      <c r="E288">
        <v>26539.855058069999</v>
      </c>
      <c r="F288">
        <v>1610.9</v>
      </c>
      <c r="G288">
        <v>-22.487811137808901</v>
      </c>
      <c r="H288">
        <v>-3.65153135503291</v>
      </c>
      <c r="I288">
        <v>-12.1853533936166</v>
      </c>
      <c r="J288">
        <v>3.0516303032773102</v>
      </c>
      <c r="K288">
        <v>1747.1968414573701</v>
      </c>
      <c r="L288">
        <v>1802.1765319098799</v>
      </c>
      <c r="M288">
        <v>35.625800077679401</v>
      </c>
      <c r="N288">
        <v>0.40332014218580597</v>
      </c>
      <c r="O288">
        <v>37.870134707306399</v>
      </c>
      <c r="P288">
        <v>6.7315974292718499</v>
      </c>
      <c r="Q288">
        <v>-0.104283355890342</v>
      </c>
    </row>
    <row r="289" spans="1:17" x14ac:dyDescent="0.3">
      <c r="A289" t="s">
        <v>679</v>
      </c>
      <c r="B289" t="s">
        <v>680</v>
      </c>
      <c r="C289" t="s">
        <v>3134</v>
      </c>
      <c r="D289" t="s">
        <v>263</v>
      </c>
      <c r="E289">
        <v>26519.116859040001</v>
      </c>
      <c r="F289">
        <v>3525.6</v>
      </c>
      <c r="G289">
        <v>-4.4451660999525497</v>
      </c>
      <c r="H289">
        <v>-2.6709787935423499</v>
      </c>
      <c r="I289">
        <v>-3.3720763347042499</v>
      </c>
      <c r="J289">
        <v>2.9629841613020602</v>
      </c>
      <c r="K289">
        <v>3666.9966226647298</v>
      </c>
      <c r="L289">
        <v>3617.4994525490702</v>
      </c>
      <c r="M289">
        <v>54.924525739398803</v>
      </c>
      <c r="N289">
        <v>0.56738415870773096</v>
      </c>
      <c r="O289">
        <v>36.654753800771502</v>
      </c>
      <c r="P289">
        <v>39.655377302436101</v>
      </c>
      <c r="Q289">
        <v>5.8070937175469003E-2</v>
      </c>
    </row>
    <row r="290" spans="1:17" x14ac:dyDescent="0.3">
      <c r="A290" t="s">
        <v>681</v>
      </c>
      <c r="B290" t="s">
        <v>682</v>
      </c>
      <c r="C290" t="s">
        <v>3126</v>
      </c>
      <c r="D290" t="s">
        <v>46</v>
      </c>
      <c r="E290">
        <v>26408.7</v>
      </c>
      <c r="F290">
        <v>97.81</v>
      </c>
      <c r="G290">
        <v>92.739760984618599</v>
      </c>
      <c r="H290">
        <v>-8.4880617940696901</v>
      </c>
      <c r="I290">
        <v>3.0560270668561502</v>
      </c>
      <c r="J290">
        <v>15.8208704834001</v>
      </c>
      <c r="K290">
        <v>108.713155473425</v>
      </c>
      <c r="L290">
        <v>97.897487795484594</v>
      </c>
      <c r="M290">
        <v>43.9922693899141</v>
      </c>
      <c r="N290">
        <v>0.35409356726549002</v>
      </c>
      <c r="O290">
        <v>42.964250417476002</v>
      </c>
      <c r="P290">
        <v>129.96081504702099</v>
      </c>
      <c r="Q290">
        <v>0.12095781235086001</v>
      </c>
    </row>
    <row r="291" spans="1:17" x14ac:dyDescent="0.3">
      <c r="A291" t="s">
        <v>683</v>
      </c>
      <c r="B291" t="s">
        <v>684</v>
      </c>
      <c r="C291" t="s">
        <v>3127</v>
      </c>
      <c r="D291" t="s">
        <v>51</v>
      </c>
      <c r="E291">
        <v>26281.320760929899</v>
      </c>
      <c r="F291">
        <v>487.45</v>
      </c>
      <c r="G291">
        <v>6.1172817482985096</v>
      </c>
      <c r="H291">
        <v>12.549932412992201</v>
      </c>
      <c r="I291">
        <v>4.2252937247970896</v>
      </c>
      <c r="J291">
        <v>9.0468666120907706</v>
      </c>
      <c r="K291">
        <v>468.738008925972</v>
      </c>
      <c r="L291">
        <v>442.19888237341797</v>
      </c>
      <c r="M291">
        <v>57.249161892446999</v>
      </c>
      <c r="N291">
        <v>1.5369008404365101</v>
      </c>
      <c r="O291">
        <v>6.2673094676377099</v>
      </c>
      <c r="P291">
        <v>35.083829846196402</v>
      </c>
      <c r="Q291">
        <v>-9.6574581045129997E-3</v>
      </c>
    </row>
    <row r="292" spans="1:17" x14ac:dyDescent="0.3">
      <c r="A292" t="s">
        <v>685</v>
      </c>
      <c r="B292" t="s">
        <v>686</v>
      </c>
      <c r="C292" t="s">
        <v>3132</v>
      </c>
      <c r="D292" t="s">
        <v>438</v>
      </c>
      <c r="E292">
        <v>26194.588300829899</v>
      </c>
      <c r="F292">
        <v>353.55</v>
      </c>
      <c r="G292">
        <v>-37.080031022119897</v>
      </c>
      <c r="H292">
        <v>-7.4932224302724304</v>
      </c>
      <c r="I292">
        <v>-28.193923032944198</v>
      </c>
      <c r="J292">
        <v>2.1028607473519898</v>
      </c>
      <c r="K292">
        <v>396.43570824362001</v>
      </c>
      <c r="L292">
        <v>410.93129935261697</v>
      </c>
      <c r="M292">
        <v>26.153835764892001</v>
      </c>
      <c r="N292">
        <v>0.50967586147944</v>
      </c>
      <c r="O292">
        <v>38.028567387922401</v>
      </c>
      <c r="P292">
        <v>1.52189519023691</v>
      </c>
      <c r="Q292">
        <v>-8.1690910164647995E-2</v>
      </c>
    </row>
    <row r="293" spans="1:17" x14ac:dyDescent="0.3">
      <c r="A293" t="s">
        <v>687</v>
      </c>
      <c r="B293" t="s">
        <v>688</v>
      </c>
      <c r="C293" t="s">
        <v>3123</v>
      </c>
      <c r="D293" t="s">
        <v>518</v>
      </c>
      <c r="E293">
        <v>26026.361958559999</v>
      </c>
      <c r="F293">
        <v>2886.05</v>
      </c>
      <c r="G293">
        <v>-14.892853996063099</v>
      </c>
      <c r="H293">
        <v>16.788009312602099</v>
      </c>
      <c r="I293">
        <v>2.9522080042912999</v>
      </c>
      <c r="J293">
        <v>8.5898063897072898</v>
      </c>
      <c r="K293">
        <v>2736.32226895136</v>
      </c>
      <c r="L293">
        <v>2584.6547830344898</v>
      </c>
      <c r="M293">
        <v>45.472092985480899</v>
      </c>
      <c r="N293">
        <v>0.74742587042189601</v>
      </c>
      <c r="O293">
        <v>34.994196219746698</v>
      </c>
      <c r="P293">
        <v>42.520987654320997</v>
      </c>
      <c r="Q293">
        <v>9.8065636056382993E-2</v>
      </c>
    </row>
    <row r="294" spans="1:17" x14ac:dyDescent="0.3">
      <c r="A294" t="s">
        <v>689</v>
      </c>
      <c r="B294" t="s">
        <v>690</v>
      </c>
      <c r="C294" t="s">
        <v>3134</v>
      </c>
      <c r="D294" t="s">
        <v>474</v>
      </c>
      <c r="E294">
        <v>25913.0124</v>
      </c>
      <c r="F294">
        <v>3697</v>
      </c>
      <c r="G294">
        <v>3.0253462445144099</v>
      </c>
      <c r="H294">
        <v>5.1141071492869097</v>
      </c>
      <c r="I294">
        <v>12.8660018970821</v>
      </c>
      <c r="J294">
        <v>6.8203124624026996</v>
      </c>
      <c r="K294">
        <v>3610.0084853979702</v>
      </c>
      <c r="L294">
        <v>3388.83148508665</v>
      </c>
      <c r="M294">
        <v>65.816434835213897</v>
      </c>
      <c r="N294">
        <v>0.41267022097287398</v>
      </c>
      <c r="O294">
        <v>7.6142818501487604</v>
      </c>
      <c r="P294">
        <v>43.211311253147301</v>
      </c>
      <c r="Q294">
        <v>0.113484548106232</v>
      </c>
    </row>
    <row r="295" spans="1:17" x14ac:dyDescent="0.3">
      <c r="A295" t="s">
        <v>691</v>
      </c>
      <c r="B295" t="s">
        <v>692</v>
      </c>
      <c r="C295" t="s">
        <v>3121</v>
      </c>
      <c r="D295" t="s">
        <v>18</v>
      </c>
      <c r="E295">
        <v>25864.852750966002</v>
      </c>
      <c r="F295">
        <v>147.58000000000001</v>
      </c>
      <c r="G295">
        <v>10.4934760969434</v>
      </c>
      <c r="H295">
        <v>-10.669330056660501</v>
      </c>
      <c r="I295">
        <v>-42.329242832114701</v>
      </c>
      <c r="J295">
        <v>5.4647368596422998</v>
      </c>
      <c r="K295">
        <v>174.49989429367801</v>
      </c>
      <c r="L295">
        <v>184.76360390036101</v>
      </c>
      <c r="M295">
        <v>35.655917190059398</v>
      </c>
      <c r="N295">
        <v>1.11483509554933</v>
      </c>
      <c r="O295">
        <v>95.995392329583893</v>
      </c>
      <c r="P295">
        <v>37.4755472752678</v>
      </c>
      <c r="Q295">
        <v>0.104929057791386</v>
      </c>
    </row>
    <row r="296" spans="1:17" x14ac:dyDescent="0.3">
      <c r="A296" t="s">
        <v>693</v>
      </c>
      <c r="B296" t="s">
        <v>694</v>
      </c>
      <c r="C296" t="s">
        <v>3126</v>
      </c>
      <c r="D296" t="s">
        <v>46</v>
      </c>
      <c r="E296">
        <v>25786.794000000002</v>
      </c>
      <c r="F296">
        <v>968.7</v>
      </c>
      <c r="G296">
        <v>41.723597604235003</v>
      </c>
      <c r="H296">
        <v>1.8833075861442099</v>
      </c>
      <c r="I296">
        <v>22.0558996620912</v>
      </c>
      <c r="J296">
        <v>13.4047156430829</v>
      </c>
      <c r="K296">
        <v>956.86962263023804</v>
      </c>
      <c r="L296">
        <v>837.49430988031395</v>
      </c>
      <c r="M296">
        <v>51.781529327854798</v>
      </c>
      <c r="N296">
        <v>0.22684846633682301</v>
      </c>
      <c r="O296">
        <v>10.2508516568597</v>
      </c>
      <c r="P296">
        <v>76.111262612489796</v>
      </c>
      <c r="Q296">
        <v>8.9241360530168998E-2</v>
      </c>
    </row>
    <row r="297" spans="1:17" x14ac:dyDescent="0.3">
      <c r="A297" t="s">
        <v>695</v>
      </c>
      <c r="B297" t="s">
        <v>696</v>
      </c>
      <c r="C297" t="s">
        <v>3127</v>
      </c>
      <c r="D297" t="s">
        <v>247</v>
      </c>
      <c r="E297">
        <v>25594.350848499998</v>
      </c>
      <c r="F297">
        <v>3072.5</v>
      </c>
      <c r="G297">
        <v>-8.6933454208896102</v>
      </c>
      <c r="H297">
        <v>-6.1454825062476299</v>
      </c>
      <c r="I297">
        <v>24.565277970076199</v>
      </c>
      <c r="J297">
        <v>6.0221425220181504E-3</v>
      </c>
      <c r="K297">
        <v>3247.2729582102202</v>
      </c>
      <c r="L297">
        <v>2913.8620037977598</v>
      </c>
      <c r="M297">
        <v>34.243193843999897</v>
      </c>
      <c r="N297">
        <v>1.24064624669121</v>
      </c>
      <c r="O297">
        <v>18.924328722538601</v>
      </c>
      <c r="P297">
        <v>58.074805782785397</v>
      </c>
      <c r="Q297">
        <v>-3.7692766842242001E-2</v>
      </c>
    </row>
    <row r="298" spans="1:17" x14ac:dyDescent="0.3">
      <c r="A298" t="s">
        <v>697</v>
      </c>
      <c r="B298" t="s">
        <v>698</v>
      </c>
      <c r="C298" t="s">
        <v>3134</v>
      </c>
      <c r="D298" t="s">
        <v>263</v>
      </c>
      <c r="E298">
        <v>25504.797921885001</v>
      </c>
      <c r="F298">
        <v>5158.95</v>
      </c>
      <c r="G298">
        <v>-18.827336479143899</v>
      </c>
      <c r="H298">
        <v>0.65364297321418896</v>
      </c>
      <c r="I298">
        <v>4.0237556055911998</v>
      </c>
      <c r="J298">
        <v>4.6334206137114204</v>
      </c>
      <c r="K298">
        <v>5319.6382677286401</v>
      </c>
      <c r="L298">
        <v>5273.0805904304998</v>
      </c>
      <c r="M298">
        <v>44.668689070232702</v>
      </c>
      <c r="N298">
        <v>0.67449862230089297</v>
      </c>
      <c r="O298">
        <v>42.470851626784501</v>
      </c>
      <c r="P298">
        <v>28.188594856503901</v>
      </c>
      <c r="Q298">
        <v>1.8914330341515E-2</v>
      </c>
    </row>
    <row r="299" spans="1:17" x14ac:dyDescent="0.3">
      <c r="A299" t="s">
        <v>699</v>
      </c>
      <c r="B299" t="s">
        <v>700</v>
      </c>
      <c r="C299" t="s">
        <v>3133</v>
      </c>
      <c r="D299" t="s">
        <v>304</v>
      </c>
      <c r="E299">
        <v>25295.071106250001</v>
      </c>
      <c r="F299">
        <v>1993.75</v>
      </c>
      <c r="G299">
        <v>2.4972600671748899</v>
      </c>
      <c r="H299">
        <v>-8.0310950918629995</v>
      </c>
      <c r="I299">
        <v>33.063381125832599</v>
      </c>
      <c r="J299">
        <v>-3.55005561752413</v>
      </c>
      <c r="K299">
        <v>2169.1252465945199</v>
      </c>
      <c r="L299">
        <v>1873.0831558044099</v>
      </c>
      <c r="M299">
        <v>22.404743526986898</v>
      </c>
      <c r="N299">
        <v>0.90087305639636495</v>
      </c>
      <c r="O299">
        <v>22.8689655172413</v>
      </c>
      <c r="P299">
        <v>68.092909535452307</v>
      </c>
      <c r="Q299">
        <v>-5.6669771783818997E-2</v>
      </c>
    </row>
    <row r="300" spans="1:17" x14ac:dyDescent="0.3">
      <c r="A300" t="s">
        <v>701</v>
      </c>
      <c r="B300" t="s">
        <v>702</v>
      </c>
      <c r="C300" t="s">
        <v>3127</v>
      </c>
      <c r="D300" t="s">
        <v>51</v>
      </c>
      <c r="E300">
        <v>25236.580683</v>
      </c>
      <c r="F300">
        <v>1409</v>
      </c>
      <c r="G300">
        <v>63.541713345104696</v>
      </c>
      <c r="H300">
        <v>8.6630540506409801</v>
      </c>
      <c r="I300">
        <v>31.913688141046499</v>
      </c>
      <c r="J300">
        <v>11.9906543705257</v>
      </c>
      <c r="K300">
        <v>1402.0929894394701</v>
      </c>
      <c r="L300">
        <v>1212.30277209515</v>
      </c>
      <c r="M300">
        <v>58.670614076502801</v>
      </c>
      <c r="N300">
        <v>0.40406653258763903</v>
      </c>
      <c r="O300">
        <v>16.3236337828247</v>
      </c>
      <c r="P300">
        <v>93.251954464408101</v>
      </c>
      <c r="Q300">
        <v>5.8583485477158997E-2</v>
      </c>
    </row>
    <row r="301" spans="1:17" x14ac:dyDescent="0.3">
      <c r="A301" t="s">
        <v>703</v>
      </c>
      <c r="B301" t="s">
        <v>704</v>
      </c>
      <c r="C301" t="s">
        <v>3129</v>
      </c>
      <c r="D301" t="s">
        <v>537</v>
      </c>
      <c r="E301">
        <v>25152.260647700001</v>
      </c>
      <c r="F301">
        <v>1374.25</v>
      </c>
      <c r="G301">
        <v>93.704798974249996</v>
      </c>
      <c r="H301">
        <v>7.7179569509163004</v>
      </c>
      <c r="I301">
        <v>15.7106695464455</v>
      </c>
      <c r="J301">
        <v>12.3587357179268</v>
      </c>
      <c r="K301">
        <v>1386.74152364764</v>
      </c>
      <c r="L301">
        <v>1242.2101724188301</v>
      </c>
      <c r="M301">
        <v>57.062117471043997</v>
      </c>
      <c r="N301">
        <v>1.1621305952694001</v>
      </c>
      <c r="O301">
        <v>29.230489357831502</v>
      </c>
      <c r="P301">
        <v>120.94051446945301</v>
      </c>
      <c r="Q301">
        <v>8.7583949531388997E-2</v>
      </c>
    </row>
    <row r="302" spans="1:17" x14ac:dyDescent="0.3">
      <c r="A302" t="s">
        <v>705</v>
      </c>
      <c r="B302" t="s">
        <v>706</v>
      </c>
      <c r="C302" t="s">
        <v>3123</v>
      </c>
      <c r="D302" t="s">
        <v>391</v>
      </c>
      <c r="E302">
        <v>25033.804763249998</v>
      </c>
      <c r="F302">
        <v>6996.75</v>
      </c>
      <c r="G302">
        <v>124.19116366258299</v>
      </c>
      <c r="H302">
        <v>20.122882180364901</v>
      </c>
      <c r="I302">
        <v>22.560988386834499</v>
      </c>
      <c r="J302">
        <v>5.7279802339150798</v>
      </c>
      <c r="K302">
        <v>6592.9976740378897</v>
      </c>
      <c r="L302">
        <v>5325.0332349853697</v>
      </c>
      <c r="M302">
        <v>58.085016720723701</v>
      </c>
      <c r="N302">
        <v>1.0166412484910601</v>
      </c>
      <c r="O302">
        <v>5.6990745703362196</v>
      </c>
      <c r="P302">
        <v>167.18920054226399</v>
      </c>
    </row>
    <row r="303" spans="1:17" x14ac:dyDescent="0.3">
      <c r="A303" t="s">
        <v>707</v>
      </c>
      <c r="B303" t="s">
        <v>708</v>
      </c>
      <c r="C303" t="s">
        <v>3136</v>
      </c>
      <c r="D303" t="s">
        <v>141</v>
      </c>
      <c r="E303">
        <v>24857.167196865001</v>
      </c>
      <c r="F303">
        <v>727.05</v>
      </c>
      <c r="G303">
        <v>173.74494605673601</v>
      </c>
      <c r="H303">
        <v>11.7538013090457</v>
      </c>
      <c r="I303">
        <v>91.399671952065205</v>
      </c>
      <c r="J303">
        <v>15.5346189368717</v>
      </c>
      <c r="K303">
        <v>678.356952778042</v>
      </c>
      <c r="L303">
        <v>504.67428807807102</v>
      </c>
      <c r="M303">
        <v>53.433045251830599</v>
      </c>
      <c r="N303">
        <v>0.67150557544262102</v>
      </c>
      <c r="O303">
        <v>9.5179148614263198</v>
      </c>
      <c r="P303">
        <v>205.547383904181</v>
      </c>
      <c r="Q303">
        <v>0.258402418695514</v>
      </c>
    </row>
    <row r="304" spans="1:17" x14ac:dyDescent="0.3">
      <c r="A304" t="s">
        <v>709</v>
      </c>
      <c r="B304" t="s">
        <v>710</v>
      </c>
      <c r="C304" t="s">
        <v>3133</v>
      </c>
      <c r="D304" t="s">
        <v>304</v>
      </c>
      <c r="E304">
        <v>24764.427324675002</v>
      </c>
      <c r="F304">
        <v>384.75</v>
      </c>
      <c r="G304">
        <v>11.1051232839759</v>
      </c>
      <c r="H304">
        <v>-4.4084600917451597</v>
      </c>
      <c r="I304">
        <v>12.1913348636909</v>
      </c>
      <c r="J304">
        <v>0.69102007010272104</v>
      </c>
      <c r="K304">
        <v>420.19869182613598</v>
      </c>
      <c r="L304">
        <v>388.80971243606001</v>
      </c>
      <c r="M304">
        <v>20.700142514554699</v>
      </c>
      <c r="N304">
        <v>0.66568312043468902</v>
      </c>
      <c r="O304">
        <v>25.795971410006398</v>
      </c>
      <c r="P304">
        <v>47.272727272727202</v>
      </c>
      <c r="Q304">
        <v>-5.5625741668004998E-2</v>
      </c>
    </row>
    <row r="305" spans="1:17" x14ac:dyDescent="0.3">
      <c r="A305" t="s">
        <v>711</v>
      </c>
      <c r="B305" t="s">
        <v>712</v>
      </c>
      <c r="C305" t="s">
        <v>3132</v>
      </c>
      <c r="D305" t="s">
        <v>713</v>
      </c>
      <c r="E305">
        <v>24753.587884575001</v>
      </c>
      <c r="F305">
        <v>359.15</v>
      </c>
      <c r="G305">
        <v>100.324930913293</v>
      </c>
      <c r="H305">
        <v>14.6446529949636</v>
      </c>
      <c r="I305">
        <v>75.041485724332304</v>
      </c>
      <c r="J305">
        <v>2.6502366416974001</v>
      </c>
      <c r="K305">
        <v>319.28126981230298</v>
      </c>
      <c r="L305">
        <v>256.05156659497197</v>
      </c>
      <c r="M305">
        <v>61.9827812933001</v>
      </c>
      <c r="N305">
        <v>1.31023768836163</v>
      </c>
      <c r="O305">
        <v>5.2485034108311401</v>
      </c>
      <c r="P305">
        <v>129.488817891373</v>
      </c>
      <c r="Q305">
        <v>7.8786336356475001E-2</v>
      </c>
    </row>
    <row r="306" spans="1:17" x14ac:dyDescent="0.3">
      <c r="A306" t="s">
        <v>714</v>
      </c>
      <c r="B306" t="s">
        <v>715</v>
      </c>
      <c r="C306" t="s">
        <v>3123</v>
      </c>
      <c r="D306" t="s">
        <v>575</v>
      </c>
      <c r="E306">
        <v>24713.65355861</v>
      </c>
      <c r="F306">
        <v>951.1</v>
      </c>
      <c r="G306">
        <v>2.57980397704736</v>
      </c>
      <c r="H306">
        <v>7.1570309838543098</v>
      </c>
      <c r="I306">
        <v>16.1920313332893</v>
      </c>
      <c r="J306">
        <v>3.1196511490507599</v>
      </c>
      <c r="K306">
        <v>942.26725946620195</v>
      </c>
      <c r="L306">
        <v>839.43294411582997</v>
      </c>
      <c r="M306">
        <v>52.623910953767499</v>
      </c>
      <c r="N306">
        <v>0.70543484241604804</v>
      </c>
      <c r="O306">
        <v>26.401009357585899</v>
      </c>
      <c r="P306">
        <v>57.466887417218501</v>
      </c>
      <c r="Q306">
        <v>0.10391830675723999</v>
      </c>
    </row>
    <row r="307" spans="1:17" x14ac:dyDescent="0.3">
      <c r="A307" t="s">
        <v>716</v>
      </c>
      <c r="B307" t="s">
        <v>717</v>
      </c>
      <c r="C307" t="s">
        <v>3127</v>
      </c>
      <c r="D307" t="s">
        <v>247</v>
      </c>
      <c r="E307">
        <v>24599.4520152</v>
      </c>
      <c r="F307">
        <v>1211.2</v>
      </c>
      <c r="G307">
        <v>-8.0122405086805095</v>
      </c>
      <c r="H307">
        <v>5.4759770974119899</v>
      </c>
      <c r="I307">
        <v>-11.0665073736252</v>
      </c>
      <c r="J307">
        <v>2.0373123252102201</v>
      </c>
      <c r="K307">
        <v>1250.6639508293999</v>
      </c>
      <c r="L307">
        <v>1224.5959768262201</v>
      </c>
      <c r="M307">
        <v>37.106370777386601</v>
      </c>
      <c r="N307">
        <v>0.70218570112509504</v>
      </c>
      <c r="O307">
        <v>19.294914134742399</v>
      </c>
      <c r="P307">
        <v>17.993180711154402</v>
      </c>
      <c r="Q307">
        <v>0.106271368546992</v>
      </c>
    </row>
    <row r="308" spans="1:17" x14ac:dyDescent="0.3">
      <c r="A308" t="s">
        <v>718</v>
      </c>
      <c r="B308" t="s">
        <v>719</v>
      </c>
      <c r="C308" t="s">
        <v>3134</v>
      </c>
      <c r="D308" t="s">
        <v>263</v>
      </c>
      <c r="E308">
        <v>24380.544000000002</v>
      </c>
      <c r="F308">
        <v>2202</v>
      </c>
      <c r="G308">
        <v>-21.072865478421502</v>
      </c>
      <c r="H308">
        <v>-2.8737266857642698</v>
      </c>
      <c r="I308">
        <v>-6.5444103845579997</v>
      </c>
      <c r="J308">
        <v>3.1519837905413799</v>
      </c>
      <c r="K308">
        <v>2363.2111110578198</v>
      </c>
      <c r="L308">
        <v>2358.9201576934802</v>
      </c>
      <c r="M308">
        <v>42.434952980908498</v>
      </c>
      <c r="N308">
        <v>1.65001221965611</v>
      </c>
      <c r="O308">
        <v>34.423251589464101</v>
      </c>
      <c r="P308">
        <v>17.427474402730301</v>
      </c>
      <c r="Q308">
        <v>1.0747205516531E-2</v>
      </c>
    </row>
    <row r="309" spans="1:17" x14ac:dyDescent="0.3">
      <c r="A309" t="s">
        <v>720</v>
      </c>
      <c r="B309" t="s">
        <v>721</v>
      </c>
      <c r="C309" t="s">
        <v>3128</v>
      </c>
      <c r="D309" t="s">
        <v>57</v>
      </c>
      <c r="E309">
        <v>23971.61565612</v>
      </c>
      <c r="F309">
        <v>180.84</v>
      </c>
      <c r="G309">
        <v>83.6841770639858</v>
      </c>
      <c r="H309">
        <v>1.6142623654077499</v>
      </c>
      <c r="I309">
        <v>14.608537817167599</v>
      </c>
      <c r="J309">
        <v>6.2045377385457696</v>
      </c>
      <c r="K309">
        <v>187.51127943519</v>
      </c>
      <c r="L309">
        <v>160.93704958924499</v>
      </c>
      <c r="M309">
        <v>39.6784187005793</v>
      </c>
      <c r="N309">
        <v>0.38933793574313602</v>
      </c>
      <c r="O309">
        <v>17.5016589250165</v>
      </c>
      <c r="P309">
        <v>108.942807625649</v>
      </c>
      <c r="Q309">
        <v>9.7257361066278997E-2</v>
      </c>
    </row>
    <row r="310" spans="1:17" x14ac:dyDescent="0.3">
      <c r="A310" t="s">
        <v>722</v>
      </c>
      <c r="B310" t="s">
        <v>723</v>
      </c>
      <c r="C310" t="s">
        <v>3134</v>
      </c>
      <c r="D310" t="s">
        <v>724</v>
      </c>
      <c r="E310">
        <v>23956.748932639999</v>
      </c>
      <c r="F310">
        <v>1053.4000000000001</v>
      </c>
      <c r="G310">
        <v>117.83017546841801</v>
      </c>
      <c r="H310">
        <v>-1.72140491136839</v>
      </c>
      <c r="I310">
        <v>22.546474683866599</v>
      </c>
      <c r="J310">
        <v>8.3913595524596403</v>
      </c>
      <c r="K310">
        <v>1108.81719394074</v>
      </c>
      <c r="L310">
        <v>945.68100000000004</v>
      </c>
      <c r="M310">
        <v>47.495668951937802</v>
      </c>
      <c r="N310">
        <v>0.42241656771778402</v>
      </c>
      <c r="O310">
        <v>37.644769318397501</v>
      </c>
      <c r="P310">
        <v>186.25</v>
      </c>
    </row>
    <row r="311" spans="1:17" hidden="1" x14ac:dyDescent="0.3">
      <c r="A311" t="s">
        <v>725</v>
      </c>
      <c r="B311" t="s">
        <v>726</v>
      </c>
      <c r="C311" t="s">
        <v>3138</v>
      </c>
      <c r="D311" t="s">
        <v>125</v>
      </c>
      <c r="E311">
        <v>23791.742505079899</v>
      </c>
      <c r="F311">
        <v>1068.0999999999999</v>
      </c>
      <c r="G311">
        <v>-29.086181609715101</v>
      </c>
      <c r="H311">
        <v>1.4956730532526801</v>
      </c>
      <c r="I311">
        <v>-6.6105662584482401</v>
      </c>
      <c r="J311">
        <v>6.1910663464675499</v>
      </c>
      <c r="K311">
        <v>1151.16627779798</v>
      </c>
      <c r="L311">
        <v>1135.2968496010801</v>
      </c>
      <c r="M311">
        <v>40.820990410623303</v>
      </c>
      <c r="N311">
        <v>0.56231302182870602</v>
      </c>
      <c r="O311">
        <v>31.073869487875601</v>
      </c>
      <c r="P311">
        <v>11.2662117818636</v>
      </c>
      <c r="Q311">
        <v>-6.0045333191387003E-2</v>
      </c>
    </row>
    <row r="312" spans="1:17" x14ac:dyDescent="0.3">
      <c r="A312" t="s">
        <v>727</v>
      </c>
      <c r="B312" t="s">
        <v>728</v>
      </c>
      <c r="C312" t="s">
        <v>3127</v>
      </c>
      <c r="D312" t="s">
        <v>51</v>
      </c>
      <c r="E312">
        <v>23735.067054899999</v>
      </c>
      <c r="F312">
        <v>5188.25</v>
      </c>
      <c r="G312">
        <v>7.8351948875784396</v>
      </c>
      <c r="H312">
        <v>-4.01889995240776</v>
      </c>
      <c r="I312">
        <v>14.728445670540401</v>
      </c>
      <c r="J312">
        <v>-1.3027002230170901</v>
      </c>
      <c r="K312">
        <v>5533.0944702692696</v>
      </c>
      <c r="L312">
        <v>5059.4634224576303</v>
      </c>
      <c r="M312">
        <v>31.488645031836299</v>
      </c>
      <c r="N312">
        <v>0.452219504828693</v>
      </c>
      <c r="O312">
        <v>24.341540982026601</v>
      </c>
      <c r="P312">
        <v>34.759740259740198</v>
      </c>
      <c r="Q312">
        <v>-4.9458064032925998E-2</v>
      </c>
    </row>
    <row r="313" spans="1:17" x14ac:dyDescent="0.3">
      <c r="A313" t="s">
        <v>729</v>
      </c>
      <c r="B313" t="s">
        <v>730</v>
      </c>
      <c r="C313" t="s">
        <v>3123</v>
      </c>
      <c r="D313" t="s">
        <v>391</v>
      </c>
      <c r="E313">
        <v>23599.739827400001</v>
      </c>
      <c r="F313">
        <v>1051</v>
      </c>
      <c r="G313">
        <v>-20.178988100572901</v>
      </c>
      <c r="H313">
        <v>4.7118938355710203</v>
      </c>
      <c r="I313">
        <v>3.6849756639872302</v>
      </c>
      <c r="J313">
        <v>2.7241391144705802</v>
      </c>
      <c r="K313">
        <v>1047.6491056432101</v>
      </c>
      <c r="L313">
        <v>978.09315051078499</v>
      </c>
      <c r="M313">
        <v>43.912962746406301</v>
      </c>
      <c r="N313">
        <v>0.76472774455552806</v>
      </c>
      <c r="O313">
        <v>8.8296860133206305</v>
      </c>
      <c r="P313">
        <v>42.682595710019001</v>
      </c>
      <c r="Q313">
        <v>-6.1904158392579997E-2</v>
      </c>
    </row>
    <row r="314" spans="1:17" x14ac:dyDescent="0.3">
      <c r="A314" t="s">
        <v>731</v>
      </c>
      <c r="B314" t="s">
        <v>732</v>
      </c>
      <c r="C314" t="s">
        <v>3134</v>
      </c>
      <c r="D314" t="s">
        <v>117</v>
      </c>
      <c r="E314">
        <v>23342.727892485</v>
      </c>
      <c r="F314">
        <v>839.55</v>
      </c>
      <c r="G314">
        <v>64.481422810731701</v>
      </c>
      <c r="H314">
        <v>-4.2268958868241304</v>
      </c>
      <c r="I314">
        <v>35.620483818577803</v>
      </c>
      <c r="J314">
        <v>6.4875390574444998</v>
      </c>
      <c r="K314">
        <v>845.733359391627</v>
      </c>
      <c r="L314">
        <v>715.745179987803</v>
      </c>
      <c r="M314">
        <v>43.742880513249403</v>
      </c>
      <c r="N314">
        <v>0.335897046069772</v>
      </c>
      <c r="O314">
        <v>13.9777261628253</v>
      </c>
      <c r="P314">
        <v>91.263241827087299</v>
      </c>
      <c r="Q314">
        <v>0.11133755398770601</v>
      </c>
    </row>
    <row r="315" spans="1:17" x14ac:dyDescent="0.3">
      <c r="A315" t="s">
        <v>733</v>
      </c>
      <c r="B315" t="s">
        <v>734</v>
      </c>
      <c r="C315" t="s">
        <v>3133</v>
      </c>
      <c r="D315" t="s">
        <v>94</v>
      </c>
      <c r="E315">
        <v>23103.982773240001</v>
      </c>
      <c r="F315">
        <v>285.8</v>
      </c>
      <c r="G315">
        <v>-31.317140404439201</v>
      </c>
      <c r="H315">
        <v>-0.338368754013185</v>
      </c>
      <c r="I315">
        <v>-7.4382612895327096</v>
      </c>
      <c r="J315">
        <v>2.8259666192819499</v>
      </c>
      <c r="K315">
        <v>290.80857661646502</v>
      </c>
      <c r="L315">
        <v>293.08994522270399</v>
      </c>
      <c r="M315">
        <v>52.040002685373302</v>
      </c>
      <c r="N315">
        <v>0.69930333858979399</v>
      </c>
      <c r="O315">
        <v>25.0174947515745</v>
      </c>
      <c r="P315">
        <v>13.4802461782807</v>
      </c>
      <c r="Q315">
        <v>-9.6936804022560996E-2</v>
      </c>
    </row>
    <row r="316" spans="1:17" x14ac:dyDescent="0.3">
      <c r="A316" t="s">
        <v>735</v>
      </c>
      <c r="B316" t="s">
        <v>736</v>
      </c>
      <c r="C316" t="s">
        <v>3124</v>
      </c>
      <c r="D316" t="s">
        <v>737</v>
      </c>
      <c r="E316">
        <v>23063.291733599999</v>
      </c>
      <c r="F316">
        <v>1314</v>
      </c>
      <c r="G316">
        <v>30.084602293115299</v>
      </c>
      <c r="H316">
        <v>22.393483537737801</v>
      </c>
      <c r="I316">
        <v>15.8655126754532</v>
      </c>
      <c r="J316">
        <v>9.5658931854501805</v>
      </c>
      <c r="K316">
        <v>1251.4551000362501</v>
      </c>
      <c r="L316">
        <v>1132.2613862508999</v>
      </c>
      <c r="M316">
        <v>57.413794829872302</v>
      </c>
      <c r="N316">
        <v>3.36738005358391</v>
      </c>
      <c r="O316">
        <v>13.7747336377473</v>
      </c>
      <c r="P316">
        <v>101.76583493282099</v>
      </c>
      <c r="Q316">
        <v>0.116839161536531</v>
      </c>
    </row>
    <row r="317" spans="1:17" hidden="1" x14ac:dyDescent="0.3">
      <c r="A317" t="s">
        <v>738</v>
      </c>
      <c r="B317" t="s">
        <v>739</v>
      </c>
      <c r="C317" t="s">
        <v>3138</v>
      </c>
      <c r="D317" t="s">
        <v>740</v>
      </c>
      <c r="E317">
        <v>23025.673136879999</v>
      </c>
      <c r="F317">
        <v>91.33</v>
      </c>
      <c r="G317">
        <v>43.263560343986001</v>
      </c>
      <c r="H317">
        <v>-1.9802043599308301</v>
      </c>
      <c r="I317">
        <v>-2.12035138613704</v>
      </c>
      <c r="J317">
        <v>5.2411929249397797</v>
      </c>
      <c r="K317">
        <v>96.450191240269902</v>
      </c>
      <c r="L317">
        <v>88.700475526756605</v>
      </c>
      <c r="M317">
        <v>50.681017208567297</v>
      </c>
      <c r="N317">
        <v>0.70636669678200004</v>
      </c>
      <c r="O317">
        <v>16.719588306142501</v>
      </c>
      <c r="P317">
        <v>70.869971936389106</v>
      </c>
      <c r="Q317">
        <v>2.0612820630179999E-2</v>
      </c>
    </row>
    <row r="318" spans="1:17" x14ac:dyDescent="0.3">
      <c r="A318" t="s">
        <v>741</v>
      </c>
      <c r="B318" t="s">
        <v>742</v>
      </c>
      <c r="C318" t="s">
        <v>3137</v>
      </c>
      <c r="D318" t="s">
        <v>160</v>
      </c>
      <c r="E318">
        <v>22915.842795475</v>
      </c>
      <c r="F318">
        <v>7783.45</v>
      </c>
      <c r="G318">
        <v>-8.7566756650332103</v>
      </c>
      <c r="H318">
        <v>4.0994611860049499</v>
      </c>
      <c r="I318">
        <v>19.472188704365699</v>
      </c>
      <c r="J318">
        <v>6.5960621652810598</v>
      </c>
      <c r="K318">
        <v>7680.7297253898696</v>
      </c>
      <c r="L318">
        <v>7135.7192799123904</v>
      </c>
      <c r="M318">
        <v>54.6680683349418</v>
      </c>
      <c r="N318">
        <v>1.24680570241739</v>
      </c>
      <c r="O318">
        <v>5.0947844464858099</v>
      </c>
      <c r="P318">
        <v>50.409190604558503</v>
      </c>
      <c r="Q318">
        <v>-6.0914285381386997E-2</v>
      </c>
    </row>
    <row r="319" spans="1:17" x14ac:dyDescent="0.3">
      <c r="A319" t="s">
        <v>743</v>
      </c>
      <c r="B319" t="s">
        <v>744</v>
      </c>
      <c r="C319" t="s">
        <v>3123</v>
      </c>
      <c r="D319" t="s">
        <v>211</v>
      </c>
      <c r="E319">
        <v>22765.646592749999</v>
      </c>
      <c r="F319">
        <v>789.5</v>
      </c>
      <c r="G319">
        <v>52.4595843764112</v>
      </c>
      <c r="H319">
        <v>14.7642047536603</v>
      </c>
      <c r="I319">
        <v>41.210547026094197</v>
      </c>
      <c r="J319">
        <v>10.606621338063301</v>
      </c>
      <c r="K319">
        <v>735.43372915887801</v>
      </c>
      <c r="L319">
        <v>632.69547361132197</v>
      </c>
      <c r="M319">
        <v>60.991811866608202</v>
      </c>
      <c r="N319">
        <v>0.78339540935049201</v>
      </c>
      <c r="O319">
        <v>4.9905003166561102</v>
      </c>
      <c r="P319">
        <v>79.799590070598896</v>
      </c>
      <c r="Q319">
        <v>1.4299039031543E-2</v>
      </c>
    </row>
    <row r="320" spans="1:17" x14ac:dyDescent="0.3">
      <c r="A320" t="s">
        <v>745</v>
      </c>
      <c r="B320" t="s">
        <v>746</v>
      </c>
      <c r="C320" t="s">
        <v>3135</v>
      </c>
      <c r="D320" t="s">
        <v>268</v>
      </c>
      <c r="E320">
        <v>22722.607552969999</v>
      </c>
      <c r="F320">
        <v>363.35</v>
      </c>
      <c r="G320">
        <v>30.8000462106057</v>
      </c>
      <c r="H320">
        <v>2.3341346443000601</v>
      </c>
      <c r="I320">
        <v>-31.431471839136101</v>
      </c>
      <c r="J320">
        <v>4.98592350432292</v>
      </c>
      <c r="K320">
        <v>386.497011426619</v>
      </c>
      <c r="L320">
        <v>380.27167377315999</v>
      </c>
      <c r="M320">
        <v>39.814987951623401</v>
      </c>
      <c r="N320">
        <v>0.62300575179509399</v>
      </c>
      <c r="O320">
        <v>38.213843401678801</v>
      </c>
      <c r="P320">
        <v>63.340076421667803</v>
      </c>
      <c r="Q320">
        <v>0.11608634882357199</v>
      </c>
    </row>
    <row r="321" spans="1:17" x14ac:dyDescent="0.3">
      <c r="A321" t="s">
        <v>747</v>
      </c>
      <c r="B321" t="s">
        <v>748</v>
      </c>
      <c r="C321" t="s">
        <v>3123</v>
      </c>
      <c r="D321" t="s">
        <v>391</v>
      </c>
      <c r="E321">
        <v>22387.520644544999</v>
      </c>
      <c r="F321">
        <v>4542.6499999999996</v>
      </c>
      <c r="G321">
        <v>63.293380878414702</v>
      </c>
      <c r="H321">
        <v>6.4918641065821099</v>
      </c>
      <c r="I321">
        <v>31.863740851663799</v>
      </c>
      <c r="J321">
        <v>4.8425034645539</v>
      </c>
      <c r="K321">
        <v>4414.0633352283603</v>
      </c>
      <c r="L321">
        <v>3791.4030282040198</v>
      </c>
      <c r="M321">
        <v>56.353040403029603</v>
      </c>
      <c r="N321">
        <v>0.84507779128749205</v>
      </c>
      <c r="O321">
        <v>9.4042023928764191</v>
      </c>
      <c r="P321">
        <v>93.222033177371301</v>
      </c>
      <c r="Q321">
        <v>3.9493498277775999E-2</v>
      </c>
    </row>
    <row r="322" spans="1:17" x14ac:dyDescent="0.3">
      <c r="A322" t="s">
        <v>749</v>
      </c>
      <c r="B322" t="s">
        <v>750</v>
      </c>
      <c r="C322" t="s">
        <v>3127</v>
      </c>
      <c r="D322" t="s">
        <v>51</v>
      </c>
      <c r="E322">
        <v>22090.746690739899</v>
      </c>
      <c r="F322">
        <v>1123.8499999999999</v>
      </c>
      <c r="G322">
        <v>29.059232808374801</v>
      </c>
      <c r="H322">
        <v>-5.5227165479259996</v>
      </c>
      <c r="I322">
        <v>2.9796700406488199</v>
      </c>
      <c r="J322">
        <v>9.2642136985928207</v>
      </c>
      <c r="K322">
        <v>1134.02018353156</v>
      </c>
      <c r="L322">
        <v>1026.8996330822799</v>
      </c>
      <c r="M322">
        <v>52.959409635380503</v>
      </c>
      <c r="N322">
        <v>0.34542352197909199</v>
      </c>
      <c r="O322">
        <v>16.0208212839791</v>
      </c>
      <c r="P322">
        <v>58.233016543470598</v>
      </c>
      <c r="Q322">
        <v>3.0947243002726998E-2</v>
      </c>
    </row>
    <row r="323" spans="1:17" x14ac:dyDescent="0.3">
      <c r="A323" t="s">
        <v>751</v>
      </c>
      <c r="B323" t="s">
        <v>752</v>
      </c>
      <c r="C323" t="s">
        <v>3122</v>
      </c>
      <c r="D323" t="s">
        <v>753</v>
      </c>
      <c r="E323">
        <v>21932.895980900001</v>
      </c>
      <c r="F323">
        <v>1562.65</v>
      </c>
      <c r="G323">
        <v>20.626450344995199</v>
      </c>
      <c r="H323">
        <v>1.94928683111395</v>
      </c>
      <c r="I323">
        <v>36.792761088134199</v>
      </c>
      <c r="J323">
        <v>6.3780562988238101</v>
      </c>
      <c r="K323">
        <v>1533.7553664506499</v>
      </c>
      <c r="L323">
        <v>1370.1977198310301</v>
      </c>
      <c r="M323">
        <v>62.504111330386699</v>
      </c>
      <c r="N323">
        <v>0.60602216133842002</v>
      </c>
      <c r="O323">
        <v>9.7494640514510493</v>
      </c>
      <c r="P323">
        <v>56.5467842115808</v>
      </c>
      <c r="Q323">
        <v>2.0288867605867001E-2</v>
      </c>
    </row>
    <row r="324" spans="1:17" x14ac:dyDescent="0.3">
      <c r="A324" t="s">
        <v>754</v>
      </c>
      <c r="B324" t="s">
        <v>755</v>
      </c>
      <c r="C324" t="s">
        <v>3127</v>
      </c>
      <c r="D324" t="s">
        <v>247</v>
      </c>
      <c r="E324">
        <v>21929.614332674999</v>
      </c>
      <c r="F324">
        <v>548.04999999999995</v>
      </c>
      <c r="G324">
        <v>22.572116753678799</v>
      </c>
      <c r="H324">
        <v>4.9408648330001297</v>
      </c>
      <c r="I324">
        <v>26.4487827178699</v>
      </c>
      <c r="J324">
        <v>4.0279090944008198</v>
      </c>
      <c r="K324">
        <v>524.41972102343198</v>
      </c>
      <c r="L324">
        <v>457.8120634869</v>
      </c>
      <c r="M324">
        <v>60.939064320974701</v>
      </c>
      <c r="N324">
        <v>0.48219713430733901</v>
      </c>
      <c r="O324">
        <v>5.8297600583888398</v>
      </c>
      <c r="P324">
        <v>56.585714285714197</v>
      </c>
      <c r="Q324">
        <v>0.108050109860894</v>
      </c>
    </row>
    <row r="325" spans="1:17" x14ac:dyDescent="0.3">
      <c r="A325" t="s">
        <v>756</v>
      </c>
      <c r="B325" t="s">
        <v>757</v>
      </c>
      <c r="C325" t="s">
        <v>3125</v>
      </c>
      <c r="D325" t="s">
        <v>125</v>
      </c>
      <c r="E325">
        <v>21909.6926609</v>
      </c>
      <c r="F325">
        <v>875.05</v>
      </c>
      <c r="G325">
        <v>50.531105603309598</v>
      </c>
      <c r="H325">
        <v>-3.8392032499536102</v>
      </c>
      <c r="I325">
        <v>59.662004442648403</v>
      </c>
      <c r="J325">
        <v>-8.1713816118718904E-2</v>
      </c>
      <c r="K325">
        <v>859.10676835720903</v>
      </c>
      <c r="L325">
        <v>716.55741031234095</v>
      </c>
      <c r="M325">
        <v>55.707755810868697</v>
      </c>
      <c r="N325">
        <v>0.64392978792981903</v>
      </c>
      <c r="O325">
        <v>15.1877035597965</v>
      </c>
      <c r="P325">
        <v>83.795421130014603</v>
      </c>
    </row>
    <row r="326" spans="1:17" x14ac:dyDescent="0.3">
      <c r="A326" t="s">
        <v>758</v>
      </c>
      <c r="B326" t="s">
        <v>759</v>
      </c>
      <c r="C326" t="s">
        <v>3127</v>
      </c>
      <c r="D326" t="s">
        <v>247</v>
      </c>
      <c r="E326">
        <v>21858.159684900002</v>
      </c>
      <c r="F326">
        <v>438.9</v>
      </c>
      <c r="G326">
        <v>6.0622532256044996</v>
      </c>
      <c r="H326">
        <v>9.8646572781711708</v>
      </c>
      <c r="I326">
        <v>20.789541076326302</v>
      </c>
      <c r="J326">
        <v>-0.16914438465262099</v>
      </c>
      <c r="K326">
        <v>416.61808246783499</v>
      </c>
      <c r="L326">
        <v>390.325911863209</v>
      </c>
      <c r="M326">
        <v>55.599530437577897</v>
      </c>
      <c r="N326">
        <v>2.0795121681742401</v>
      </c>
      <c r="O326">
        <v>27.1360218728639</v>
      </c>
      <c r="P326">
        <v>41.080038572806103</v>
      </c>
      <c r="Q326">
        <v>0.121518904552586</v>
      </c>
    </row>
    <row r="327" spans="1:17" x14ac:dyDescent="0.3">
      <c r="A327" t="s">
        <v>760</v>
      </c>
      <c r="B327" t="s">
        <v>761</v>
      </c>
      <c r="C327" t="s">
        <v>3121</v>
      </c>
      <c r="D327" t="s">
        <v>202</v>
      </c>
      <c r="E327">
        <v>21770.095942960001</v>
      </c>
      <c r="F327">
        <v>385.85</v>
      </c>
      <c r="G327">
        <v>16.767469343898899</v>
      </c>
      <c r="H327">
        <v>-4.2293908380025496</v>
      </c>
      <c r="I327">
        <v>25.2893760772542</v>
      </c>
      <c r="J327">
        <v>1.8751450713226601</v>
      </c>
      <c r="K327">
        <v>392.84402915052999</v>
      </c>
      <c r="L327">
        <v>352.72401880419199</v>
      </c>
      <c r="M327">
        <v>33.885537448469996</v>
      </c>
      <c r="N327">
        <v>0.13554906250565801</v>
      </c>
      <c r="O327">
        <v>21.731242710898002</v>
      </c>
      <c r="P327">
        <v>48.375312439915398</v>
      </c>
      <c r="Q327">
        <v>1.3344323794694E-2</v>
      </c>
    </row>
    <row r="328" spans="1:17" x14ac:dyDescent="0.3">
      <c r="A328" t="s">
        <v>762</v>
      </c>
      <c r="B328" t="s">
        <v>763</v>
      </c>
      <c r="C328" t="s">
        <v>3134</v>
      </c>
      <c r="D328" t="s">
        <v>166</v>
      </c>
      <c r="E328">
        <v>21644.239006169999</v>
      </c>
      <c r="F328">
        <v>680.9</v>
      </c>
      <c r="G328">
        <v>55.665641920720297</v>
      </c>
      <c r="H328">
        <v>6.2994193201446302</v>
      </c>
      <c r="I328">
        <v>12.7165115462216</v>
      </c>
      <c r="J328">
        <v>4.36852767141428</v>
      </c>
      <c r="K328">
        <v>716.44101421048595</v>
      </c>
      <c r="L328">
        <v>614.86345974602602</v>
      </c>
      <c r="M328">
        <v>39.115566070323297</v>
      </c>
      <c r="N328">
        <v>0.37630812306815897</v>
      </c>
      <c r="O328">
        <v>23.946247613452702</v>
      </c>
      <c r="P328">
        <v>94.348508634222895</v>
      </c>
      <c r="Q328">
        <v>0.13157535988592001</v>
      </c>
    </row>
    <row r="329" spans="1:17" x14ac:dyDescent="0.3">
      <c r="A329" t="s">
        <v>764</v>
      </c>
      <c r="B329" t="s">
        <v>765</v>
      </c>
      <c r="C329" t="s">
        <v>3134</v>
      </c>
      <c r="D329" t="s">
        <v>766</v>
      </c>
      <c r="E329">
        <v>21260.984784165001</v>
      </c>
      <c r="F329">
        <v>500.85</v>
      </c>
      <c r="G329">
        <v>35.906431337519699</v>
      </c>
      <c r="H329">
        <v>8.9822880250458805</v>
      </c>
      <c r="I329">
        <v>18.108520248032999</v>
      </c>
      <c r="J329">
        <v>15.991076819145601</v>
      </c>
      <c r="K329">
        <v>518.52196859012804</v>
      </c>
      <c r="L329">
        <v>489.382037349494</v>
      </c>
      <c r="M329">
        <v>52.310759377048001</v>
      </c>
      <c r="N329">
        <v>1.28306696272225</v>
      </c>
      <c r="O329">
        <v>49.366077667964397</v>
      </c>
      <c r="P329">
        <v>66.672212978369302</v>
      </c>
      <c r="Q329">
        <v>0.240788437067604</v>
      </c>
    </row>
    <row r="330" spans="1:17" x14ac:dyDescent="0.3">
      <c r="A330" t="s">
        <v>767</v>
      </c>
      <c r="B330" t="s">
        <v>768</v>
      </c>
      <c r="C330" t="s">
        <v>3124</v>
      </c>
      <c r="D330" t="s">
        <v>737</v>
      </c>
      <c r="E330">
        <v>21253.858181621999</v>
      </c>
      <c r="F330">
        <v>221.19</v>
      </c>
      <c r="G330">
        <v>-45.212169835439802</v>
      </c>
      <c r="H330">
        <v>-8.1103506765921498</v>
      </c>
      <c r="I330">
        <v>-31.101277231678601</v>
      </c>
      <c r="J330">
        <v>8.7006746506648298</v>
      </c>
      <c r="K330">
        <v>254.64856053863701</v>
      </c>
      <c r="L330">
        <v>269.94370087118602</v>
      </c>
      <c r="M330">
        <v>38.850775626278903</v>
      </c>
      <c r="N330">
        <v>1.0682718386024499</v>
      </c>
      <c r="O330">
        <v>73.742031737420305</v>
      </c>
      <c r="P330">
        <v>5.3285714285714301</v>
      </c>
      <c r="Q330">
        <v>6.6118706171670996E-2</v>
      </c>
    </row>
    <row r="331" spans="1:17" x14ac:dyDescent="0.3">
      <c r="A331" t="s">
        <v>769</v>
      </c>
      <c r="B331" t="s">
        <v>770</v>
      </c>
      <c r="C331" t="s">
        <v>3131</v>
      </c>
      <c r="D331" t="s">
        <v>75</v>
      </c>
      <c r="E331">
        <v>20739.382192599998</v>
      </c>
      <c r="F331">
        <v>877.7</v>
      </c>
      <c r="G331">
        <v>-37.500032440498202</v>
      </c>
      <c r="H331">
        <v>6.6906153621670397</v>
      </c>
      <c r="I331">
        <v>7.5604783563969002</v>
      </c>
      <c r="J331">
        <v>5.5614566042729896</v>
      </c>
      <c r="K331">
        <v>851.05825496549198</v>
      </c>
      <c r="L331">
        <v>846.481159252471</v>
      </c>
      <c r="M331">
        <v>59.6252931822535</v>
      </c>
      <c r="N331">
        <v>0.90649000453915096</v>
      </c>
      <c r="O331">
        <v>20.565113364475302</v>
      </c>
      <c r="P331">
        <v>25.3857142857143</v>
      </c>
      <c r="Q331">
        <v>-7.2799263180732002E-2</v>
      </c>
    </row>
    <row r="332" spans="1:17" x14ac:dyDescent="0.3">
      <c r="A332" t="s">
        <v>771</v>
      </c>
      <c r="B332" t="s">
        <v>772</v>
      </c>
      <c r="C332" t="s">
        <v>3126</v>
      </c>
      <c r="D332" t="s">
        <v>216</v>
      </c>
      <c r="E332">
        <v>20534.818074319999</v>
      </c>
      <c r="F332">
        <v>1264.0999999999999</v>
      </c>
      <c r="G332">
        <v>80.684276599447898</v>
      </c>
      <c r="H332">
        <v>2.41365500928302</v>
      </c>
      <c r="I332">
        <v>-5.6083131532397896</v>
      </c>
      <c r="J332">
        <v>11.440180988127</v>
      </c>
      <c r="K332">
        <v>1292.64289744389</v>
      </c>
      <c r="L332">
        <v>1158.2564379144501</v>
      </c>
      <c r="M332">
        <v>50.351682753572803</v>
      </c>
      <c r="N332">
        <v>0.71967286761458105</v>
      </c>
      <c r="O332">
        <v>14.6270073570129</v>
      </c>
      <c r="P332">
        <v>110.245322245322</v>
      </c>
      <c r="Q332">
        <v>0.159487605246035</v>
      </c>
    </row>
    <row r="333" spans="1:17" x14ac:dyDescent="0.3">
      <c r="A333" t="s">
        <v>773</v>
      </c>
      <c r="B333" t="s">
        <v>774</v>
      </c>
      <c r="C333" t="s">
        <v>3134</v>
      </c>
      <c r="D333" t="s">
        <v>263</v>
      </c>
      <c r="E333">
        <v>20520.0278878799</v>
      </c>
      <c r="F333">
        <v>648.6</v>
      </c>
      <c r="G333">
        <v>3.6714431870048299</v>
      </c>
      <c r="H333">
        <v>1.08910893330845</v>
      </c>
      <c r="I333">
        <v>-9.1386751902791801</v>
      </c>
      <c r="J333">
        <v>11.3188641838641</v>
      </c>
      <c r="K333">
        <v>662.98745141317204</v>
      </c>
      <c r="L333">
        <v>642.760105884935</v>
      </c>
      <c r="M333">
        <v>55.023031293662903</v>
      </c>
      <c r="N333">
        <v>0.49278235805039999</v>
      </c>
      <c r="O333">
        <v>23.180696885599701</v>
      </c>
      <c r="P333">
        <v>29.048945483485799</v>
      </c>
      <c r="Q333">
        <v>0.111088896580914</v>
      </c>
    </row>
    <row r="334" spans="1:17" x14ac:dyDescent="0.3">
      <c r="A334" t="s">
        <v>775</v>
      </c>
      <c r="B334" t="s">
        <v>776</v>
      </c>
      <c r="C334" t="s">
        <v>3121</v>
      </c>
      <c r="D334" t="s">
        <v>291</v>
      </c>
      <c r="E334">
        <v>20439.224942976001</v>
      </c>
      <c r="F334">
        <v>206.64</v>
      </c>
      <c r="G334">
        <v>29.144869672618398</v>
      </c>
      <c r="H334">
        <v>-5.0903144780251299</v>
      </c>
      <c r="I334">
        <v>-3.4147532404961298</v>
      </c>
      <c r="J334">
        <v>5.1768915597457497</v>
      </c>
      <c r="K334">
        <v>230.390827481234</v>
      </c>
      <c r="L334">
        <v>216.82621659545899</v>
      </c>
      <c r="M334">
        <v>36.704679322782802</v>
      </c>
      <c r="N334">
        <v>0.44550772838093</v>
      </c>
      <c r="O334">
        <v>37.630662020905902</v>
      </c>
      <c r="P334">
        <v>56.07250755287</v>
      </c>
      <c r="Q334">
        <v>4.4630954064165999E-2</v>
      </c>
    </row>
    <row r="335" spans="1:17" x14ac:dyDescent="0.3">
      <c r="A335" t="s">
        <v>777</v>
      </c>
      <c r="B335" t="s">
        <v>778</v>
      </c>
      <c r="C335" t="s">
        <v>3123</v>
      </c>
      <c r="D335" t="s">
        <v>54</v>
      </c>
      <c r="E335">
        <v>20330.73626745</v>
      </c>
      <c r="F335">
        <v>695.1</v>
      </c>
      <c r="G335">
        <v>-35.369239086463899</v>
      </c>
      <c r="H335">
        <v>-7.9874692770807902</v>
      </c>
      <c r="I335">
        <v>-17.776399723293899</v>
      </c>
      <c r="J335">
        <v>-15.981271097589699</v>
      </c>
      <c r="K335">
        <v>797.908910512548</v>
      </c>
      <c r="L335">
        <v>757.75245806164003</v>
      </c>
      <c r="M335">
        <v>22.4202019181139</v>
      </c>
      <c r="N335">
        <v>1.6519996347069801</v>
      </c>
      <c r="O335">
        <v>35.7718313911667</v>
      </c>
      <c r="P335">
        <v>15.8403466377802</v>
      </c>
    </row>
    <row r="336" spans="1:17" x14ac:dyDescent="0.3">
      <c r="A336" t="s">
        <v>779</v>
      </c>
      <c r="B336" t="s">
        <v>780</v>
      </c>
      <c r="C336" t="s">
        <v>3135</v>
      </c>
      <c r="D336" t="s">
        <v>540</v>
      </c>
      <c r="E336">
        <v>20282.162879692001</v>
      </c>
      <c r="F336">
        <v>168.14</v>
      </c>
      <c r="G336">
        <v>-36.212261729267397</v>
      </c>
      <c r="H336">
        <v>-4.4241754038547496</v>
      </c>
      <c r="I336">
        <v>-3.5122016124141102</v>
      </c>
      <c r="J336">
        <v>5.9429865996308502</v>
      </c>
      <c r="K336">
        <v>177.84281609908999</v>
      </c>
      <c r="L336">
        <v>175.40517029570901</v>
      </c>
      <c r="M336">
        <v>41.9740437074677</v>
      </c>
      <c r="N336">
        <v>0.35421427380361797</v>
      </c>
      <c r="O336">
        <v>32.472939217318903</v>
      </c>
      <c r="P336">
        <v>18.2003514938488</v>
      </c>
      <c r="Q336">
        <v>-8.8953716654860005E-3</v>
      </c>
    </row>
    <row r="337" spans="1:17" x14ac:dyDescent="0.3">
      <c r="A337" t="s">
        <v>781</v>
      </c>
      <c r="B337" t="s">
        <v>782</v>
      </c>
      <c r="C337" t="s">
        <v>3122</v>
      </c>
      <c r="D337" t="s">
        <v>273</v>
      </c>
      <c r="E337">
        <v>20260.42868538</v>
      </c>
      <c r="F337">
        <v>1840.95</v>
      </c>
      <c r="G337">
        <v>-15.9576480501785</v>
      </c>
      <c r="H337">
        <v>2.6056033276566399</v>
      </c>
      <c r="I337">
        <v>-2.66095442578355</v>
      </c>
      <c r="J337">
        <v>3.9588224843639299</v>
      </c>
      <c r="K337">
        <v>1870.3978427772499</v>
      </c>
      <c r="L337">
        <v>1860.6962809802501</v>
      </c>
      <c r="M337">
        <v>56.582292283008996</v>
      </c>
      <c r="N337">
        <v>0.96037464637650205</v>
      </c>
      <c r="O337">
        <v>33.5696243787174</v>
      </c>
      <c r="P337">
        <v>12.010586839463301</v>
      </c>
      <c r="Q337">
        <v>5.6867727840902001E-2</v>
      </c>
    </row>
    <row r="338" spans="1:17" x14ac:dyDescent="0.3">
      <c r="A338" t="s">
        <v>783</v>
      </c>
      <c r="B338" t="s">
        <v>784</v>
      </c>
      <c r="C338" t="s">
        <v>3133</v>
      </c>
      <c r="D338" t="s">
        <v>304</v>
      </c>
      <c r="E338">
        <v>20234.20275389</v>
      </c>
      <c r="F338">
        <v>5990.65</v>
      </c>
      <c r="G338">
        <v>54.107193163814003</v>
      </c>
      <c r="H338">
        <v>24.3645603836008</v>
      </c>
      <c r="I338">
        <v>40.825082001012298</v>
      </c>
      <c r="J338">
        <v>2.8298580035912999</v>
      </c>
      <c r="K338">
        <v>5238.6175803551296</v>
      </c>
      <c r="L338">
        <v>4300.7494847074804</v>
      </c>
      <c r="M338">
        <v>52.791903679150202</v>
      </c>
      <c r="N338">
        <v>3.1135324808036402</v>
      </c>
      <c r="O338">
        <v>19.5028920067104</v>
      </c>
      <c r="P338">
        <v>101.668041271818</v>
      </c>
      <c r="Q338">
        <v>6.5941078397995997E-2</v>
      </c>
    </row>
    <row r="339" spans="1:17" hidden="1" x14ac:dyDescent="0.3">
      <c r="A339" t="s">
        <v>785</v>
      </c>
      <c r="B339" t="s">
        <v>786</v>
      </c>
      <c r="C339" t="s">
        <v>3138</v>
      </c>
      <c r="D339" t="s">
        <v>141</v>
      </c>
      <c r="E339">
        <v>20173.740000000002</v>
      </c>
      <c r="F339">
        <v>143.41</v>
      </c>
      <c r="G339">
        <v>-10.7694452647982</v>
      </c>
      <c r="H339">
        <v>6.3793217295564002</v>
      </c>
      <c r="I339">
        <v>5.3222551616630103</v>
      </c>
      <c r="J339">
        <v>0.90377315851017004</v>
      </c>
      <c r="K339">
        <v>142.68846812453199</v>
      </c>
      <c r="L339">
        <v>136.56025537008199</v>
      </c>
      <c r="M339">
        <v>53.328059728626101</v>
      </c>
      <c r="N339">
        <v>0.19834604317898799</v>
      </c>
      <c r="O339">
        <v>7.9771285126560096</v>
      </c>
      <c r="P339">
        <v>19.259875259875201</v>
      </c>
    </row>
    <row r="340" spans="1:17" hidden="1" x14ac:dyDescent="0.3">
      <c r="A340" t="s">
        <v>787</v>
      </c>
      <c r="B340" t="s">
        <v>788</v>
      </c>
      <c r="C340" t="s">
        <v>3138</v>
      </c>
      <c r="D340" t="s">
        <v>141</v>
      </c>
      <c r="E340">
        <v>20155.501969815999</v>
      </c>
      <c r="F340">
        <v>372.66</v>
      </c>
      <c r="G340">
        <v>-5.6515144630526697</v>
      </c>
      <c r="H340">
        <v>8.4813056584425404</v>
      </c>
      <c r="I340">
        <v>-0.16752886039006701</v>
      </c>
      <c r="J340">
        <v>4.11701912320693</v>
      </c>
      <c r="K340">
        <v>360.105807371379</v>
      </c>
      <c r="L340">
        <v>344.98192761750101</v>
      </c>
      <c r="M340">
        <v>42.778347382377802</v>
      </c>
      <c r="N340">
        <v>0.76745614853135202</v>
      </c>
      <c r="O340">
        <v>1.13776632855684</v>
      </c>
      <c r="P340">
        <v>20.407108239095301</v>
      </c>
      <c r="Q340">
        <v>-0.10379904096142301</v>
      </c>
    </row>
    <row r="341" spans="1:17" x14ac:dyDescent="0.3">
      <c r="A341" t="s">
        <v>789</v>
      </c>
      <c r="B341" t="s">
        <v>790</v>
      </c>
      <c r="C341" t="s">
        <v>3127</v>
      </c>
      <c r="D341" t="s">
        <v>51</v>
      </c>
      <c r="E341">
        <v>20097.586413270001</v>
      </c>
      <c r="F341">
        <v>1309.95</v>
      </c>
      <c r="G341">
        <v>436.10940180897802</v>
      </c>
      <c r="H341">
        <v>32.431909949394402</v>
      </c>
      <c r="I341">
        <v>134.90530828028</v>
      </c>
      <c r="J341">
        <v>17.1717983167037</v>
      </c>
      <c r="K341">
        <v>1036.0234750546299</v>
      </c>
      <c r="L341">
        <v>775.99749622009404</v>
      </c>
      <c r="M341">
        <v>80.640514793080101</v>
      </c>
      <c r="N341">
        <v>1.80531009474365</v>
      </c>
      <c r="O341">
        <v>0.20993167678155999</v>
      </c>
      <c r="P341">
        <v>463.66179001721099</v>
      </c>
      <c r="Q341">
        <v>0.11178758016849499</v>
      </c>
    </row>
    <row r="342" spans="1:17" x14ac:dyDescent="0.3">
      <c r="A342" t="s">
        <v>791</v>
      </c>
      <c r="B342" t="s">
        <v>792</v>
      </c>
      <c r="C342" t="s">
        <v>3127</v>
      </c>
      <c r="D342" t="s">
        <v>51</v>
      </c>
      <c r="E342">
        <v>19839.190307249999</v>
      </c>
      <c r="F342">
        <v>1252.5</v>
      </c>
      <c r="G342">
        <v>188.34808196312099</v>
      </c>
      <c r="H342">
        <v>17.1854826837118</v>
      </c>
      <c r="I342">
        <v>78.042066146940101</v>
      </c>
      <c r="J342">
        <v>21.769052093048099</v>
      </c>
      <c r="K342">
        <v>1094.61932890561</v>
      </c>
      <c r="L342">
        <v>835.46002657045301</v>
      </c>
      <c r="M342">
        <v>68.845854675312495</v>
      </c>
      <c r="N342">
        <v>0.48339635190709401</v>
      </c>
      <c r="O342">
        <v>3.5249500998004</v>
      </c>
      <c r="P342">
        <v>219.556065824722</v>
      </c>
      <c r="Q342">
        <v>8.0617925159901002E-2</v>
      </c>
    </row>
    <row r="343" spans="1:17" x14ac:dyDescent="0.3">
      <c r="A343" t="s">
        <v>793</v>
      </c>
      <c r="B343" t="s">
        <v>794</v>
      </c>
      <c r="C343" t="s">
        <v>3126</v>
      </c>
      <c r="D343" t="s">
        <v>46</v>
      </c>
      <c r="E343">
        <v>19744.246300029899</v>
      </c>
      <c r="F343">
        <v>209.93</v>
      </c>
      <c r="G343">
        <v>18.9615277008823</v>
      </c>
      <c r="H343">
        <v>4.3250415845385604</v>
      </c>
      <c r="I343">
        <v>-21.3711245786021</v>
      </c>
      <c r="J343">
        <v>14.621444399621399</v>
      </c>
      <c r="K343">
        <v>228.11080936629801</v>
      </c>
      <c r="L343">
        <v>229.70290078410801</v>
      </c>
      <c r="M343">
        <v>47.247874009738098</v>
      </c>
      <c r="N343">
        <v>0.95568219224055295</v>
      </c>
      <c r="O343">
        <v>67.484399561758593</v>
      </c>
      <c r="P343">
        <v>46.292682926829201</v>
      </c>
      <c r="Q343">
        <v>0.15333590375504599</v>
      </c>
    </row>
    <row r="344" spans="1:17" x14ac:dyDescent="0.3">
      <c r="A344" t="s">
        <v>795</v>
      </c>
      <c r="B344" t="s">
        <v>796</v>
      </c>
      <c r="C344" t="s">
        <v>3134</v>
      </c>
      <c r="D344" t="s">
        <v>474</v>
      </c>
      <c r="E344">
        <v>19727.734875059999</v>
      </c>
      <c r="F344">
        <v>309.89999999999998</v>
      </c>
      <c r="G344">
        <v>6.2728758102509801</v>
      </c>
      <c r="H344">
        <v>-7.5657027254987197</v>
      </c>
      <c r="I344">
        <v>-1.4956440474370001</v>
      </c>
      <c r="J344">
        <v>4.8500390574444898</v>
      </c>
      <c r="K344">
        <v>336.19971510680699</v>
      </c>
      <c r="L344">
        <v>290.05305867612401</v>
      </c>
      <c r="M344">
        <v>31.132305995759101</v>
      </c>
      <c r="N344">
        <v>0.89813828528505801</v>
      </c>
      <c r="O344">
        <v>23.8625363020329</v>
      </c>
      <c r="P344">
        <v>63.126727200947499</v>
      </c>
      <c r="Q344">
        <v>0.179522344716634</v>
      </c>
    </row>
    <row r="345" spans="1:17" x14ac:dyDescent="0.3">
      <c r="A345" t="s">
        <v>797</v>
      </c>
      <c r="B345" t="s">
        <v>798</v>
      </c>
      <c r="C345" t="s">
        <v>3133</v>
      </c>
      <c r="D345" t="s">
        <v>242</v>
      </c>
      <c r="E345">
        <v>19598.79810815</v>
      </c>
      <c r="F345">
        <v>450.5</v>
      </c>
      <c r="G345">
        <v>28.532593618727802</v>
      </c>
      <c r="H345">
        <v>4.6147261444960703</v>
      </c>
      <c r="I345">
        <v>23.366504465611499</v>
      </c>
      <c r="J345">
        <v>7.5897235234639098</v>
      </c>
      <c r="K345">
        <v>441.66530479856499</v>
      </c>
      <c r="L345">
        <v>402.60280442142499</v>
      </c>
      <c r="M345">
        <v>68.742477645208993</v>
      </c>
      <c r="N345">
        <v>0.59105460127324205</v>
      </c>
      <c r="O345">
        <v>28.179800221975501</v>
      </c>
      <c r="P345">
        <v>59.131049099258099</v>
      </c>
      <c r="Q345">
        <v>6.7631060472471999E-2</v>
      </c>
    </row>
    <row r="346" spans="1:17" hidden="1" x14ac:dyDescent="0.3">
      <c r="A346" t="s">
        <v>799</v>
      </c>
      <c r="B346" t="s">
        <v>800</v>
      </c>
      <c r="C346" t="s">
        <v>3138</v>
      </c>
      <c r="D346" t="s">
        <v>117</v>
      </c>
      <c r="E346">
        <v>19539.197736400001</v>
      </c>
      <c r="F346">
        <v>321.5</v>
      </c>
      <c r="G346">
        <v>-26.020966570130099</v>
      </c>
      <c r="H346">
        <v>-7.3784839376393396</v>
      </c>
      <c r="I346">
        <v>-37.066247622871202</v>
      </c>
      <c r="J346">
        <v>6.1469140574444898</v>
      </c>
      <c r="K346">
        <v>372.282025866141</v>
      </c>
      <c r="L346">
        <v>392.11813726609103</v>
      </c>
      <c r="M346">
        <v>30.969021595941399</v>
      </c>
      <c r="N346">
        <v>1.0908991637963801</v>
      </c>
      <c r="O346">
        <v>79.580093312597199</v>
      </c>
      <c r="P346">
        <v>6.1756935270805799</v>
      </c>
      <c r="Q346">
        <v>2.5496794063275999E-2</v>
      </c>
    </row>
    <row r="347" spans="1:17" hidden="1" x14ac:dyDescent="0.3">
      <c r="A347" t="s">
        <v>801</v>
      </c>
      <c r="B347" t="s">
        <v>802</v>
      </c>
      <c r="C347" t="s">
        <v>3138</v>
      </c>
      <c r="D347" t="s">
        <v>477</v>
      </c>
      <c r="E347">
        <v>19502.41176893</v>
      </c>
      <c r="F347">
        <v>4282.45</v>
      </c>
      <c r="G347">
        <v>50.715347099890003</v>
      </c>
      <c r="H347">
        <v>24.087900634157101</v>
      </c>
      <c r="I347">
        <v>66.955538809232095</v>
      </c>
      <c r="J347">
        <v>20.6656401395242</v>
      </c>
      <c r="K347">
        <v>3772.05111692945</v>
      </c>
      <c r="L347">
        <v>3153.6212394071199</v>
      </c>
      <c r="M347">
        <v>64.040541308310694</v>
      </c>
      <c r="N347">
        <v>1.9799142939385199</v>
      </c>
      <c r="O347">
        <v>9.14313068453807</v>
      </c>
      <c r="P347">
        <v>88.903837670930699</v>
      </c>
      <c r="Q347">
        <v>9.5405766690567995E-2</v>
      </c>
    </row>
    <row r="348" spans="1:17" x14ac:dyDescent="0.3">
      <c r="A348" t="s">
        <v>803</v>
      </c>
      <c r="B348" t="s">
        <v>804</v>
      </c>
      <c r="C348" t="s">
        <v>3133</v>
      </c>
      <c r="D348" t="s">
        <v>805</v>
      </c>
      <c r="E348">
        <v>19441.57207885</v>
      </c>
      <c r="F348">
        <v>1220.6500000000001</v>
      </c>
      <c r="G348">
        <v>-28.3895206900688</v>
      </c>
      <c r="H348">
        <v>-12.252540072153399</v>
      </c>
      <c r="I348">
        <v>-2.5384243990644602</v>
      </c>
      <c r="J348">
        <v>1.2080317156309199</v>
      </c>
      <c r="K348">
        <v>1357.7306681298601</v>
      </c>
      <c r="L348">
        <v>1344.54781388689</v>
      </c>
      <c r="M348">
        <v>29.695234818334701</v>
      </c>
      <c r="N348">
        <v>0.86137387787487896</v>
      </c>
      <c r="O348">
        <v>29.332732560520999</v>
      </c>
      <c r="P348">
        <v>9.9338046561895101</v>
      </c>
      <c r="Q348">
        <v>-2.2611339836566002E-2</v>
      </c>
    </row>
    <row r="349" spans="1:17" hidden="1" x14ac:dyDescent="0.3">
      <c r="A349" t="s">
        <v>806</v>
      </c>
      <c r="B349" t="s">
        <v>807</v>
      </c>
      <c r="C349" t="s">
        <v>3123</v>
      </c>
      <c r="D349" t="s">
        <v>54</v>
      </c>
      <c r="E349">
        <v>19403.181407100001</v>
      </c>
      <c r="F349">
        <v>451.4</v>
      </c>
      <c r="G349">
        <v>12.2393211496442</v>
      </c>
      <c r="H349">
        <v>4.2661481368607497</v>
      </c>
      <c r="I349">
        <v>30.255649486911999</v>
      </c>
      <c r="J349">
        <v>7.4583296608310796</v>
      </c>
      <c r="K349">
        <v>437.78129165999599</v>
      </c>
      <c r="M349">
        <v>60.188020349071898</v>
      </c>
      <c r="N349">
        <v>0.526637704006364</v>
      </c>
      <c r="O349">
        <v>14.488258750553801</v>
      </c>
      <c r="P349">
        <v>54.589041095890401</v>
      </c>
    </row>
    <row r="350" spans="1:17" x14ac:dyDescent="0.3">
      <c r="A350" t="s">
        <v>808</v>
      </c>
      <c r="B350" t="s">
        <v>809</v>
      </c>
      <c r="C350" t="s">
        <v>3126</v>
      </c>
      <c r="D350" t="s">
        <v>46</v>
      </c>
      <c r="E350">
        <v>19362.788773920001</v>
      </c>
      <c r="F350">
        <v>308.39999999999998</v>
      </c>
      <c r="G350">
        <v>77.917791131704803</v>
      </c>
      <c r="H350">
        <v>7.60169444055105</v>
      </c>
      <c r="I350">
        <v>16.205917477422499</v>
      </c>
      <c r="J350">
        <v>13.8181485504326</v>
      </c>
      <c r="K350">
        <v>304.798529137814</v>
      </c>
      <c r="L350">
        <v>277.08622186917597</v>
      </c>
      <c r="M350">
        <v>62.564198647551102</v>
      </c>
      <c r="N350">
        <v>0.81280432852831996</v>
      </c>
      <c r="O350">
        <v>18.1906614785992</v>
      </c>
      <c r="P350">
        <v>108.94308943089401</v>
      </c>
      <c r="Q350">
        <v>0.16670398977279899</v>
      </c>
    </row>
    <row r="351" spans="1:17" x14ac:dyDescent="0.3">
      <c r="A351" t="s">
        <v>810</v>
      </c>
      <c r="B351" t="s">
        <v>811</v>
      </c>
      <c r="C351" t="s">
        <v>3137</v>
      </c>
      <c r="D351" t="s">
        <v>477</v>
      </c>
      <c r="E351">
        <v>19345.043587519998</v>
      </c>
      <c r="F351">
        <v>1866.1</v>
      </c>
      <c r="G351">
        <v>-18.316011513217202</v>
      </c>
      <c r="H351">
        <v>-2.2623006086805901</v>
      </c>
      <c r="I351">
        <v>8.4236581863220508</v>
      </c>
      <c r="J351">
        <v>1.9969546418600801</v>
      </c>
      <c r="K351">
        <v>1962.1030876801201</v>
      </c>
      <c r="L351">
        <v>1880.4098664155799</v>
      </c>
      <c r="M351">
        <v>34.280622581658399</v>
      </c>
      <c r="N351">
        <v>0.50453074867456804</v>
      </c>
      <c r="O351">
        <v>24.859332297304501</v>
      </c>
      <c r="P351">
        <v>27.622760224319499</v>
      </c>
      <c r="Q351">
        <v>-4.0356557355188998E-2</v>
      </c>
    </row>
    <row r="352" spans="1:17" hidden="1" x14ac:dyDescent="0.3">
      <c r="A352" t="s">
        <v>812</v>
      </c>
      <c r="B352" t="s">
        <v>813</v>
      </c>
      <c r="C352" t="s">
        <v>3138</v>
      </c>
      <c r="D352" t="s">
        <v>594</v>
      </c>
      <c r="E352">
        <v>19200.633138179899</v>
      </c>
      <c r="F352">
        <v>771.3</v>
      </c>
      <c r="G352">
        <v>-39.794546948293402</v>
      </c>
      <c r="H352">
        <v>1.0892678893996499</v>
      </c>
      <c r="I352">
        <v>-13.6758684831011</v>
      </c>
      <c r="J352">
        <v>6.8777573288161999</v>
      </c>
      <c r="K352">
        <v>792.50125639877501</v>
      </c>
      <c r="L352">
        <v>827.03287147922595</v>
      </c>
      <c r="M352">
        <v>52.124365417468702</v>
      </c>
      <c r="N352">
        <v>0.84629057582593004</v>
      </c>
      <c r="O352">
        <v>23.0390250226889</v>
      </c>
      <c r="P352">
        <v>5.1390403489639898</v>
      </c>
      <c r="Q352">
        <v>-0.18692528699413299</v>
      </c>
    </row>
    <row r="353" spans="1:17" x14ac:dyDescent="0.3">
      <c r="A353" t="s">
        <v>814</v>
      </c>
      <c r="B353" t="s">
        <v>815</v>
      </c>
      <c r="C353" t="s">
        <v>3134</v>
      </c>
      <c r="D353" t="s">
        <v>117</v>
      </c>
      <c r="E353">
        <v>19189.760149260001</v>
      </c>
      <c r="F353">
        <v>731.7</v>
      </c>
      <c r="G353">
        <v>38.003949593822</v>
      </c>
      <c r="H353">
        <v>3.9860705953676301</v>
      </c>
      <c r="I353">
        <v>18.766945040481701</v>
      </c>
      <c r="J353">
        <v>7.0517180275561202</v>
      </c>
      <c r="K353">
        <v>702.40429679198701</v>
      </c>
      <c r="L353">
        <v>613.21769131341102</v>
      </c>
      <c r="M353">
        <v>58.423829419974901</v>
      </c>
      <c r="N353">
        <v>0.63105214342233196</v>
      </c>
      <c r="O353">
        <v>8.61691950252834</v>
      </c>
      <c r="P353">
        <v>66.238782233329502</v>
      </c>
      <c r="Q353">
        <v>0.16556672457785401</v>
      </c>
    </row>
    <row r="354" spans="1:17" x14ac:dyDescent="0.3">
      <c r="A354" t="s">
        <v>816</v>
      </c>
      <c r="B354" t="s">
        <v>817</v>
      </c>
      <c r="C354" t="s">
        <v>3130</v>
      </c>
      <c r="D354" t="s">
        <v>117</v>
      </c>
      <c r="E354">
        <v>19159.104532860001</v>
      </c>
      <c r="F354">
        <v>1050.0999999999999</v>
      </c>
      <c r="G354">
        <v>53.781150318842997</v>
      </c>
      <c r="H354">
        <v>0.69729991172071104</v>
      </c>
      <c r="I354">
        <v>0.27233253053890299</v>
      </c>
      <c r="J354">
        <v>10.2835067993799</v>
      </c>
      <c r="K354">
        <v>1047.6850286547101</v>
      </c>
      <c r="L354">
        <v>922.47430968289905</v>
      </c>
      <c r="M354">
        <v>47.156238569560102</v>
      </c>
      <c r="N354">
        <v>0.91640351761243</v>
      </c>
      <c r="O354">
        <v>25.130939910484699</v>
      </c>
      <c r="P354">
        <v>92.3260073260073</v>
      </c>
      <c r="Q354">
        <v>0.232498000972333</v>
      </c>
    </row>
    <row r="355" spans="1:17" x14ac:dyDescent="0.3">
      <c r="A355" t="s">
        <v>818</v>
      </c>
      <c r="B355" t="s">
        <v>819</v>
      </c>
      <c r="C355" t="s">
        <v>3137</v>
      </c>
      <c r="D355" t="s">
        <v>412</v>
      </c>
      <c r="E355">
        <v>19115.121089870001</v>
      </c>
      <c r="F355">
        <v>477.1</v>
      </c>
      <c r="G355">
        <v>39.542007397941298</v>
      </c>
      <c r="H355">
        <v>-4.1773928421822504</v>
      </c>
      <c r="I355">
        <v>12.1724777315245</v>
      </c>
      <c r="J355">
        <v>8.0645214362991204</v>
      </c>
      <c r="K355">
        <v>491.97859497702802</v>
      </c>
      <c r="L355">
        <v>446.63522167579401</v>
      </c>
      <c r="M355">
        <v>48.314672819110498</v>
      </c>
      <c r="N355">
        <v>0.61903634817395603</v>
      </c>
      <c r="O355">
        <v>20.3835673862921</v>
      </c>
      <c r="P355">
        <v>65.890125173852496</v>
      </c>
      <c r="Q355">
        <v>3.1770158799933002E-2</v>
      </c>
    </row>
    <row r="356" spans="1:17" x14ac:dyDescent="0.3">
      <c r="A356" t="s">
        <v>820</v>
      </c>
      <c r="B356" t="s">
        <v>821</v>
      </c>
      <c r="C356" t="s">
        <v>3136</v>
      </c>
      <c r="D356" t="s">
        <v>141</v>
      </c>
      <c r="E356">
        <v>19042.711397775001</v>
      </c>
      <c r="F356">
        <v>1355.25</v>
      </c>
      <c r="G356">
        <v>94.288789552226504</v>
      </c>
      <c r="H356">
        <v>-8.6158467738935602</v>
      </c>
      <c r="I356">
        <v>0.30185845775370801</v>
      </c>
      <c r="J356">
        <v>2.6352560440858599</v>
      </c>
      <c r="K356">
        <v>1463.0498225409799</v>
      </c>
      <c r="L356">
        <v>1294.3848809787901</v>
      </c>
      <c r="M356">
        <v>27.9560630053866</v>
      </c>
      <c r="N356">
        <v>0.51735534753270696</v>
      </c>
      <c r="O356">
        <v>21.527393469839499</v>
      </c>
      <c r="P356">
        <v>123.74938088162401</v>
      </c>
    </row>
    <row r="357" spans="1:17" x14ac:dyDescent="0.3">
      <c r="A357" t="s">
        <v>822</v>
      </c>
      <c r="B357" t="s">
        <v>823</v>
      </c>
      <c r="C357" t="s">
        <v>3123</v>
      </c>
      <c r="D357" t="s">
        <v>518</v>
      </c>
      <c r="E357">
        <v>19030.454272200001</v>
      </c>
      <c r="F357">
        <v>448.35</v>
      </c>
      <c r="G357">
        <v>-49.692827588524203</v>
      </c>
      <c r="H357">
        <v>3.5261944043434799</v>
      </c>
      <c r="I357">
        <v>10.916575654719701</v>
      </c>
      <c r="J357">
        <v>13.199001885702399</v>
      </c>
      <c r="K357">
        <v>453.477553548488</v>
      </c>
      <c r="L357">
        <v>469.85365187319098</v>
      </c>
      <c r="M357">
        <v>58.203417441417301</v>
      </c>
      <c r="N357">
        <v>0.795483945141367</v>
      </c>
      <c r="O357">
        <v>46.173329953406203</v>
      </c>
      <c r="P357">
        <v>47.347837518075401</v>
      </c>
      <c r="Q357">
        <v>3.5359413246480002E-2</v>
      </c>
    </row>
    <row r="358" spans="1:17" x14ac:dyDescent="0.3">
      <c r="A358" t="s">
        <v>824</v>
      </c>
      <c r="B358" t="s">
        <v>825</v>
      </c>
      <c r="C358" t="s">
        <v>3127</v>
      </c>
      <c r="D358" t="s">
        <v>51</v>
      </c>
      <c r="E358">
        <v>18990.456431099999</v>
      </c>
      <c r="F358">
        <v>1815.25</v>
      </c>
      <c r="G358">
        <v>34.553372492393599</v>
      </c>
      <c r="H358">
        <v>0.72536297022499296</v>
      </c>
      <c r="I358">
        <v>8.2341839850997296</v>
      </c>
      <c r="J358">
        <v>6.2686035045179</v>
      </c>
      <c r="K358">
        <v>1879.2084543495</v>
      </c>
      <c r="L358">
        <v>1640.08566953645</v>
      </c>
      <c r="M358">
        <v>38.735632558553696</v>
      </c>
      <c r="N358">
        <v>0.28673316284379002</v>
      </c>
      <c r="O358">
        <v>46.756645090207897</v>
      </c>
      <c r="P358">
        <v>60.209169939543699</v>
      </c>
    </row>
    <row r="359" spans="1:17" x14ac:dyDescent="0.3">
      <c r="A359" t="s">
        <v>826</v>
      </c>
      <c r="B359" t="s">
        <v>827</v>
      </c>
      <c r="C359" t="s">
        <v>3132</v>
      </c>
      <c r="D359" t="s">
        <v>438</v>
      </c>
      <c r="E359">
        <v>18945.4502626299</v>
      </c>
      <c r="F359">
        <v>7984.45</v>
      </c>
      <c r="G359">
        <v>-2.7437062102282699</v>
      </c>
      <c r="H359">
        <v>-1.90329866154895</v>
      </c>
      <c r="I359">
        <v>2.64691108828697</v>
      </c>
      <c r="J359">
        <v>6.2708044729070398</v>
      </c>
      <c r="K359">
        <v>8152.4004478069201</v>
      </c>
      <c r="L359">
        <v>7622.0341267889999</v>
      </c>
      <c r="M359">
        <v>46.888007429887601</v>
      </c>
      <c r="N359">
        <v>0.255147200163864</v>
      </c>
      <c r="O359">
        <v>18.8397447538653</v>
      </c>
      <c r="P359">
        <v>45.5263733459701</v>
      </c>
      <c r="Q359">
        <v>-6.1524997637630004E-3</v>
      </c>
    </row>
    <row r="360" spans="1:17" x14ac:dyDescent="0.3">
      <c r="A360" t="s">
        <v>828</v>
      </c>
      <c r="B360" t="s">
        <v>829</v>
      </c>
      <c r="C360" t="s">
        <v>3135</v>
      </c>
      <c r="D360" t="s">
        <v>268</v>
      </c>
      <c r="E360">
        <v>18920.831161434999</v>
      </c>
      <c r="F360">
        <v>866.95</v>
      </c>
      <c r="G360">
        <v>24.1707668699162</v>
      </c>
      <c r="H360">
        <v>8.7936427010726099</v>
      </c>
      <c r="I360">
        <v>-6.2679503116428998</v>
      </c>
      <c r="J360">
        <v>7.9950887539091999</v>
      </c>
      <c r="K360">
        <v>858.87529561676195</v>
      </c>
      <c r="L360">
        <v>797.17645138463195</v>
      </c>
      <c r="M360">
        <v>52.606911882340903</v>
      </c>
      <c r="N360">
        <v>2.0090121320294898</v>
      </c>
      <c r="O360">
        <v>10.5023357748428</v>
      </c>
      <c r="P360">
        <v>54.522769806612601</v>
      </c>
      <c r="Q360">
        <v>0.15756353715024199</v>
      </c>
    </row>
    <row r="361" spans="1:17" x14ac:dyDescent="0.3">
      <c r="A361" t="s">
        <v>830</v>
      </c>
      <c r="B361" t="s">
        <v>831</v>
      </c>
      <c r="C361" t="s">
        <v>3129</v>
      </c>
      <c r="D361" t="s">
        <v>196</v>
      </c>
      <c r="E361">
        <v>18897.936810255</v>
      </c>
      <c r="F361">
        <v>498.15</v>
      </c>
      <c r="G361">
        <v>-21.394122561108201</v>
      </c>
      <c r="H361">
        <v>-6.6196136038141704</v>
      </c>
      <c r="I361">
        <v>-3.96446918784864</v>
      </c>
      <c r="J361">
        <v>2.7268652125349799</v>
      </c>
      <c r="K361">
        <v>536.44753861632603</v>
      </c>
      <c r="L361">
        <v>527.38831929157698</v>
      </c>
      <c r="M361">
        <v>38.228570700959899</v>
      </c>
      <c r="N361">
        <v>0.63056389795318701</v>
      </c>
      <c r="O361">
        <v>24.942286459901599</v>
      </c>
      <c r="P361">
        <v>22.455752212389299</v>
      </c>
      <c r="Q361">
        <v>6.5225793399624005E-2</v>
      </c>
    </row>
    <row r="362" spans="1:17" x14ac:dyDescent="0.3">
      <c r="A362" t="s">
        <v>832</v>
      </c>
      <c r="B362" t="s">
        <v>833</v>
      </c>
      <c r="C362" t="s">
        <v>3127</v>
      </c>
      <c r="D362" t="s">
        <v>51</v>
      </c>
      <c r="E362">
        <v>18896.886910320001</v>
      </c>
      <c r="F362">
        <v>14728.8</v>
      </c>
      <c r="G362">
        <v>239.93726686079199</v>
      </c>
      <c r="H362">
        <v>24.6613699040754</v>
      </c>
      <c r="I362">
        <v>90.4860355414433</v>
      </c>
      <c r="J362">
        <v>7.0028421404868499</v>
      </c>
      <c r="K362">
        <v>12934.4108153581</v>
      </c>
      <c r="L362">
        <v>9415.35451987952</v>
      </c>
      <c r="M362">
        <v>64.305631387763199</v>
      </c>
      <c r="N362">
        <v>0.61992819151152401</v>
      </c>
      <c r="O362">
        <v>12.1948155993699</v>
      </c>
      <c r="P362">
        <v>274.77862595419799</v>
      </c>
      <c r="Q362">
        <v>0.19692646580391401</v>
      </c>
    </row>
    <row r="363" spans="1:17" x14ac:dyDescent="0.3">
      <c r="A363" t="s">
        <v>834</v>
      </c>
      <c r="B363" t="s">
        <v>835</v>
      </c>
      <c r="C363" t="s">
        <v>3129</v>
      </c>
      <c r="D363" t="s">
        <v>196</v>
      </c>
      <c r="E363">
        <v>18808.9800515799</v>
      </c>
      <c r="F363">
        <v>1590.65</v>
      </c>
      <c r="G363">
        <v>7.1177751637846196</v>
      </c>
      <c r="H363">
        <v>-4.9549389759838203</v>
      </c>
      <c r="I363">
        <v>-23.920707398748998</v>
      </c>
      <c r="J363">
        <v>5.9266838048253803</v>
      </c>
      <c r="K363">
        <v>1770.3513634865601</v>
      </c>
      <c r="L363">
        <v>1797.9656078656301</v>
      </c>
      <c r="M363">
        <v>40.229717168134997</v>
      </c>
      <c r="N363">
        <v>1.0193826253834799</v>
      </c>
      <c r="O363">
        <v>52.664005280860003</v>
      </c>
      <c r="P363">
        <v>35.029711375212202</v>
      </c>
      <c r="Q363">
        <v>0.17461731438462499</v>
      </c>
    </row>
    <row r="364" spans="1:17" x14ac:dyDescent="0.3">
      <c r="A364" t="s">
        <v>836</v>
      </c>
      <c r="B364" t="s">
        <v>837</v>
      </c>
      <c r="C364" t="s">
        <v>3133</v>
      </c>
      <c r="D364" t="s">
        <v>838</v>
      </c>
      <c r="E364">
        <v>18750.28949105</v>
      </c>
      <c r="F364">
        <v>843.95</v>
      </c>
      <c r="G364">
        <v>8.8123182116372991</v>
      </c>
      <c r="H364">
        <v>0.73352149559838697</v>
      </c>
      <c r="I364">
        <v>23.4585122908226</v>
      </c>
      <c r="J364">
        <v>1.84352264464487</v>
      </c>
      <c r="K364">
        <v>841.09166193836097</v>
      </c>
      <c r="L364">
        <v>753.14316563693296</v>
      </c>
      <c r="M364">
        <v>35.041021692064497</v>
      </c>
      <c r="N364">
        <v>0.24810302472873999</v>
      </c>
      <c r="O364">
        <v>10.788553824278599</v>
      </c>
      <c r="P364">
        <v>35.6614692171676</v>
      </c>
      <c r="Q364">
        <v>1.0947393235028E-2</v>
      </c>
    </row>
    <row r="365" spans="1:17" x14ac:dyDescent="0.3">
      <c r="A365" t="s">
        <v>839</v>
      </c>
      <c r="B365" t="s">
        <v>840</v>
      </c>
      <c r="C365" t="s">
        <v>3134</v>
      </c>
      <c r="D365" t="s">
        <v>474</v>
      </c>
      <c r="E365">
        <v>18691.62934815</v>
      </c>
      <c r="F365">
        <v>302.3</v>
      </c>
      <c r="G365">
        <v>34.664010233163403</v>
      </c>
      <c r="H365">
        <v>17.178451626559902</v>
      </c>
      <c r="I365">
        <v>4.2159154398898302</v>
      </c>
      <c r="J365">
        <v>9.7443951113356508</v>
      </c>
      <c r="K365">
        <v>300.07303899939802</v>
      </c>
      <c r="L365">
        <v>281.08176517570797</v>
      </c>
      <c r="M365">
        <v>52.724113064437901</v>
      </c>
      <c r="N365">
        <v>0.96236298762571904</v>
      </c>
      <c r="O365">
        <v>17.730731061859</v>
      </c>
      <c r="P365">
        <v>61.269671912509999</v>
      </c>
      <c r="Q365">
        <v>3.1237221613343E-2</v>
      </c>
    </row>
    <row r="366" spans="1:17" x14ac:dyDescent="0.3">
      <c r="A366" t="s">
        <v>841</v>
      </c>
      <c r="B366" t="s">
        <v>842</v>
      </c>
      <c r="C366" t="s">
        <v>3125</v>
      </c>
      <c r="D366" t="s">
        <v>40</v>
      </c>
      <c r="E366">
        <v>18670.723504179899</v>
      </c>
      <c r="F366">
        <v>508.45</v>
      </c>
      <c r="G366">
        <v>12.9024754101832</v>
      </c>
      <c r="H366">
        <v>1.4818911358276501</v>
      </c>
      <c r="I366">
        <v>15.9496793965638</v>
      </c>
      <c r="J366">
        <v>10.5965291288065</v>
      </c>
      <c r="K366">
        <v>522.97401261208097</v>
      </c>
      <c r="L366">
        <v>480.58798044951499</v>
      </c>
      <c r="M366">
        <v>46.883899058430302</v>
      </c>
      <c r="N366">
        <v>1.82254498466598</v>
      </c>
      <c r="O366">
        <v>17.189497492378798</v>
      </c>
      <c r="P366">
        <v>40.068870523415903</v>
      </c>
      <c r="Q366">
        <v>0.15105875745703501</v>
      </c>
    </row>
    <row r="367" spans="1:17" x14ac:dyDescent="0.3">
      <c r="A367" t="s">
        <v>843</v>
      </c>
      <c r="B367" t="s">
        <v>844</v>
      </c>
      <c r="C367" t="s">
        <v>3125</v>
      </c>
      <c r="D367" t="s">
        <v>258</v>
      </c>
      <c r="E367">
        <v>18625.608704999999</v>
      </c>
      <c r="F367">
        <v>2669.5</v>
      </c>
      <c r="G367">
        <v>64.160727939481902</v>
      </c>
      <c r="H367">
        <v>2.55795315953503</v>
      </c>
      <c r="I367">
        <v>64.306376016505695</v>
      </c>
      <c r="J367">
        <v>7.2263586351796096</v>
      </c>
      <c r="K367">
        <v>2620.9558774259399</v>
      </c>
      <c r="L367">
        <v>2109.45598105211</v>
      </c>
      <c r="M367">
        <v>44.955700804681904</v>
      </c>
      <c r="N367">
        <v>0.97186617593601499</v>
      </c>
      <c r="O367">
        <v>11.4440906536804</v>
      </c>
      <c r="P367">
        <v>111.98284761375299</v>
      </c>
      <c r="Q367">
        <v>0.10259650098713501</v>
      </c>
    </row>
    <row r="368" spans="1:17" x14ac:dyDescent="0.3">
      <c r="A368" t="s">
        <v>845</v>
      </c>
      <c r="B368" t="s">
        <v>846</v>
      </c>
      <c r="C368" t="s">
        <v>3132</v>
      </c>
      <c r="D368" t="s">
        <v>447</v>
      </c>
      <c r="E368">
        <v>18466.218439544999</v>
      </c>
      <c r="F368">
        <v>1293.45</v>
      </c>
      <c r="G368">
        <v>41.337510782231199</v>
      </c>
      <c r="H368">
        <v>8.2188157097804808</v>
      </c>
      <c r="I368">
        <v>21.953710230730401</v>
      </c>
      <c r="J368">
        <v>5.0482423905088298</v>
      </c>
      <c r="K368">
        <v>1266.6414115280199</v>
      </c>
      <c r="L368">
        <v>1153.88123282791</v>
      </c>
      <c r="M368">
        <v>61.868305946251603</v>
      </c>
      <c r="N368">
        <v>0.57134024857587296</v>
      </c>
      <c r="O368">
        <v>19.347481541613501</v>
      </c>
      <c r="P368">
        <v>77.793814432989606</v>
      </c>
      <c r="Q368">
        <v>0.17853748493207999</v>
      </c>
    </row>
    <row r="369" spans="1:17" x14ac:dyDescent="0.3">
      <c r="A369" t="s">
        <v>847</v>
      </c>
      <c r="B369" t="s">
        <v>848</v>
      </c>
      <c r="C369" t="s">
        <v>3127</v>
      </c>
      <c r="D369" t="s">
        <v>51</v>
      </c>
      <c r="E369">
        <v>18378.625</v>
      </c>
      <c r="F369">
        <v>7351.45</v>
      </c>
      <c r="G369">
        <v>31.942013500049502</v>
      </c>
      <c r="H369">
        <v>2.9006365328684698</v>
      </c>
      <c r="I369">
        <v>28.900048794576101</v>
      </c>
      <c r="J369">
        <v>7.1355655758841898</v>
      </c>
      <c r="K369">
        <v>7238.3787098524299</v>
      </c>
      <c r="L369">
        <v>6353.51950546635</v>
      </c>
      <c r="M369">
        <v>47.242710756340301</v>
      </c>
      <c r="N369">
        <v>0.177028917632401</v>
      </c>
      <c r="O369">
        <v>10.7128525665004</v>
      </c>
      <c r="P369">
        <v>63.003325942350301</v>
      </c>
      <c r="Q369">
        <v>0.117513544078124</v>
      </c>
    </row>
    <row r="370" spans="1:17" x14ac:dyDescent="0.3">
      <c r="A370" t="s">
        <v>849</v>
      </c>
      <c r="B370" t="s">
        <v>850</v>
      </c>
      <c r="C370" t="s">
        <v>3134</v>
      </c>
      <c r="D370" t="s">
        <v>548</v>
      </c>
      <c r="E370">
        <v>18361.133063975001</v>
      </c>
      <c r="F370">
        <v>1200.55</v>
      </c>
      <c r="G370">
        <v>7.9391995841692404</v>
      </c>
      <c r="H370">
        <v>-5.9253795783262602</v>
      </c>
      <c r="I370">
        <v>9.5605032177420508</v>
      </c>
      <c r="J370">
        <v>5.6468486808754497</v>
      </c>
      <c r="K370">
        <v>1340.25344703362</v>
      </c>
      <c r="L370">
        <v>1281.1304027076901</v>
      </c>
      <c r="M370">
        <v>35.292378010178901</v>
      </c>
      <c r="N370">
        <v>0.65775569388044197</v>
      </c>
      <c r="O370">
        <v>41.601765857315399</v>
      </c>
      <c r="P370">
        <v>44.427067669172899</v>
      </c>
      <c r="Q370">
        <v>0.108469495889592</v>
      </c>
    </row>
    <row r="371" spans="1:17" x14ac:dyDescent="0.3">
      <c r="A371" t="s">
        <v>851</v>
      </c>
      <c r="B371" t="s">
        <v>852</v>
      </c>
      <c r="C371" t="s">
        <v>3137</v>
      </c>
      <c r="D371" t="s">
        <v>477</v>
      </c>
      <c r="E371">
        <v>18309.034721249998</v>
      </c>
      <c r="F371">
        <v>505.05</v>
      </c>
      <c r="G371">
        <v>-25.747506272172799</v>
      </c>
      <c r="H371">
        <v>-2.6824958326492099</v>
      </c>
      <c r="I371">
        <v>-39.402627576378002</v>
      </c>
      <c r="J371">
        <v>8.7084574247914297</v>
      </c>
      <c r="K371">
        <v>558.71663977722505</v>
      </c>
      <c r="L371">
        <v>613.05384133205303</v>
      </c>
      <c r="M371">
        <v>42.7770620280168</v>
      </c>
      <c r="N371">
        <v>0.63213174403499095</v>
      </c>
      <c r="O371">
        <v>52.311652311652303</v>
      </c>
      <c r="P371">
        <v>6.3263157894736901</v>
      </c>
      <c r="Q371">
        <v>-9.8454605222851002E-2</v>
      </c>
    </row>
    <row r="372" spans="1:17" x14ac:dyDescent="0.3">
      <c r="A372" t="s">
        <v>853</v>
      </c>
      <c r="B372" t="s">
        <v>854</v>
      </c>
      <c r="C372" t="s">
        <v>3126</v>
      </c>
      <c r="D372" t="s">
        <v>46</v>
      </c>
      <c r="E372">
        <v>18281.13003706</v>
      </c>
      <c r="F372">
        <v>1571.9</v>
      </c>
      <c r="G372">
        <v>177.19215313783999</v>
      </c>
      <c r="H372">
        <v>6.6054925595693001</v>
      </c>
      <c r="I372">
        <v>46.610470891666203</v>
      </c>
      <c r="J372">
        <v>10.3100047313293</v>
      </c>
      <c r="K372">
        <v>1592.9709209964701</v>
      </c>
      <c r="L372">
        <v>1303.3904397809199</v>
      </c>
      <c r="M372">
        <v>49.731145761048403</v>
      </c>
      <c r="N372">
        <v>0.78449201013272496</v>
      </c>
      <c r="O372">
        <v>15.9106813410522</v>
      </c>
      <c r="P372">
        <v>217.52348247651699</v>
      </c>
      <c r="Q372">
        <v>0.20488553563294901</v>
      </c>
    </row>
    <row r="373" spans="1:17" x14ac:dyDescent="0.3">
      <c r="A373" t="s">
        <v>855</v>
      </c>
      <c r="B373" t="s">
        <v>856</v>
      </c>
      <c r="C373" t="s">
        <v>3133</v>
      </c>
      <c r="D373" t="s">
        <v>40</v>
      </c>
      <c r="E373">
        <v>18129.139165550001</v>
      </c>
      <c r="F373">
        <v>820.75</v>
      </c>
      <c r="G373">
        <v>-21.107598850318102</v>
      </c>
      <c r="H373">
        <v>-2.45418477895391</v>
      </c>
      <c r="I373">
        <v>-18.621629218511199</v>
      </c>
      <c r="J373">
        <v>2.36278721142101</v>
      </c>
      <c r="K373">
        <v>871.34779885955504</v>
      </c>
      <c r="L373">
        <v>864.53998726734198</v>
      </c>
      <c r="M373">
        <v>34.211736270874198</v>
      </c>
      <c r="N373">
        <v>0.73971254703670897</v>
      </c>
      <c r="O373">
        <v>24.885775205604599</v>
      </c>
      <c r="P373">
        <v>15.403543307086499</v>
      </c>
    </row>
    <row r="374" spans="1:17" x14ac:dyDescent="0.3">
      <c r="A374" t="s">
        <v>857</v>
      </c>
      <c r="B374" t="s">
        <v>858</v>
      </c>
      <c r="C374" t="s">
        <v>3134</v>
      </c>
      <c r="D374" t="s">
        <v>166</v>
      </c>
      <c r="E374">
        <v>18113.326171425</v>
      </c>
      <c r="F374">
        <v>757.55</v>
      </c>
      <c r="G374">
        <v>98.821074879295907</v>
      </c>
      <c r="H374">
        <v>4.0682639507863696</v>
      </c>
      <c r="I374">
        <v>-16.052333697695001</v>
      </c>
      <c r="J374">
        <v>9.1369792409684294</v>
      </c>
      <c r="K374">
        <v>797.12143537309601</v>
      </c>
      <c r="L374">
        <v>719.44463277214697</v>
      </c>
      <c r="M374">
        <v>41.038199059693497</v>
      </c>
      <c r="N374">
        <v>0.41174544531537199</v>
      </c>
      <c r="O374">
        <v>29.364398389545201</v>
      </c>
      <c r="P374">
        <v>132.69851021348401</v>
      </c>
      <c r="Q374">
        <v>0.19168560618632599</v>
      </c>
    </row>
    <row r="375" spans="1:17" x14ac:dyDescent="0.3">
      <c r="A375" t="s">
        <v>859</v>
      </c>
      <c r="B375" t="s">
        <v>860</v>
      </c>
      <c r="C375" t="s">
        <v>3122</v>
      </c>
      <c r="D375" t="s">
        <v>273</v>
      </c>
      <c r="E375">
        <v>17975.680795085002</v>
      </c>
      <c r="F375">
        <v>1285.1500000000001</v>
      </c>
      <c r="G375">
        <v>97.298423245305401</v>
      </c>
      <c r="H375">
        <v>2.2091189019169</v>
      </c>
      <c r="I375">
        <v>23.0066643014998</v>
      </c>
      <c r="J375">
        <v>6.8370288533628703</v>
      </c>
      <c r="K375">
        <v>1216.31991552814</v>
      </c>
      <c r="L375">
        <v>991.15579240985801</v>
      </c>
      <c r="M375">
        <v>56.935760845763902</v>
      </c>
      <c r="N375">
        <v>0.57812543817597895</v>
      </c>
      <c r="O375">
        <v>20.4528654242695</v>
      </c>
      <c r="P375">
        <v>129.53205929630201</v>
      </c>
      <c r="Q375">
        <v>0.16991096620163401</v>
      </c>
    </row>
    <row r="376" spans="1:17" x14ac:dyDescent="0.3">
      <c r="A376" t="s">
        <v>861</v>
      </c>
      <c r="B376" t="s">
        <v>862</v>
      </c>
      <c r="C376" t="s">
        <v>3134</v>
      </c>
      <c r="D376" t="s">
        <v>117</v>
      </c>
      <c r="E376">
        <v>17959.943916785502</v>
      </c>
      <c r="F376">
        <v>11988.1</v>
      </c>
      <c r="G376">
        <v>111.26738420284499</v>
      </c>
      <c r="H376">
        <v>-8.0366213987806301</v>
      </c>
      <c r="I376">
        <v>54.858554216802901</v>
      </c>
      <c r="J376">
        <v>0.68174826706934599</v>
      </c>
      <c r="K376">
        <v>13067.386513597899</v>
      </c>
      <c r="L376">
        <v>11129.456079949599</v>
      </c>
      <c r="M376">
        <v>26.527439123309001</v>
      </c>
      <c r="N376">
        <v>1.1772204235016599</v>
      </c>
      <c r="O376">
        <v>30.980722549861898</v>
      </c>
      <c r="P376">
        <v>168.22916083994301</v>
      </c>
    </row>
    <row r="377" spans="1:17" x14ac:dyDescent="0.3">
      <c r="A377" t="s">
        <v>863</v>
      </c>
      <c r="B377" t="s">
        <v>864</v>
      </c>
      <c r="C377" t="s">
        <v>3123</v>
      </c>
      <c r="D377" t="s">
        <v>24</v>
      </c>
      <c r="E377">
        <v>17958.732058559999</v>
      </c>
      <c r="F377">
        <v>223.14</v>
      </c>
      <c r="G377">
        <v>26.4019437517391</v>
      </c>
      <c r="H377">
        <v>12.0725319462607</v>
      </c>
      <c r="I377">
        <v>7.5529348905530096</v>
      </c>
      <c r="J377">
        <v>6.7505020204074597</v>
      </c>
      <c r="K377">
        <v>215.36698362724999</v>
      </c>
      <c r="L377">
        <v>197.876127008639</v>
      </c>
      <c r="M377">
        <v>57.660344104339401</v>
      </c>
      <c r="N377">
        <v>1.2713691596797001</v>
      </c>
      <c r="O377">
        <v>4.3067132741776399</v>
      </c>
      <c r="P377">
        <v>51.950970377936599</v>
      </c>
      <c r="Q377">
        <v>0.173674036373406</v>
      </c>
    </row>
    <row r="378" spans="1:17" x14ac:dyDescent="0.3">
      <c r="A378" t="s">
        <v>865</v>
      </c>
      <c r="B378" t="s">
        <v>866</v>
      </c>
      <c r="C378" t="s">
        <v>3127</v>
      </c>
      <c r="D378" t="s">
        <v>51</v>
      </c>
      <c r="E378">
        <v>17932.61862496</v>
      </c>
      <c r="F378">
        <v>1317.55</v>
      </c>
      <c r="G378">
        <v>28.257520664555699</v>
      </c>
      <c r="H378">
        <v>4.6457290442941304</v>
      </c>
      <c r="I378">
        <v>44.473340511591999</v>
      </c>
      <c r="J378">
        <v>7.2373623096047499</v>
      </c>
      <c r="K378">
        <v>1306.80916057543</v>
      </c>
      <c r="L378">
        <v>1109.12580403431</v>
      </c>
      <c r="M378">
        <v>49.712708732199403</v>
      </c>
      <c r="N378">
        <v>0.29183048546733498</v>
      </c>
      <c r="O378">
        <v>15.521232590793501</v>
      </c>
      <c r="P378">
        <v>62.831366248532397</v>
      </c>
      <c r="Q378">
        <v>6.2907121216039003E-2</v>
      </c>
    </row>
    <row r="379" spans="1:17" hidden="1" x14ac:dyDescent="0.3">
      <c r="A379" t="s">
        <v>867</v>
      </c>
      <c r="B379" t="s">
        <v>868</v>
      </c>
      <c r="C379" t="s">
        <v>3138</v>
      </c>
      <c r="D379" t="s">
        <v>263</v>
      </c>
      <c r="E379">
        <v>17835.001424999999</v>
      </c>
      <c r="F379">
        <v>16694.75</v>
      </c>
      <c r="G379">
        <v>2.2474562474333899</v>
      </c>
      <c r="H379">
        <v>-2.1569110264290901</v>
      </c>
      <c r="I379">
        <v>-6.7180432655713798</v>
      </c>
      <c r="J379">
        <v>7.1539947536470399</v>
      </c>
      <c r="K379">
        <v>16430.3454419113</v>
      </c>
      <c r="L379">
        <v>15635.112469167199</v>
      </c>
      <c r="M379">
        <v>55.762355847458799</v>
      </c>
      <c r="N379">
        <v>0.79309173023926705</v>
      </c>
      <c r="O379">
        <v>15.005915033169099</v>
      </c>
      <c r="P379">
        <v>31.224306925634501</v>
      </c>
      <c r="Q379">
        <v>6.3016794583219002E-2</v>
      </c>
    </row>
    <row r="380" spans="1:17" x14ac:dyDescent="0.3">
      <c r="A380" t="s">
        <v>869</v>
      </c>
      <c r="B380" t="s">
        <v>870</v>
      </c>
      <c r="C380" t="s">
        <v>3134</v>
      </c>
      <c r="D380" t="s">
        <v>326</v>
      </c>
      <c r="E380">
        <v>17673.655320000002</v>
      </c>
      <c r="F380">
        <v>1542.85</v>
      </c>
      <c r="G380">
        <v>77.484487311836503</v>
      </c>
      <c r="H380">
        <v>0.66501835851964097</v>
      </c>
      <c r="I380">
        <v>54.853614458981198</v>
      </c>
      <c r="J380">
        <v>7.7302047558865397</v>
      </c>
      <c r="K380">
        <v>1721.08410085424</v>
      </c>
      <c r="L380">
        <v>1514.5733832748999</v>
      </c>
      <c r="M380">
        <v>37.713958644120098</v>
      </c>
      <c r="N380">
        <v>0.79256177215081602</v>
      </c>
      <c r="O380">
        <v>83.673072560521106</v>
      </c>
      <c r="P380">
        <v>129.09644368549999</v>
      </c>
      <c r="Q380">
        <v>0.163976617884874</v>
      </c>
    </row>
    <row r="381" spans="1:17" x14ac:dyDescent="0.3">
      <c r="A381" t="s">
        <v>871</v>
      </c>
      <c r="B381" t="s">
        <v>872</v>
      </c>
      <c r="C381" t="s">
        <v>3136</v>
      </c>
      <c r="D381" t="s">
        <v>141</v>
      </c>
      <c r="E381">
        <v>17670.539108289999</v>
      </c>
      <c r="F381">
        <v>1566.15</v>
      </c>
      <c r="G381">
        <v>79.859439245450105</v>
      </c>
      <c r="H381">
        <v>-7.5954496704947001</v>
      </c>
      <c r="I381">
        <v>-23.8751172166895</v>
      </c>
      <c r="J381">
        <v>5.3479873153917099</v>
      </c>
      <c r="K381">
        <v>1730.0797091371101</v>
      </c>
      <c r="L381">
        <v>1606.98461597292</v>
      </c>
      <c r="M381">
        <v>32.890668349052397</v>
      </c>
      <c r="N381">
        <v>0.92590187644241295</v>
      </c>
      <c r="O381">
        <v>37.969122591833198</v>
      </c>
      <c r="P381">
        <v>115.618851230948</v>
      </c>
      <c r="Q381">
        <v>6.9465552673812006E-2</v>
      </c>
    </row>
    <row r="382" spans="1:17" x14ac:dyDescent="0.3">
      <c r="A382" t="s">
        <v>873</v>
      </c>
      <c r="B382" t="s">
        <v>874</v>
      </c>
      <c r="C382" t="s">
        <v>3123</v>
      </c>
      <c r="D382" t="s">
        <v>575</v>
      </c>
      <c r="E382">
        <v>17595.957367800002</v>
      </c>
      <c r="F382">
        <v>352.1</v>
      </c>
      <c r="G382">
        <v>-2.9008363477129002</v>
      </c>
      <c r="H382">
        <v>7.45697336285021</v>
      </c>
      <c r="I382">
        <v>2.2318263350586398</v>
      </c>
      <c r="J382">
        <v>3.9355082859700801</v>
      </c>
      <c r="K382">
        <v>349.13332249449297</v>
      </c>
      <c r="L382">
        <v>330.33919078702502</v>
      </c>
      <c r="M382">
        <v>47.0576677564679</v>
      </c>
      <c r="N382">
        <v>0.59959794072628303</v>
      </c>
      <c r="O382">
        <v>14.0727066174382</v>
      </c>
      <c r="P382">
        <v>26.132903456922801</v>
      </c>
      <c r="Q382">
        <v>-2.2305224339899999E-2</v>
      </c>
    </row>
    <row r="383" spans="1:17" x14ac:dyDescent="0.3">
      <c r="A383" t="s">
        <v>875</v>
      </c>
      <c r="B383" t="s">
        <v>876</v>
      </c>
      <c r="C383" t="s">
        <v>3129</v>
      </c>
      <c r="D383" t="s">
        <v>196</v>
      </c>
      <c r="E383">
        <v>17546.23121958</v>
      </c>
      <c r="F383">
        <v>721.8</v>
      </c>
      <c r="G383">
        <v>5.2771360171753203</v>
      </c>
      <c r="H383">
        <v>3.0212265181909501</v>
      </c>
      <c r="I383">
        <v>5.9854271701172701</v>
      </c>
      <c r="J383">
        <v>12.787965172754999</v>
      </c>
      <c r="K383">
        <v>709.87886806947495</v>
      </c>
      <c r="L383">
        <v>646.06313556148302</v>
      </c>
      <c r="M383">
        <v>51.515297690720999</v>
      </c>
      <c r="N383">
        <v>0.53803489228828205</v>
      </c>
      <c r="O383">
        <v>15.537545026323</v>
      </c>
      <c r="P383">
        <v>43.913867012261903</v>
      </c>
      <c r="Q383">
        <v>4.6903380854185002E-2</v>
      </c>
    </row>
    <row r="384" spans="1:17" x14ac:dyDescent="0.3">
      <c r="A384" t="s">
        <v>877</v>
      </c>
      <c r="B384" t="s">
        <v>878</v>
      </c>
      <c r="C384" t="s">
        <v>3123</v>
      </c>
      <c r="D384" t="s">
        <v>469</v>
      </c>
      <c r="E384">
        <v>17311.2169512</v>
      </c>
      <c r="F384">
        <v>1009.6</v>
      </c>
      <c r="G384">
        <v>86.657636936943206</v>
      </c>
      <c r="H384">
        <v>-1.0307659951880801</v>
      </c>
      <c r="I384">
        <v>22.608964375222499</v>
      </c>
      <c r="J384">
        <v>6.9388685537724202</v>
      </c>
      <c r="K384">
        <v>999.35406460508</v>
      </c>
      <c r="L384">
        <v>815.88029807829798</v>
      </c>
      <c r="M384">
        <v>52.370364034837301</v>
      </c>
      <c r="N384">
        <v>0.526709737396856</v>
      </c>
      <c r="O384">
        <v>17.769413629159999</v>
      </c>
      <c r="P384">
        <v>121.28219178082099</v>
      </c>
    </row>
    <row r="385" spans="1:17" x14ac:dyDescent="0.3">
      <c r="A385" t="s">
        <v>879</v>
      </c>
      <c r="B385" t="s">
        <v>880</v>
      </c>
      <c r="C385" t="s">
        <v>3124</v>
      </c>
      <c r="D385" t="s">
        <v>737</v>
      </c>
      <c r="E385">
        <v>17211.256188031999</v>
      </c>
      <c r="F385">
        <v>119.36</v>
      </c>
      <c r="G385">
        <v>56.483522357958002</v>
      </c>
      <c r="H385">
        <v>-10.0510664882882</v>
      </c>
      <c r="I385">
        <v>15.035328667736</v>
      </c>
      <c r="J385">
        <v>8.1369940088498094</v>
      </c>
      <c r="K385">
        <v>133.10305278755399</v>
      </c>
      <c r="L385">
        <v>117.823447012041</v>
      </c>
      <c r="M385">
        <v>40.114435425212498</v>
      </c>
      <c r="N385">
        <v>0.519809339775539</v>
      </c>
      <c r="O385">
        <v>43.264075067024102</v>
      </c>
      <c r="P385">
        <v>83.489623366640998</v>
      </c>
      <c r="Q385">
        <v>5.2661772999592002E-2</v>
      </c>
    </row>
    <row r="386" spans="1:17" x14ac:dyDescent="0.3">
      <c r="A386" t="s">
        <v>881</v>
      </c>
      <c r="B386" t="s">
        <v>882</v>
      </c>
      <c r="C386" t="s">
        <v>3133</v>
      </c>
      <c r="D386" t="s">
        <v>594</v>
      </c>
      <c r="E386">
        <v>17176.420445600001</v>
      </c>
      <c r="F386">
        <v>1336.4</v>
      </c>
      <c r="G386">
        <v>-39.165130721055498</v>
      </c>
      <c r="H386">
        <v>3.3248033038975899</v>
      </c>
      <c r="I386">
        <v>-6.3775054962007003</v>
      </c>
      <c r="J386">
        <v>0.44177156720692001</v>
      </c>
      <c r="K386">
        <v>1412.36621081577</v>
      </c>
      <c r="L386">
        <v>1456.4456900484499</v>
      </c>
      <c r="M386">
        <v>26.621223715407101</v>
      </c>
      <c r="N386">
        <v>0.81750128921452603</v>
      </c>
      <c r="O386">
        <v>29.021999401376799</v>
      </c>
      <c r="P386">
        <v>5.3112687155240303</v>
      </c>
      <c r="Q386">
        <v>-0.156647306215174</v>
      </c>
    </row>
    <row r="387" spans="1:17" x14ac:dyDescent="0.3">
      <c r="A387" t="s">
        <v>883</v>
      </c>
      <c r="B387" t="s">
        <v>884</v>
      </c>
      <c r="C387" t="s">
        <v>3134</v>
      </c>
      <c r="D387" t="s">
        <v>548</v>
      </c>
      <c r="E387">
        <v>17173.2970843</v>
      </c>
      <c r="F387">
        <v>1519</v>
      </c>
      <c r="G387">
        <v>-16.470322671459801</v>
      </c>
      <c r="H387">
        <v>-6.6116226093545896</v>
      </c>
      <c r="I387">
        <v>-16.268512969002</v>
      </c>
      <c r="J387">
        <v>3.2022928831264701</v>
      </c>
      <c r="K387">
        <v>1642.9709262721699</v>
      </c>
      <c r="L387">
        <v>1618.17457245936</v>
      </c>
      <c r="M387">
        <v>35.823562384176299</v>
      </c>
      <c r="N387">
        <v>0.88474283712533597</v>
      </c>
      <c r="O387">
        <v>25.210664911125701</v>
      </c>
      <c r="P387">
        <v>15.9276501564527</v>
      </c>
    </row>
    <row r="388" spans="1:17" x14ac:dyDescent="0.3">
      <c r="A388" t="s">
        <v>885</v>
      </c>
      <c r="B388" t="s">
        <v>886</v>
      </c>
      <c r="C388" t="s">
        <v>599</v>
      </c>
      <c r="D388" t="s">
        <v>599</v>
      </c>
      <c r="E388">
        <v>17169.760047960001</v>
      </c>
      <c r="F388">
        <v>34.119999999999997</v>
      </c>
      <c r="G388">
        <v>-27.5689408289015</v>
      </c>
      <c r="H388">
        <v>1.65795375500708</v>
      </c>
      <c r="I388">
        <v>-19.497162589636499</v>
      </c>
      <c r="J388">
        <v>10.2078317177108</v>
      </c>
      <c r="K388">
        <v>35.3535336135158</v>
      </c>
      <c r="L388">
        <v>37.220511107608402</v>
      </c>
      <c r="M388">
        <v>50.098785588320901</v>
      </c>
      <c r="N388">
        <v>0.64730245865314895</v>
      </c>
      <c r="O388">
        <v>55.041031652989403</v>
      </c>
      <c r="P388">
        <v>7.3969153289266503</v>
      </c>
      <c r="Q388">
        <v>-1.492264385726E-2</v>
      </c>
    </row>
    <row r="389" spans="1:17" hidden="1" x14ac:dyDescent="0.3">
      <c r="A389" t="s">
        <v>887</v>
      </c>
      <c r="B389" t="s">
        <v>888</v>
      </c>
      <c r="C389" t="s">
        <v>3135</v>
      </c>
      <c r="D389" t="s">
        <v>889</v>
      </c>
      <c r="E389">
        <v>17116.063424665001</v>
      </c>
      <c r="F389">
        <v>1611.95</v>
      </c>
      <c r="G389">
        <v>-10.153437982836101</v>
      </c>
      <c r="H389">
        <v>-1.44758166260355</v>
      </c>
      <c r="I389">
        <v>7.8628903544316104</v>
      </c>
      <c r="J389">
        <v>6.3244887429790797</v>
      </c>
      <c r="K389">
        <v>1689.3513370037299</v>
      </c>
      <c r="M389">
        <v>44.0844666672823</v>
      </c>
      <c r="N389">
        <v>1.0603904666830399</v>
      </c>
      <c r="O389">
        <v>24.135364000124</v>
      </c>
      <c r="P389">
        <v>30.877278447610902</v>
      </c>
    </row>
    <row r="390" spans="1:17" x14ac:dyDescent="0.3">
      <c r="A390" t="s">
        <v>890</v>
      </c>
      <c r="B390" t="s">
        <v>891</v>
      </c>
      <c r="C390" t="s">
        <v>3123</v>
      </c>
      <c r="D390" t="s">
        <v>54</v>
      </c>
      <c r="E390">
        <v>17002.837762891999</v>
      </c>
      <c r="F390">
        <v>206.11</v>
      </c>
      <c r="G390">
        <v>-14.6607166210913</v>
      </c>
      <c r="H390">
        <v>5.5952897130123196</v>
      </c>
      <c r="I390">
        <v>-12.8180190523912</v>
      </c>
      <c r="J390">
        <v>13.0715377042645</v>
      </c>
      <c r="K390">
        <v>201.622986438053</v>
      </c>
      <c r="L390">
        <v>208.36715006198401</v>
      </c>
      <c r="M390">
        <v>64.818110920893702</v>
      </c>
      <c r="N390">
        <v>2.66558538637678</v>
      </c>
      <c r="O390">
        <v>40.337683761098397</v>
      </c>
      <c r="P390">
        <v>15.798640373054599</v>
      </c>
      <c r="Q390">
        <v>5.1385881204249001E-2</v>
      </c>
    </row>
    <row r="391" spans="1:17" x14ac:dyDescent="0.3">
      <c r="A391" t="s">
        <v>892</v>
      </c>
      <c r="B391" t="s">
        <v>893</v>
      </c>
      <c r="C391" t="s">
        <v>3123</v>
      </c>
      <c r="D391" t="s">
        <v>211</v>
      </c>
      <c r="E391">
        <v>16985.366047250001</v>
      </c>
      <c r="F391">
        <v>1331.95</v>
      </c>
      <c r="G391">
        <v>47.254079702869397</v>
      </c>
      <c r="H391">
        <v>16.230933542577301</v>
      </c>
      <c r="I391">
        <v>37.460080540224503</v>
      </c>
      <c r="J391">
        <v>14.9969091000261</v>
      </c>
      <c r="K391">
        <v>1221.6596837413499</v>
      </c>
      <c r="L391">
        <v>1053.1876727633</v>
      </c>
      <c r="M391">
        <v>63.478745072180502</v>
      </c>
      <c r="N391">
        <v>1.2057316707621799</v>
      </c>
      <c r="O391">
        <v>5.1090506400390296</v>
      </c>
      <c r="P391">
        <v>74.1111111111111</v>
      </c>
      <c r="Q391">
        <v>1.8167207214672E-2</v>
      </c>
    </row>
    <row r="392" spans="1:17" x14ac:dyDescent="0.3">
      <c r="A392" t="s">
        <v>894</v>
      </c>
      <c r="B392" t="s">
        <v>895</v>
      </c>
      <c r="C392" t="s">
        <v>3122</v>
      </c>
      <c r="D392" t="s">
        <v>21</v>
      </c>
      <c r="E392">
        <v>16932.972973619999</v>
      </c>
      <c r="F392">
        <v>609.95000000000005</v>
      </c>
      <c r="G392">
        <v>-27.048097688390801</v>
      </c>
      <c r="H392">
        <v>4.0827445584841904</v>
      </c>
      <c r="I392">
        <v>-14.371919599641201</v>
      </c>
      <c r="J392">
        <v>7.0687059100751801</v>
      </c>
      <c r="K392">
        <v>620.56195853408497</v>
      </c>
      <c r="L392">
        <v>631.75471671172397</v>
      </c>
      <c r="M392">
        <v>52.941969323781997</v>
      </c>
      <c r="N392">
        <v>0.30351112401549102</v>
      </c>
      <c r="O392">
        <v>42.634642183785502</v>
      </c>
      <c r="P392">
        <v>29.887137989778498</v>
      </c>
      <c r="Q392">
        <v>7.7576170694630006E-2</v>
      </c>
    </row>
    <row r="393" spans="1:17" hidden="1" x14ac:dyDescent="0.3">
      <c r="A393" t="s">
        <v>896</v>
      </c>
      <c r="B393" t="s">
        <v>897</v>
      </c>
      <c r="C393" t="s">
        <v>3138</v>
      </c>
      <c r="D393" t="s">
        <v>57</v>
      </c>
      <c r="E393">
        <v>16883.328970097999</v>
      </c>
      <c r="F393">
        <v>42.03</v>
      </c>
      <c r="G393">
        <v>92.995102688509803</v>
      </c>
      <c r="H393">
        <v>-14.5832245688744</v>
      </c>
      <c r="I393">
        <v>55.8312865092865</v>
      </c>
      <c r="J393">
        <v>2.3982231691553602</v>
      </c>
      <c r="K393">
        <v>39.739587384609997</v>
      </c>
      <c r="L393">
        <v>31.5803136482158</v>
      </c>
      <c r="M393">
        <v>47.9125027021893</v>
      </c>
      <c r="N393">
        <v>0.25693831762772001</v>
      </c>
      <c r="O393">
        <v>27.623126338329701</v>
      </c>
      <c r="P393">
        <v>129.04632152588499</v>
      </c>
      <c r="Q393">
        <v>0.106323735628951</v>
      </c>
    </row>
    <row r="394" spans="1:17" x14ac:dyDescent="0.3">
      <c r="A394" t="s">
        <v>898</v>
      </c>
      <c r="B394" t="s">
        <v>899</v>
      </c>
      <c r="C394" t="s">
        <v>3125</v>
      </c>
      <c r="D394" t="s">
        <v>900</v>
      </c>
      <c r="E394">
        <v>16881.36843812</v>
      </c>
      <c r="F394">
        <v>2781.7</v>
      </c>
      <c r="G394">
        <v>84.996469090303506</v>
      </c>
      <c r="H394">
        <v>14.434081714184099</v>
      </c>
      <c r="I394">
        <v>47.902889213958296</v>
      </c>
      <c r="J394">
        <v>13.520806773979899</v>
      </c>
      <c r="K394">
        <v>2637.9612159521098</v>
      </c>
      <c r="L394">
        <v>2056.9626821718098</v>
      </c>
      <c r="M394">
        <v>57.550264622789399</v>
      </c>
      <c r="N394">
        <v>0.79411218183972998</v>
      </c>
      <c r="O394">
        <v>9.2353596721429199</v>
      </c>
      <c r="P394">
        <v>126.96638381200999</v>
      </c>
    </row>
    <row r="395" spans="1:17" x14ac:dyDescent="0.3">
      <c r="A395" t="s">
        <v>901</v>
      </c>
      <c r="B395" t="s">
        <v>902</v>
      </c>
      <c r="C395" t="s">
        <v>3134</v>
      </c>
      <c r="D395" t="s">
        <v>131</v>
      </c>
      <c r="E395">
        <v>16761.26128296</v>
      </c>
      <c r="F395">
        <v>1865.1</v>
      </c>
      <c r="G395">
        <v>138.599485267505</v>
      </c>
      <c r="H395">
        <v>17.935646513373399</v>
      </c>
      <c r="I395">
        <v>73.634032604286901</v>
      </c>
      <c r="J395">
        <v>12.7993527654962</v>
      </c>
      <c r="K395">
        <v>1735.8454368509099</v>
      </c>
      <c r="L395">
        <v>1340.2053461283199</v>
      </c>
      <c r="M395">
        <v>59.825156803947401</v>
      </c>
      <c r="N395">
        <v>0.73168303896956199</v>
      </c>
      <c r="O395">
        <v>7.1095383625543001</v>
      </c>
      <c r="P395">
        <v>171.07041639415701</v>
      </c>
      <c r="Q395">
        <v>0.21223799738482399</v>
      </c>
    </row>
    <row r="396" spans="1:17" x14ac:dyDescent="0.3">
      <c r="A396" t="s">
        <v>903</v>
      </c>
      <c r="B396" t="s">
        <v>904</v>
      </c>
      <c r="C396" t="s">
        <v>3123</v>
      </c>
      <c r="D396" t="s">
        <v>211</v>
      </c>
      <c r="E396">
        <v>16712.053624200002</v>
      </c>
      <c r="F396">
        <v>4026</v>
      </c>
      <c r="G396">
        <v>71.766725782687701</v>
      </c>
      <c r="H396">
        <v>10.717155752260201</v>
      </c>
      <c r="I396">
        <v>-7.3507277277103702</v>
      </c>
      <c r="J396">
        <v>5.2910086748488503</v>
      </c>
      <c r="K396">
        <v>3963.3113264925501</v>
      </c>
      <c r="L396">
        <v>3578.4231438489101</v>
      </c>
      <c r="M396">
        <v>48.895552342811001</v>
      </c>
      <c r="N396">
        <v>1.0551203161982701</v>
      </c>
      <c r="O396">
        <v>8.8425235966219606</v>
      </c>
      <c r="P396">
        <v>102.984773621054</v>
      </c>
      <c r="Q396">
        <v>0.27181318707868601</v>
      </c>
    </row>
    <row r="397" spans="1:17" x14ac:dyDescent="0.3">
      <c r="A397" t="s">
        <v>905</v>
      </c>
      <c r="B397" t="s">
        <v>906</v>
      </c>
      <c r="C397" t="s">
        <v>3134</v>
      </c>
      <c r="D397" t="s">
        <v>766</v>
      </c>
      <c r="E397">
        <v>16604.2868175</v>
      </c>
      <c r="F397">
        <v>3987.15</v>
      </c>
      <c r="G397">
        <v>70.834620990742295</v>
      </c>
      <c r="H397">
        <v>14.7830672881587</v>
      </c>
      <c r="I397">
        <v>8.2622005150209699</v>
      </c>
      <c r="J397">
        <v>10.1957891678877</v>
      </c>
      <c r="K397">
        <v>3891.9944042493498</v>
      </c>
      <c r="L397">
        <v>3673.2428876575</v>
      </c>
      <c r="M397">
        <v>57.874716341893397</v>
      </c>
      <c r="N397">
        <v>0.68521002069572301</v>
      </c>
      <c r="O397">
        <v>37.642175488757601</v>
      </c>
      <c r="P397">
        <v>96.891434779388106</v>
      </c>
      <c r="Q397">
        <v>0.1208576220438</v>
      </c>
    </row>
    <row r="398" spans="1:17" x14ac:dyDescent="0.3">
      <c r="A398" t="s">
        <v>907</v>
      </c>
      <c r="B398" t="s">
        <v>908</v>
      </c>
      <c r="C398" t="s">
        <v>3127</v>
      </c>
      <c r="D398" t="s">
        <v>247</v>
      </c>
      <c r="E398">
        <v>16556.530320000002</v>
      </c>
      <c r="F398">
        <v>1630.35</v>
      </c>
      <c r="G398">
        <v>34.235078451953797</v>
      </c>
      <c r="H398">
        <v>14.7531918502451</v>
      </c>
      <c r="I398">
        <v>-3.0025549513133298</v>
      </c>
      <c r="J398">
        <v>8.7149177839428908</v>
      </c>
      <c r="K398">
        <v>1393.05800974764</v>
      </c>
      <c r="L398">
        <v>1275.81054471425</v>
      </c>
      <c r="M398">
        <v>71.472950562022703</v>
      </c>
      <c r="N398">
        <v>1.9727382286633199</v>
      </c>
      <c r="O398">
        <v>3.58511975956083</v>
      </c>
      <c r="P398">
        <v>64.192557530590605</v>
      </c>
      <c r="Q398">
        <v>0.151742390057543</v>
      </c>
    </row>
    <row r="399" spans="1:17" x14ac:dyDescent="0.3">
      <c r="A399" t="s">
        <v>909</v>
      </c>
      <c r="B399" t="s">
        <v>910</v>
      </c>
      <c r="C399" t="s">
        <v>3135</v>
      </c>
      <c r="D399" t="s">
        <v>713</v>
      </c>
      <c r="E399">
        <v>16543.8439726</v>
      </c>
      <c r="F399">
        <v>402.1</v>
      </c>
      <c r="G399">
        <v>19.267502525542898</v>
      </c>
      <c r="H399">
        <v>16.174951182423399</v>
      </c>
      <c r="I399">
        <v>12.362503175518601</v>
      </c>
      <c r="J399">
        <v>9.2905231423251298</v>
      </c>
      <c r="K399">
        <v>383.83237280763598</v>
      </c>
      <c r="L399">
        <v>355.75614844593798</v>
      </c>
      <c r="M399">
        <v>63.768450792731002</v>
      </c>
      <c r="N399">
        <v>0.69094413715389302</v>
      </c>
      <c r="O399">
        <v>17.980601840338199</v>
      </c>
      <c r="P399">
        <v>56.034148234381</v>
      </c>
      <c r="Q399">
        <v>0.21362791836728501</v>
      </c>
    </row>
    <row r="400" spans="1:17" x14ac:dyDescent="0.3">
      <c r="A400" t="s">
        <v>911</v>
      </c>
      <c r="B400" t="s">
        <v>912</v>
      </c>
      <c r="C400" t="s">
        <v>3129</v>
      </c>
      <c r="D400" t="s">
        <v>766</v>
      </c>
      <c r="E400">
        <v>16536.329000415</v>
      </c>
      <c r="F400">
        <v>914.85</v>
      </c>
      <c r="G400">
        <v>9.49328083301193</v>
      </c>
      <c r="H400">
        <v>-0.40230501400879098</v>
      </c>
      <c r="I400">
        <v>23.606350093762799</v>
      </c>
      <c r="J400">
        <v>4.1159843016886697</v>
      </c>
      <c r="K400">
        <v>952.34793366656197</v>
      </c>
      <c r="L400">
        <v>841.98199508623895</v>
      </c>
      <c r="M400">
        <v>40.654045866710199</v>
      </c>
      <c r="N400">
        <v>0.47584499508828598</v>
      </c>
      <c r="O400">
        <v>16.308684483795101</v>
      </c>
      <c r="P400">
        <v>51.955817623121</v>
      </c>
      <c r="Q400">
        <v>0.186237458127165</v>
      </c>
    </row>
    <row r="401" spans="1:17" x14ac:dyDescent="0.3">
      <c r="A401" t="s">
        <v>913</v>
      </c>
      <c r="B401" t="s">
        <v>914</v>
      </c>
      <c r="C401" t="s">
        <v>3137</v>
      </c>
      <c r="D401" t="s">
        <v>477</v>
      </c>
      <c r="E401">
        <v>16450.579417199999</v>
      </c>
      <c r="F401">
        <v>3317.35</v>
      </c>
      <c r="G401">
        <v>-33.5419240186446</v>
      </c>
      <c r="H401">
        <v>1.0449734715279599</v>
      </c>
      <c r="I401">
        <v>-10.351220057947399</v>
      </c>
      <c r="J401">
        <v>3.0617303485040601</v>
      </c>
      <c r="K401">
        <v>3365.50167853945</v>
      </c>
      <c r="L401">
        <v>3462.5669209162202</v>
      </c>
      <c r="M401">
        <v>46.065309145712597</v>
      </c>
      <c r="N401">
        <v>1.17298852559955</v>
      </c>
      <c r="O401">
        <v>19.958701975974801</v>
      </c>
      <c r="P401">
        <v>15.3479719744779</v>
      </c>
      <c r="Q401">
        <v>-4.3226957421772003E-2</v>
      </c>
    </row>
    <row r="402" spans="1:17" hidden="1" x14ac:dyDescent="0.3">
      <c r="A402" t="s">
        <v>915</v>
      </c>
      <c r="B402" t="s">
        <v>916</v>
      </c>
      <c r="C402" t="s">
        <v>3138</v>
      </c>
      <c r="D402" t="s">
        <v>46</v>
      </c>
      <c r="E402">
        <v>16403.197632150001</v>
      </c>
      <c r="F402">
        <v>1573.5</v>
      </c>
      <c r="G402">
        <v>463.491363703812</v>
      </c>
      <c r="H402">
        <v>-4.59204624499292</v>
      </c>
      <c r="I402">
        <v>-51.9615369727181</v>
      </c>
      <c r="J402">
        <v>6.6575721700272803</v>
      </c>
      <c r="K402">
        <v>1642.73582132308</v>
      </c>
      <c r="L402">
        <v>1519.85919903441</v>
      </c>
      <c r="M402">
        <v>51.1129488358511</v>
      </c>
      <c r="N402">
        <v>0.93074719164076503</v>
      </c>
      <c r="O402">
        <v>93.056879567842302</v>
      </c>
      <c r="P402">
        <v>498.51654621529002</v>
      </c>
      <c r="Q402">
        <v>0.27459366688677</v>
      </c>
    </row>
    <row r="403" spans="1:17" x14ac:dyDescent="0.3">
      <c r="A403" t="s">
        <v>917</v>
      </c>
      <c r="B403" t="s">
        <v>918</v>
      </c>
      <c r="C403" t="s">
        <v>3133</v>
      </c>
      <c r="D403" t="s">
        <v>131</v>
      </c>
      <c r="E403">
        <v>16336.7666294399</v>
      </c>
      <c r="F403">
        <v>625.6</v>
      </c>
      <c r="G403">
        <v>188.35970383162899</v>
      </c>
      <c r="H403">
        <v>9.8749504546770392</v>
      </c>
      <c r="I403">
        <v>187.26582379853201</v>
      </c>
      <c r="J403">
        <v>14.2811245692832</v>
      </c>
      <c r="K403">
        <v>577.32711960951406</v>
      </c>
      <c r="L403">
        <v>406.82141412743698</v>
      </c>
      <c r="M403">
        <v>58.810671890564002</v>
      </c>
      <c r="N403">
        <v>0.62916300261372704</v>
      </c>
      <c r="O403">
        <v>10.933503836317101</v>
      </c>
      <c r="P403">
        <v>326.43400020449099</v>
      </c>
      <c r="Q403">
        <v>0.266435420091097</v>
      </c>
    </row>
    <row r="404" spans="1:17" x14ac:dyDescent="0.3">
      <c r="A404" t="s">
        <v>919</v>
      </c>
      <c r="B404" t="s">
        <v>920</v>
      </c>
      <c r="C404" t="s">
        <v>3134</v>
      </c>
      <c r="D404" t="s">
        <v>263</v>
      </c>
      <c r="E404">
        <v>16331.07204189</v>
      </c>
      <c r="F404">
        <v>1125.45</v>
      </c>
      <c r="G404">
        <v>81.746616232320207</v>
      </c>
      <c r="H404">
        <v>1.0696611882535501</v>
      </c>
      <c r="I404">
        <v>3.9793492947805098</v>
      </c>
      <c r="J404">
        <v>14.5448919986209</v>
      </c>
      <c r="K404">
        <v>1187.1285776243501</v>
      </c>
      <c r="L404">
        <v>1081.2768535343</v>
      </c>
      <c r="M404">
        <v>48.681988635201598</v>
      </c>
      <c r="N404">
        <v>0.67874567869553304</v>
      </c>
      <c r="O404">
        <v>28.8373539473099</v>
      </c>
      <c r="P404">
        <v>115.479609419873</v>
      </c>
      <c r="Q404">
        <v>0.18669625494730799</v>
      </c>
    </row>
    <row r="405" spans="1:17" x14ac:dyDescent="0.3">
      <c r="A405" t="s">
        <v>921</v>
      </c>
      <c r="B405" t="s">
        <v>922</v>
      </c>
      <c r="C405" t="s">
        <v>3139</v>
      </c>
      <c r="D405" t="s">
        <v>160</v>
      </c>
      <c r="E405">
        <v>16292.66833454</v>
      </c>
      <c r="F405">
        <v>1052.3499999999999</v>
      </c>
      <c r="G405">
        <v>-6.3757029153665696</v>
      </c>
      <c r="H405">
        <v>7.4092462456365196</v>
      </c>
      <c r="I405">
        <v>-3.11142196593614</v>
      </c>
      <c r="J405">
        <v>7.5878378622253697</v>
      </c>
      <c r="K405">
        <v>1058.6940146972499</v>
      </c>
      <c r="L405">
        <v>1024.4721576393299</v>
      </c>
      <c r="M405">
        <v>52.403077697612503</v>
      </c>
      <c r="N405">
        <v>0.90767039507318703</v>
      </c>
      <c r="O405">
        <v>14.9807573525918</v>
      </c>
      <c r="P405">
        <v>26.4235944257568</v>
      </c>
      <c r="Q405">
        <v>-1.7342397283961999E-2</v>
      </c>
    </row>
    <row r="406" spans="1:17" x14ac:dyDescent="0.3">
      <c r="A406" t="s">
        <v>923</v>
      </c>
      <c r="B406" t="s">
        <v>924</v>
      </c>
      <c r="C406" t="s">
        <v>3122</v>
      </c>
      <c r="D406" t="s">
        <v>21</v>
      </c>
      <c r="E406">
        <v>16170.1631704799</v>
      </c>
      <c r="F406">
        <v>712.8</v>
      </c>
      <c r="G406">
        <v>16.735887204336201</v>
      </c>
      <c r="H406">
        <v>9.1966451279105605</v>
      </c>
      <c r="I406">
        <v>6.4991227020733398</v>
      </c>
      <c r="J406">
        <v>3.0733782182836502</v>
      </c>
      <c r="K406">
        <v>711.59462263172099</v>
      </c>
      <c r="L406">
        <v>664.04468355290305</v>
      </c>
      <c r="M406">
        <v>63.721314606366803</v>
      </c>
      <c r="N406">
        <v>0.91736435869987099</v>
      </c>
      <c r="O406">
        <v>17.774971941638601</v>
      </c>
      <c r="P406">
        <v>48.499999999999901</v>
      </c>
      <c r="Q406">
        <v>3.8427015641536E-2</v>
      </c>
    </row>
    <row r="407" spans="1:17" x14ac:dyDescent="0.3">
      <c r="A407" t="s">
        <v>925</v>
      </c>
      <c r="B407" t="s">
        <v>926</v>
      </c>
      <c r="C407" t="s">
        <v>3137</v>
      </c>
      <c r="D407" t="s">
        <v>412</v>
      </c>
      <c r="E407">
        <v>16128.144522000001</v>
      </c>
      <c r="F407">
        <v>1277.5999999999999</v>
      </c>
      <c r="G407">
        <v>83.8789695999006</v>
      </c>
      <c r="H407">
        <v>14.823444838318199</v>
      </c>
      <c r="I407">
        <v>114.029179590979</v>
      </c>
      <c r="J407">
        <v>9.4767759200538002</v>
      </c>
      <c r="K407">
        <v>1063.97779189882</v>
      </c>
      <c r="L407">
        <v>838.31631013536003</v>
      </c>
      <c r="M407">
        <v>78.461794473431993</v>
      </c>
      <c r="N407">
        <v>1.3744695926364701</v>
      </c>
      <c r="O407">
        <v>4.5671571696931803</v>
      </c>
      <c r="P407">
        <v>183.91111111111101</v>
      </c>
      <c r="Q407">
        <v>0.119491368807468</v>
      </c>
    </row>
    <row r="408" spans="1:17" x14ac:dyDescent="0.3">
      <c r="A408" t="s">
        <v>927</v>
      </c>
      <c r="B408" t="s">
        <v>928</v>
      </c>
      <c r="C408" t="s">
        <v>3137</v>
      </c>
      <c r="D408" t="s">
        <v>477</v>
      </c>
      <c r="E408">
        <v>15967.2666557799</v>
      </c>
      <c r="F408">
        <v>1502.6</v>
      </c>
      <c r="G408">
        <v>-16.4697136544229</v>
      </c>
      <c r="H408">
        <v>0.42363226696233902</v>
      </c>
      <c r="I408">
        <v>8.4827281667080605</v>
      </c>
      <c r="J408">
        <v>4.6616973066027398</v>
      </c>
      <c r="K408">
        <v>1536.6164595906801</v>
      </c>
      <c r="L408">
        <v>1477.64508002143</v>
      </c>
      <c r="M408">
        <v>42.935708234713701</v>
      </c>
      <c r="N408">
        <v>0.65181189083662805</v>
      </c>
      <c r="O408">
        <v>12.4717156927991</v>
      </c>
      <c r="P408">
        <v>20.884955752212299</v>
      </c>
      <c r="Q408">
        <v>-7.1845150103224995E-2</v>
      </c>
    </row>
    <row r="409" spans="1:17" x14ac:dyDescent="0.3">
      <c r="A409" t="s">
        <v>929</v>
      </c>
      <c r="B409" t="s">
        <v>930</v>
      </c>
      <c r="C409" t="s">
        <v>3134</v>
      </c>
      <c r="D409" t="s">
        <v>766</v>
      </c>
      <c r="E409">
        <v>15832.2481660799</v>
      </c>
      <c r="F409">
        <v>1175.5999999999999</v>
      </c>
      <c r="G409">
        <v>23.741811038984999</v>
      </c>
      <c r="H409">
        <v>11.268489085669501</v>
      </c>
      <c r="I409">
        <v>6.9173100248004102</v>
      </c>
      <c r="J409">
        <v>6.9700004639625002</v>
      </c>
      <c r="K409">
        <v>1242.9179446555099</v>
      </c>
      <c r="L409">
        <v>1208.60633839046</v>
      </c>
      <c r="M409">
        <v>50.060787750423003</v>
      </c>
      <c r="N409">
        <v>1.2899774623040099</v>
      </c>
      <c r="O409">
        <v>61.3601565158217</v>
      </c>
      <c r="P409">
        <v>50.717948717948701</v>
      </c>
      <c r="Q409">
        <v>0.239949118478716</v>
      </c>
    </row>
    <row r="410" spans="1:17" x14ac:dyDescent="0.3">
      <c r="A410" t="s">
        <v>931</v>
      </c>
      <c r="B410" t="s">
        <v>932</v>
      </c>
      <c r="C410" t="s">
        <v>3137</v>
      </c>
      <c r="D410" t="s">
        <v>291</v>
      </c>
      <c r="E410">
        <v>15774.162221160001</v>
      </c>
      <c r="F410">
        <v>417.9</v>
      </c>
      <c r="G410">
        <v>79.176229840134397</v>
      </c>
      <c r="H410">
        <v>-17.554821661697201</v>
      </c>
      <c r="I410">
        <v>51.985849046827802</v>
      </c>
      <c r="J410">
        <v>3.3412700935494102</v>
      </c>
      <c r="K410">
        <v>461.14291756903299</v>
      </c>
      <c r="L410">
        <v>358.90088275622202</v>
      </c>
      <c r="M410">
        <v>34.852649472252097</v>
      </c>
      <c r="N410">
        <v>0.39482459250699298</v>
      </c>
      <c r="O410">
        <v>39.8420674802584</v>
      </c>
      <c r="P410">
        <v>111.75576387129399</v>
      </c>
      <c r="Q410">
        <v>0.146304515251821</v>
      </c>
    </row>
    <row r="411" spans="1:17" x14ac:dyDescent="0.3">
      <c r="A411" t="s">
        <v>933</v>
      </c>
      <c r="B411" t="s">
        <v>934</v>
      </c>
      <c r="C411" t="s">
        <v>3137</v>
      </c>
      <c r="D411" t="s">
        <v>477</v>
      </c>
      <c r="E411">
        <v>15738.07228056</v>
      </c>
      <c r="F411">
        <v>5133.1000000000004</v>
      </c>
      <c r="G411">
        <v>-4.4947889464169801</v>
      </c>
      <c r="H411">
        <v>-1.93531383408007</v>
      </c>
      <c r="I411">
        <v>13.4117171282812</v>
      </c>
      <c r="J411">
        <v>6.5200048145773097</v>
      </c>
      <c r="K411">
        <v>5074.0472940112504</v>
      </c>
      <c r="L411">
        <v>4919.4664157648003</v>
      </c>
      <c r="M411">
        <v>67.232174813325898</v>
      </c>
      <c r="N411">
        <v>1.3452149072178701</v>
      </c>
      <c r="O411">
        <v>16.086770177865201</v>
      </c>
      <c r="P411">
        <v>27.657299179308598</v>
      </c>
      <c r="Q411">
        <v>3.3474608310153003E-2</v>
      </c>
    </row>
    <row r="412" spans="1:17" hidden="1" x14ac:dyDescent="0.3">
      <c r="A412" t="s">
        <v>935</v>
      </c>
      <c r="B412" t="s">
        <v>936</v>
      </c>
      <c r="C412" t="s">
        <v>3127</v>
      </c>
      <c r="D412" t="s">
        <v>469</v>
      </c>
      <c r="E412">
        <v>15667.32816132</v>
      </c>
      <c r="F412">
        <v>654.79999999999995</v>
      </c>
      <c r="G412">
        <v>-10.080824150033299</v>
      </c>
      <c r="H412">
        <v>-4.3102939298448897</v>
      </c>
      <c r="I412">
        <v>7.9355041872344101</v>
      </c>
      <c r="J412">
        <v>-4.1796881916840203</v>
      </c>
      <c r="K412">
        <v>651.17114475939104</v>
      </c>
      <c r="M412">
        <v>48.397947530006</v>
      </c>
      <c r="N412">
        <v>0.77912483401148402</v>
      </c>
      <c r="O412">
        <v>12.446548564447101</v>
      </c>
      <c r="P412">
        <v>39.289512869602198</v>
      </c>
    </row>
    <row r="413" spans="1:17" hidden="1" x14ac:dyDescent="0.3">
      <c r="A413" t="s">
        <v>937</v>
      </c>
      <c r="B413" t="s">
        <v>938</v>
      </c>
      <c r="C413" t="s">
        <v>3138</v>
      </c>
      <c r="D413" t="s">
        <v>740</v>
      </c>
      <c r="E413">
        <v>15502.9956089399</v>
      </c>
      <c r="F413">
        <v>856.8</v>
      </c>
      <c r="G413">
        <v>-2.3244384027498199</v>
      </c>
      <c r="H413">
        <v>0.92324106925391702</v>
      </c>
      <c r="I413">
        <v>1.1147644080378001</v>
      </c>
      <c r="J413">
        <v>1.6674536266159099</v>
      </c>
      <c r="K413">
        <v>882.59477126773197</v>
      </c>
      <c r="L413">
        <v>836.64811894287595</v>
      </c>
      <c r="M413">
        <v>63.673105172010501</v>
      </c>
      <c r="N413">
        <v>0.56714644158014005</v>
      </c>
      <c r="O413">
        <v>9.5821661998132601</v>
      </c>
      <c r="P413">
        <v>27.306766515110901</v>
      </c>
      <c r="Q413">
        <v>-2.790653939747E-3</v>
      </c>
    </row>
    <row r="414" spans="1:17" x14ac:dyDescent="0.3">
      <c r="A414" t="s">
        <v>939</v>
      </c>
      <c r="B414" t="s">
        <v>940</v>
      </c>
      <c r="C414" t="s">
        <v>3134</v>
      </c>
      <c r="D414" t="s">
        <v>941</v>
      </c>
      <c r="E414">
        <v>15467.0488731</v>
      </c>
      <c r="F414">
        <v>1299.6500000000001</v>
      </c>
      <c r="G414">
        <v>26.4594815674734</v>
      </c>
      <c r="H414">
        <v>2.9193354513810701</v>
      </c>
      <c r="I414">
        <v>-15.971207932234</v>
      </c>
      <c r="J414">
        <v>14.0980765412426</v>
      </c>
      <c r="K414">
        <v>1326.6981348024501</v>
      </c>
      <c r="L414">
        <v>1258.8417033094199</v>
      </c>
      <c r="M414">
        <v>49.403248879078198</v>
      </c>
      <c r="N414">
        <v>1.35309324363342</v>
      </c>
      <c r="O414">
        <v>30.419728388412199</v>
      </c>
      <c r="P414">
        <v>66.621794871794805</v>
      </c>
      <c r="Q414">
        <v>0.18861041277311</v>
      </c>
    </row>
    <row r="415" spans="1:17" x14ac:dyDescent="0.3">
      <c r="A415" t="s">
        <v>942</v>
      </c>
      <c r="B415" t="s">
        <v>943</v>
      </c>
      <c r="C415" t="s">
        <v>3123</v>
      </c>
      <c r="D415" t="s">
        <v>944</v>
      </c>
      <c r="E415">
        <v>15387.399010200001</v>
      </c>
      <c r="F415">
        <v>173.04</v>
      </c>
      <c r="G415">
        <v>4.8896237390673196</v>
      </c>
      <c r="H415">
        <v>-10.406592624292299</v>
      </c>
      <c r="I415">
        <v>6.37442174203668</v>
      </c>
      <c r="J415">
        <v>0.80295191419152301</v>
      </c>
      <c r="K415">
        <v>193.56869575102399</v>
      </c>
      <c r="L415">
        <v>176.90245255301701</v>
      </c>
      <c r="M415">
        <v>26.893091101212999</v>
      </c>
      <c r="N415">
        <v>0.41456218574618903</v>
      </c>
      <c r="O415">
        <v>41.239019879796501</v>
      </c>
      <c r="P415">
        <v>35.399061032863798</v>
      </c>
      <c r="Q415">
        <v>-6.6741950768319999E-2</v>
      </c>
    </row>
    <row r="416" spans="1:17" x14ac:dyDescent="0.3">
      <c r="A416" t="s">
        <v>945</v>
      </c>
      <c r="B416" t="s">
        <v>946</v>
      </c>
      <c r="C416" t="s">
        <v>3134</v>
      </c>
      <c r="D416" t="s">
        <v>263</v>
      </c>
      <c r="E416">
        <v>15363.24491322</v>
      </c>
      <c r="F416">
        <v>1934.7</v>
      </c>
      <c r="G416">
        <v>84.504276186713597</v>
      </c>
      <c r="H416">
        <v>14.8727034710656</v>
      </c>
      <c r="I416">
        <v>37.437069985862699</v>
      </c>
      <c r="J416">
        <v>25.242260419673499</v>
      </c>
      <c r="K416">
        <v>1801.30263225715</v>
      </c>
      <c r="L416">
        <v>1604.14749217291</v>
      </c>
      <c r="M416">
        <v>63.661234944545903</v>
      </c>
      <c r="N416">
        <v>1.61118934527875</v>
      </c>
      <c r="O416">
        <v>38.729518788442597</v>
      </c>
      <c r="P416">
        <v>140.85901027077401</v>
      </c>
      <c r="Q416">
        <v>0.161274179467225</v>
      </c>
    </row>
    <row r="417" spans="1:17" x14ac:dyDescent="0.3">
      <c r="A417" t="s">
        <v>947</v>
      </c>
      <c r="B417" t="s">
        <v>948</v>
      </c>
      <c r="C417" t="s">
        <v>3127</v>
      </c>
      <c r="D417" t="s">
        <v>51</v>
      </c>
      <c r="E417">
        <v>15337.012414679901</v>
      </c>
      <c r="F417">
        <v>6659.4</v>
      </c>
      <c r="G417">
        <v>13.5217759069432</v>
      </c>
      <c r="H417">
        <v>2.5227960285933499</v>
      </c>
      <c r="I417">
        <v>17.9329626353327</v>
      </c>
      <c r="J417">
        <v>8.0218520729976799</v>
      </c>
      <c r="K417">
        <v>6778.0638345180196</v>
      </c>
      <c r="L417">
        <v>6157.2824710099003</v>
      </c>
      <c r="M417">
        <v>48.983392471252799</v>
      </c>
      <c r="N417">
        <v>0.66012528565025697</v>
      </c>
      <c r="O417">
        <v>14.1243955911944</v>
      </c>
      <c r="P417">
        <v>41.869029980013302</v>
      </c>
      <c r="Q417">
        <v>2.9631568285351999E-2</v>
      </c>
    </row>
    <row r="418" spans="1:17" x14ac:dyDescent="0.3">
      <c r="A418" t="s">
        <v>949</v>
      </c>
      <c r="B418" t="s">
        <v>950</v>
      </c>
      <c r="C418" t="s">
        <v>3129</v>
      </c>
      <c r="D418" t="s">
        <v>537</v>
      </c>
      <c r="E418">
        <v>15276.213474059999</v>
      </c>
      <c r="F418">
        <v>551.1</v>
      </c>
      <c r="G418">
        <v>54.035541405042103</v>
      </c>
      <c r="H418">
        <v>-7.3299133478985903</v>
      </c>
      <c r="I418">
        <v>-2.9948205412603199</v>
      </c>
      <c r="J418">
        <v>9.4592804596865694</v>
      </c>
      <c r="K418">
        <v>588.74460677277102</v>
      </c>
      <c r="L418">
        <v>528.25013622798804</v>
      </c>
      <c r="M418">
        <v>40.6959722669679</v>
      </c>
      <c r="N418">
        <v>0.47688875074367498</v>
      </c>
      <c r="O418">
        <v>31.3736164035565</v>
      </c>
      <c r="P418">
        <v>84.870848708487003</v>
      </c>
      <c r="Q418">
        <v>0.227054777896292</v>
      </c>
    </row>
    <row r="419" spans="1:17" x14ac:dyDescent="0.3">
      <c r="A419" t="s">
        <v>951</v>
      </c>
      <c r="B419" t="s">
        <v>952</v>
      </c>
      <c r="C419" t="s">
        <v>3126</v>
      </c>
      <c r="D419" t="s">
        <v>46</v>
      </c>
      <c r="E419">
        <v>15270.865028054999</v>
      </c>
      <c r="F419">
        <v>1578.85</v>
      </c>
      <c r="G419">
        <v>9.7535863939324496</v>
      </c>
      <c r="H419">
        <v>-0.66590002442291396</v>
      </c>
      <c r="I419">
        <v>8.4965552432660392</v>
      </c>
      <c r="J419">
        <v>7.2546564945789402</v>
      </c>
      <c r="K419">
        <v>1610.36874639246</v>
      </c>
      <c r="L419">
        <v>1516.41572050389</v>
      </c>
      <c r="M419">
        <v>48.726774952262303</v>
      </c>
      <c r="N419">
        <v>0.59503645773004799</v>
      </c>
      <c r="O419">
        <v>17.807264781328101</v>
      </c>
      <c r="P419">
        <v>54.041660568808197</v>
      </c>
      <c r="Q419">
        <v>-5.9620931101218001E-2</v>
      </c>
    </row>
    <row r="420" spans="1:17" x14ac:dyDescent="0.3">
      <c r="A420" t="s">
        <v>953</v>
      </c>
      <c r="B420" t="s">
        <v>954</v>
      </c>
      <c r="C420" t="s">
        <v>3130</v>
      </c>
      <c r="D420" t="s">
        <v>117</v>
      </c>
      <c r="E420">
        <v>15247.537552899999</v>
      </c>
      <c r="F420">
        <v>432.7</v>
      </c>
      <c r="G420">
        <v>81.074651896518006</v>
      </c>
      <c r="H420">
        <v>-3.8966869131413699</v>
      </c>
      <c r="I420">
        <v>55.026660253651301</v>
      </c>
      <c r="J420">
        <v>0.44493740491134198</v>
      </c>
      <c r="K420">
        <v>428.81018803119099</v>
      </c>
      <c r="L420">
        <v>317.45541394080198</v>
      </c>
      <c r="M420">
        <v>33.590236016074897</v>
      </c>
      <c r="N420">
        <v>0.52031533075869896</v>
      </c>
      <c r="O420">
        <v>21.331176334642901</v>
      </c>
      <c r="P420">
        <v>140.05547850208001</v>
      </c>
      <c r="Q420">
        <v>0.18645688138375199</v>
      </c>
    </row>
    <row r="421" spans="1:17" x14ac:dyDescent="0.3">
      <c r="A421" t="s">
        <v>955</v>
      </c>
      <c r="B421" t="s">
        <v>956</v>
      </c>
      <c r="C421" t="s">
        <v>3123</v>
      </c>
      <c r="D421" t="s">
        <v>54</v>
      </c>
      <c r="E421">
        <v>15229.402476499999</v>
      </c>
      <c r="F421">
        <v>955</v>
      </c>
      <c r="G421">
        <v>-68.418110128941194</v>
      </c>
      <c r="H421">
        <v>-10.709659800453499</v>
      </c>
      <c r="I421">
        <v>-40.1891910031555</v>
      </c>
      <c r="J421">
        <v>6.7232079060957197</v>
      </c>
      <c r="K421">
        <v>1113.9470771568699</v>
      </c>
      <c r="L421">
        <v>1283.64092534726</v>
      </c>
      <c r="M421">
        <v>32.051922578299603</v>
      </c>
      <c r="N421">
        <v>1.32558933124668</v>
      </c>
      <c r="O421">
        <v>88.062827225130803</v>
      </c>
      <c r="P421">
        <v>4.77235326385079</v>
      </c>
      <c r="Q421">
        <v>5.0978586433467997E-2</v>
      </c>
    </row>
    <row r="422" spans="1:17" x14ac:dyDescent="0.3">
      <c r="A422" t="s">
        <v>957</v>
      </c>
      <c r="B422" t="s">
        <v>958</v>
      </c>
      <c r="C422" t="s">
        <v>3122</v>
      </c>
      <c r="D422" t="s">
        <v>21</v>
      </c>
      <c r="E422">
        <v>15207.50879516</v>
      </c>
      <c r="F422">
        <v>549.79999999999995</v>
      </c>
      <c r="G422">
        <v>-32.752480845481898</v>
      </c>
      <c r="H422">
        <v>-1.5185999173093001</v>
      </c>
      <c r="I422">
        <v>-17.911203791401402</v>
      </c>
      <c r="J422">
        <v>-1.506850920769</v>
      </c>
      <c r="K422">
        <v>602.54981635024501</v>
      </c>
      <c r="L422">
        <v>631.13608338229199</v>
      </c>
      <c r="M422">
        <v>33.147104882336002</v>
      </c>
      <c r="N422">
        <v>0.72301075377638302</v>
      </c>
      <c r="O422">
        <v>56.757002546380498</v>
      </c>
      <c r="P422">
        <v>2.5172478090620798</v>
      </c>
      <c r="Q422">
        <v>2.4379912567624E-2</v>
      </c>
    </row>
    <row r="423" spans="1:17" x14ac:dyDescent="0.3">
      <c r="A423" t="s">
        <v>959</v>
      </c>
      <c r="B423" t="s">
        <v>960</v>
      </c>
      <c r="C423" t="s">
        <v>3139</v>
      </c>
      <c r="D423" t="s">
        <v>599</v>
      </c>
      <c r="E423">
        <v>15176.0151356899</v>
      </c>
      <c r="F423">
        <v>484.15</v>
      </c>
      <c r="G423">
        <v>-1.2062187004826099</v>
      </c>
      <c r="H423">
        <v>-7.4624820518244901</v>
      </c>
      <c r="I423">
        <v>-22.0004356379862</v>
      </c>
      <c r="J423">
        <v>7.4705776085988997</v>
      </c>
      <c r="K423">
        <v>562.04170772190503</v>
      </c>
      <c r="L423">
        <v>578.78747406857997</v>
      </c>
      <c r="M423">
        <v>33.934457392615499</v>
      </c>
      <c r="N423">
        <v>0.80561046774925305</v>
      </c>
      <c r="O423">
        <v>61.571826913146701</v>
      </c>
      <c r="P423">
        <v>31.437491516220899</v>
      </c>
      <c r="Q423">
        <v>0.130847868523154</v>
      </c>
    </row>
    <row r="424" spans="1:17" x14ac:dyDescent="0.3">
      <c r="A424" t="s">
        <v>961</v>
      </c>
      <c r="B424" t="s">
        <v>962</v>
      </c>
      <c r="C424" t="s">
        <v>3127</v>
      </c>
      <c r="D424" t="s">
        <v>51</v>
      </c>
      <c r="E424">
        <v>14972.783878079999</v>
      </c>
      <c r="F424">
        <v>1969.8</v>
      </c>
      <c r="G424">
        <v>55.698596187318401</v>
      </c>
      <c r="H424">
        <v>4.5984015754816996</v>
      </c>
      <c r="I424">
        <v>43.703451854068902</v>
      </c>
      <c r="J424">
        <v>14.2717124361128</v>
      </c>
      <c r="K424">
        <v>1872.90252367484</v>
      </c>
      <c r="L424">
        <v>1583.0848359526599</v>
      </c>
      <c r="M424">
        <v>57.101593984605898</v>
      </c>
      <c r="N424">
        <v>0.27560231373238397</v>
      </c>
      <c r="O424">
        <v>9.5948827292110899</v>
      </c>
      <c r="P424">
        <v>87.564273471719602</v>
      </c>
      <c r="Q424">
        <v>0.106479782891703</v>
      </c>
    </row>
    <row r="425" spans="1:17" x14ac:dyDescent="0.3">
      <c r="A425" t="s">
        <v>963</v>
      </c>
      <c r="B425" t="s">
        <v>964</v>
      </c>
      <c r="C425" t="s">
        <v>3123</v>
      </c>
      <c r="D425" t="s">
        <v>136</v>
      </c>
      <c r="E425">
        <v>14928.832083312</v>
      </c>
      <c r="F425">
        <v>57.12</v>
      </c>
      <c r="G425">
        <v>118.286911750355</v>
      </c>
      <c r="H425">
        <v>-0.86006753188212803</v>
      </c>
      <c r="I425">
        <v>1.1147644080377901</v>
      </c>
      <c r="J425">
        <v>16.2800371088864</v>
      </c>
      <c r="K425">
        <v>62.6164414068243</v>
      </c>
      <c r="L425">
        <v>56.558311866718903</v>
      </c>
      <c r="M425">
        <v>49.845381582897602</v>
      </c>
      <c r="N425">
        <v>0.42707885629339998</v>
      </c>
      <c r="O425">
        <v>60.0140056022409</v>
      </c>
      <c r="P425">
        <v>152.74336283185801</v>
      </c>
      <c r="Q425">
        <v>0.14199771014946899</v>
      </c>
    </row>
    <row r="426" spans="1:17" x14ac:dyDescent="0.3">
      <c r="A426" t="s">
        <v>965</v>
      </c>
      <c r="B426" t="s">
        <v>966</v>
      </c>
      <c r="C426" t="s">
        <v>3122</v>
      </c>
      <c r="D426" t="s">
        <v>21</v>
      </c>
      <c r="E426">
        <v>14898.8736332799</v>
      </c>
      <c r="F426">
        <v>2643.2</v>
      </c>
      <c r="G426">
        <v>213.18497941868901</v>
      </c>
      <c r="H426">
        <v>17.019489871199699</v>
      </c>
      <c r="I426">
        <v>30.040383309730899</v>
      </c>
      <c r="J426">
        <v>8.87100424731792</v>
      </c>
      <c r="K426">
        <v>2577.3831220830698</v>
      </c>
      <c r="L426">
        <v>2122.4229669976498</v>
      </c>
      <c r="M426">
        <v>52.876076526870698</v>
      </c>
      <c r="N426">
        <v>1.19715944551785</v>
      </c>
      <c r="O426">
        <v>11.5995762711864</v>
      </c>
      <c r="P426">
        <v>245.177930133855</v>
      </c>
    </row>
    <row r="427" spans="1:17" x14ac:dyDescent="0.3">
      <c r="A427" t="s">
        <v>967</v>
      </c>
      <c r="B427" t="s">
        <v>968</v>
      </c>
      <c r="C427" t="s">
        <v>3132</v>
      </c>
      <c r="D427" t="s">
        <v>969</v>
      </c>
      <c r="E427">
        <v>14781.009166917</v>
      </c>
      <c r="F427">
        <v>189.07</v>
      </c>
      <c r="G427">
        <v>3.5801763283622599</v>
      </c>
      <c r="H427">
        <v>9.2384032054369403</v>
      </c>
      <c r="I427">
        <v>-16.6843629249563</v>
      </c>
      <c r="J427">
        <v>20.5311831252411</v>
      </c>
      <c r="K427">
        <v>185.87800919297001</v>
      </c>
      <c r="L427">
        <v>193.244510639552</v>
      </c>
      <c r="M427">
        <v>63.603812535836497</v>
      </c>
      <c r="N427">
        <v>2.6219773771359698</v>
      </c>
      <c r="O427">
        <v>25.641296874173602</v>
      </c>
      <c r="P427">
        <v>30.6183074265975</v>
      </c>
      <c r="Q427">
        <v>1.987769888565E-2</v>
      </c>
    </row>
    <row r="428" spans="1:17" x14ac:dyDescent="0.3">
      <c r="A428" t="s">
        <v>970</v>
      </c>
      <c r="B428" t="s">
        <v>971</v>
      </c>
      <c r="C428" t="s">
        <v>3135</v>
      </c>
      <c r="D428" t="s">
        <v>128</v>
      </c>
      <c r="E428">
        <v>14766.327786760001</v>
      </c>
      <c r="F428">
        <v>2462.9</v>
      </c>
      <c r="G428">
        <v>-29.472671156739398</v>
      </c>
      <c r="H428">
        <v>-8.7065761595228306</v>
      </c>
      <c r="I428">
        <v>-18.272104807576198</v>
      </c>
      <c r="J428">
        <v>5.8010164910547104</v>
      </c>
      <c r="K428">
        <v>2793.1807690417099</v>
      </c>
      <c r="L428">
        <v>2771.1540431888202</v>
      </c>
      <c r="M428">
        <v>30.621987147838301</v>
      </c>
      <c r="N428">
        <v>2.35376653972591</v>
      </c>
      <c r="O428">
        <v>29.863169434406501</v>
      </c>
      <c r="P428">
        <v>10.443946188340799</v>
      </c>
      <c r="Q428">
        <v>-8.1730492903885996E-2</v>
      </c>
    </row>
    <row r="429" spans="1:17" x14ac:dyDescent="0.3">
      <c r="A429" t="s">
        <v>972</v>
      </c>
      <c r="B429" t="s">
        <v>973</v>
      </c>
      <c r="C429" t="s">
        <v>599</v>
      </c>
      <c r="D429" t="s">
        <v>599</v>
      </c>
      <c r="E429">
        <v>14717.349961896</v>
      </c>
      <c r="F429">
        <v>155.02000000000001</v>
      </c>
      <c r="G429">
        <v>-20.0690490736906</v>
      </c>
      <c r="H429">
        <v>-4.0437227735925196</v>
      </c>
      <c r="I429">
        <v>-3.2759435046843399</v>
      </c>
      <c r="J429">
        <v>5.9430001816450897</v>
      </c>
      <c r="K429">
        <v>165.47910924879</v>
      </c>
      <c r="L429">
        <v>158.23574102822201</v>
      </c>
      <c r="M429">
        <v>47.679437278541798</v>
      </c>
      <c r="N429">
        <v>0.51068791580879602</v>
      </c>
      <c r="O429">
        <v>37.369371693974898</v>
      </c>
      <c r="P429">
        <v>26.392172849571899</v>
      </c>
      <c r="Q429">
        <v>3.6742095347940002E-3</v>
      </c>
    </row>
    <row r="430" spans="1:17" x14ac:dyDescent="0.3">
      <c r="A430" t="s">
        <v>974</v>
      </c>
      <c r="B430" t="s">
        <v>975</v>
      </c>
      <c r="C430" t="s">
        <v>3140</v>
      </c>
      <c r="D430" t="s">
        <v>976</v>
      </c>
      <c r="E430">
        <v>14709.3557408</v>
      </c>
      <c r="F430">
        <v>1498</v>
      </c>
      <c r="G430">
        <v>-34.162031305487098</v>
      </c>
      <c r="H430">
        <v>1.2711415171585601</v>
      </c>
      <c r="I430">
        <v>6.6769931257270096</v>
      </c>
      <c r="J430">
        <v>6.36807907143191</v>
      </c>
      <c r="K430">
        <v>1567.5418947103401</v>
      </c>
      <c r="L430">
        <v>1515.2038273881401</v>
      </c>
      <c r="M430">
        <v>34.064781261597403</v>
      </c>
      <c r="N430">
        <v>1.03346845938209</v>
      </c>
      <c r="O430">
        <v>22.189586114819701</v>
      </c>
      <c r="P430">
        <v>24.397940541438199</v>
      </c>
      <c r="Q430">
        <v>-4.1716601603664E-2</v>
      </c>
    </row>
    <row r="431" spans="1:17" x14ac:dyDescent="0.3">
      <c r="A431" t="s">
        <v>977</v>
      </c>
      <c r="B431" t="s">
        <v>978</v>
      </c>
      <c r="C431" t="s">
        <v>3130</v>
      </c>
      <c r="D431" t="s">
        <v>979</v>
      </c>
      <c r="E431">
        <v>14459.757672850001</v>
      </c>
      <c r="F431">
        <v>2125.25</v>
      </c>
      <c r="G431">
        <v>64.453782702147194</v>
      </c>
      <c r="H431">
        <v>1.19922106065138</v>
      </c>
      <c r="I431">
        <v>121.908444085626</v>
      </c>
      <c r="J431">
        <v>15.1378310042621</v>
      </c>
      <c r="K431">
        <v>2209.20765428198</v>
      </c>
      <c r="L431">
        <v>1646.25811472382</v>
      </c>
      <c r="M431">
        <v>44.598703327307803</v>
      </c>
      <c r="N431">
        <v>0.70495577583541702</v>
      </c>
      <c r="O431">
        <v>27.0438771909187</v>
      </c>
      <c r="P431">
        <v>191.13013698630101</v>
      </c>
      <c r="Q431">
        <v>0.23680524615496901</v>
      </c>
    </row>
    <row r="432" spans="1:17" hidden="1" x14ac:dyDescent="0.3">
      <c r="A432" t="s">
        <v>980</v>
      </c>
      <c r="B432" t="s">
        <v>981</v>
      </c>
      <c r="C432" t="s">
        <v>3138</v>
      </c>
      <c r="D432" t="s">
        <v>166</v>
      </c>
      <c r="E432">
        <v>14385.447594450001</v>
      </c>
      <c r="F432">
        <v>958.5</v>
      </c>
      <c r="G432">
        <v>394.73527708507203</v>
      </c>
      <c r="H432">
        <v>38.5665202743983</v>
      </c>
      <c r="I432">
        <v>51.290362563559903</v>
      </c>
      <c r="J432">
        <v>11.436635442986599</v>
      </c>
      <c r="K432">
        <v>772.33047728988299</v>
      </c>
      <c r="L432">
        <v>608.89710937496795</v>
      </c>
      <c r="M432">
        <v>79.117508473902902</v>
      </c>
      <c r="N432">
        <v>1.2033204543638401</v>
      </c>
      <c r="O432">
        <v>3.6515388628077697E-2</v>
      </c>
      <c r="P432">
        <v>453.88616006934399</v>
      </c>
      <c r="Q432">
        <v>0.27454749642044002</v>
      </c>
    </row>
    <row r="433" spans="1:17" x14ac:dyDescent="0.3">
      <c r="A433" t="s">
        <v>982</v>
      </c>
      <c r="B433" t="s">
        <v>983</v>
      </c>
      <c r="C433" t="s">
        <v>3127</v>
      </c>
      <c r="D433" t="s">
        <v>51</v>
      </c>
      <c r="E433">
        <v>14352.83804112</v>
      </c>
      <c r="F433">
        <v>1560.8</v>
      </c>
      <c r="G433">
        <v>199.04050934901301</v>
      </c>
      <c r="H433">
        <v>12.6162870883404</v>
      </c>
      <c r="I433">
        <v>70.000452202993799</v>
      </c>
      <c r="J433">
        <v>4.2753228679084598</v>
      </c>
      <c r="K433">
        <v>1430.05671185966</v>
      </c>
      <c r="L433">
        <v>1077.71751432726</v>
      </c>
      <c r="M433">
        <v>57.922232198846402</v>
      </c>
      <c r="N433">
        <v>0.91615343594740495</v>
      </c>
      <c r="O433">
        <v>7.31676063557149</v>
      </c>
      <c r="P433">
        <v>234.21841541755799</v>
      </c>
      <c r="Q433">
        <v>0.140765513133459</v>
      </c>
    </row>
    <row r="434" spans="1:17" x14ac:dyDescent="0.3">
      <c r="A434" t="s">
        <v>984</v>
      </c>
      <c r="B434" t="s">
        <v>985</v>
      </c>
      <c r="C434" t="s">
        <v>3137</v>
      </c>
      <c r="D434" t="s">
        <v>477</v>
      </c>
      <c r="E434">
        <v>14341.91315434</v>
      </c>
      <c r="F434">
        <v>762.7</v>
      </c>
      <c r="G434">
        <v>7.4411629200424798</v>
      </c>
      <c r="H434">
        <v>-5.4796707115647596</v>
      </c>
      <c r="I434">
        <v>4.1775921185709004</v>
      </c>
      <c r="J434">
        <v>1.4453151964153199</v>
      </c>
      <c r="K434">
        <v>805.65034315207299</v>
      </c>
      <c r="L434">
        <v>743.493498192164</v>
      </c>
      <c r="M434">
        <v>44.839558359377101</v>
      </c>
      <c r="N434">
        <v>0.66786595431214602</v>
      </c>
      <c r="O434">
        <v>21.489445391372701</v>
      </c>
      <c r="P434">
        <v>46.321342925659401</v>
      </c>
      <c r="Q434">
        <v>0.121291720514293</v>
      </c>
    </row>
    <row r="435" spans="1:17" x14ac:dyDescent="0.3">
      <c r="A435" t="s">
        <v>986</v>
      </c>
      <c r="B435" t="s">
        <v>987</v>
      </c>
      <c r="C435" t="s">
        <v>3128</v>
      </c>
      <c r="D435" t="s">
        <v>117</v>
      </c>
      <c r="E435">
        <v>14305.47190042</v>
      </c>
      <c r="F435">
        <v>985.9</v>
      </c>
      <c r="G435">
        <v>115.80385307097799</v>
      </c>
      <c r="H435">
        <v>-3.1412832388442702</v>
      </c>
      <c r="I435">
        <v>85.366468665389505</v>
      </c>
      <c r="J435">
        <v>10.1186585356372</v>
      </c>
      <c r="K435">
        <v>988.93322216982699</v>
      </c>
      <c r="L435">
        <v>770.94088160102797</v>
      </c>
      <c r="M435">
        <v>57.308468481060999</v>
      </c>
      <c r="N435">
        <v>0.43432567726399601</v>
      </c>
      <c r="O435">
        <v>36.707576833350203</v>
      </c>
      <c r="P435">
        <v>163.539160652232</v>
      </c>
      <c r="Q435">
        <v>0.195866877751393</v>
      </c>
    </row>
    <row r="436" spans="1:17" hidden="1" x14ac:dyDescent="0.3">
      <c r="A436" t="s">
        <v>988</v>
      </c>
      <c r="B436" t="s">
        <v>989</v>
      </c>
      <c r="C436" t="s">
        <v>3138</v>
      </c>
      <c r="D436" t="s">
        <v>166</v>
      </c>
      <c r="E436">
        <v>14229.3884703</v>
      </c>
      <c r="F436">
        <v>11811</v>
      </c>
      <c r="G436">
        <v>238.76710523289299</v>
      </c>
      <c r="H436">
        <v>-1.67418910213578</v>
      </c>
      <c r="I436">
        <v>57.701368638363803</v>
      </c>
      <c r="J436">
        <v>7.6823377151626104</v>
      </c>
      <c r="K436">
        <v>11653.131288377799</v>
      </c>
      <c r="L436">
        <v>8730.3025463864196</v>
      </c>
      <c r="M436">
        <v>49.346918938968201</v>
      </c>
      <c r="N436">
        <v>0.32248056075998999</v>
      </c>
      <c r="O436">
        <v>17.686902040470699</v>
      </c>
      <c r="P436">
        <v>286.504573195673</v>
      </c>
      <c r="Q436">
        <v>0.23533111450088301</v>
      </c>
    </row>
    <row r="437" spans="1:17" x14ac:dyDescent="0.3">
      <c r="A437" t="s">
        <v>990</v>
      </c>
      <c r="B437" t="s">
        <v>991</v>
      </c>
      <c r="C437" t="s">
        <v>3124</v>
      </c>
      <c r="D437" t="s">
        <v>27</v>
      </c>
      <c r="E437">
        <v>14116.533116667</v>
      </c>
      <c r="F437">
        <v>72.209999999999994</v>
      </c>
      <c r="G437">
        <v>-44.185400179735801</v>
      </c>
      <c r="H437">
        <v>-4.0228445057198003</v>
      </c>
      <c r="I437">
        <v>-15.181642331189799</v>
      </c>
      <c r="J437">
        <v>8.8812395898952197</v>
      </c>
      <c r="K437">
        <v>81.230874739750504</v>
      </c>
      <c r="L437">
        <v>84.449984968052604</v>
      </c>
      <c r="M437">
        <v>39.648151943152399</v>
      </c>
      <c r="N437">
        <v>0.45683496524275802</v>
      </c>
      <c r="O437">
        <v>54.272261459631601</v>
      </c>
      <c r="P437">
        <v>11.0069177555726</v>
      </c>
      <c r="Q437">
        <v>3.7528183333321002E-2</v>
      </c>
    </row>
    <row r="438" spans="1:17" x14ac:dyDescent="0.3">
      <c r="A438" t="s">
        <v>992</v>
      </c>
      <c r="B438" t="s">
        <v>993</v>
      </c>
      <c r="C438" t="s">
        <v>3132</v>
      </c>
      <c r="D438" t="s">
        <v>713</v>
      </c>
      <c r="E438">
        <v>14083.974223435</v>
      </c>
      <c r="F438">
        <v>2998.15</v>
      </c>
      <c r="G438">
        <v>21.968224149015199</v>
      </c>
      <c r="H438">
        <v>3.39888809886485</v>
      </c>
      <c r="I438">
        <v>19.692941585317001</v>
      </c>
      <c r="J438">
        <v>7.6959567199126599</v>
      </c>
      <c r="K438">
        <v>2857.7077660602999</v>
      </c>
      <c r="L438">
        <v>2561.67782485002</v>
      </c>
      <c r="M438">
        <v>59.9967613101173</v>
      </c>
      <c r="N438">
        <v>0.43642028976433</v>
      </c>
      <c r="O438">
        <v>7.2995013591714697</v>
      </c>
      <c r="P438">
        <v>52.733061640346399</v>
      </c>
      <c r="Q438">
        <v>7.3538179672749004E-2</v>
      </c>
    </row>
    <row r="439" spans="1:17" x14ac:dyDescent="0.3">
      <c r="A439" t="s">
        <v>994</v>
      </c>
      <c r="B439" t="s">
        <v>995</v>
      </c>
      <c r="C439" t="s">
        <v>3126</v>
      </c>
      <c r="D439" t="s">
        <v>469</v>
      </c>
      <c r="E439">
        <v>13971.1517101799</v>
      </c>
      <c r="F439">
        <v>290.7</v>
      </c>
      <c r="G439">
        <v>4.6531799150357802</v>
      </c>
      <c r="H439">
        <v>-1.2297137983231201</v>
      </c>
      <c r="I439">
        <v>-20.5825714679352</v>
      </c>
      <c r="J439">
        <v>10.418302746205301</v>
      </c>
      <c r="K439">
        <v>317.93263056522898</v>
      </c>
      <c r="L439">
        <v>320.499423955368</v>
      </c>
      <c r="M439">
        <v>41.055345201270498</v>
      </c>
      <c r="N439">
        <v>0.52980709425892103</v>
      </c>
      <c r="O439">
        <v>42.062263501891898</v>
      </c>
      <c r="P439">
        <v>33.501722158438497</v>
      </c>
      <c r="Q439">
        <v>8.1083970418097007E-2</v>
      </c>
    </row>
    <row r="440" spans="1:17" x14ac:dyDescent="0.3">
      <c r="A440" t="s">
        <v>996</v>
      </c>
      <c r="B440" t="s">
        <v>997</v>
      </c>
      <c r="C440" t="s">
        <v>3137</v>
      </c>
      <c r="D440" t="s">
        <v>998</v>
      </c>
      <c r="E440">
        <v>13896.40601986</v>
      </c>
      <c r="F440">
        <v>782.6</v>
      </c>
      <c r="G440">
        <v>38.536938390500197</v>
      </c>
      <c r="H440">
        <v>-1.16705644847959</v>
      </c>
      <c r="I440">
        <v>20.771391071186699</v>
      </c>
      <c r="J440">
        <v>8.1440029045581692</v>
      </c>
      <c r="K440">
        <v>801.05121975511304</v>
      </c>
      <c r="L440">
        <v>720.05533150064605</v>
      </c>
      <c r="M440">
        <v>44.452751362986497</v>
      </c>
      <c r="N440">
        <v>0.56340006974561796</v>
      </c>
      <c r="O440">
        <v>11.8706874520827</v>
      </c>
      <c r="P440">
        <v>65.945716709075398</v>
      </c>
      <c r="Q440">
        <v>5.2224760678878997E-2</v>
      </c>
    </row>
    <row r="441" spans="1:17" x14ac:dyDescent="0.3">
      <c r="A441" t="s">
        <v>999</v>
      </c>
      <c r="B441" t="s">
        <v>1000</v>
      </c>
      <c r="C441" t="s">
        <v>3125</v>
      </c>
      <c r="D441" t="s">
        <v>371</v>
      </c>
      <c r="E441">
        <v>13876.227642239999</v>
      </c>
      <c r="F441">
        <v>399.6</v>
      </c>
      <c r="G441">
        <v>89.084468101735098</v>
      </c>
      <c r="H441">
        <v>5.2805102414249401</v>
      </c>
      <c r="I441">
        <v>73.077394098768906</v>
      </c>
      <c r="J441">
        <v>15.052789912632599</v>
      </c>
      <c r="K441">
        <v>383.39747018197198</v>
      </c>
      <c r="L441">
        <v>296.80819043328</v>
      </c>
      <c r="M441">
        <v>57.805347775574297</v>
      </c>
      <c r="N441">
        <v>1.04553022020926</v>
      </c>
      <c r="O441">
        <v>12.0995995995995</v>
      </c>
      <c r="P441">
        <v>149.75</v>
      </c>
      <c r="Q441">
        <v>0.19482815301158399</v>
      </c>
    </row>
    <row r="442" spans="1:17" x14ac:dyDescent="0.3">
      <c r="A442" t="s">
        <v>1001</v>
      </c>
      <c r="B442" t="s">
        <v>1002</v>
      </c>
      <c r="C442" t="s">
        <v>3125</v>
      </c>
      <c r="D442" t="s">
        <v>1003</v>
      </c>
      <c r="E442">
        <v>13808.214107100001</v>
      </c>
      <c r="F442">
        <v>718.2</v>
      </c>
      <c r="G442">
        <v>23.8418093299086</v>
      </c>
      <c r="H442">
        <v>1.1685801532173601</v>
      </c>
      <c r="I442">
        <v>20.0178745545814</v>
      </c>
      <c r="J442">
        <v>1.4817097014231899</v>
      </c>
      <c r="K442">
        <v>757.31190532236894</v>
      </c>
      <c r="L442">
        <v>678.97503096566504</v>
      </c>
      <c r="M442">
        <v>37.983528721113501</v>
      </c>
      <c r="N442">
        <v>0.47120804121107801</v>
      </c>
      <c r="O442">
        <v>22.0690615427457</v>
      </c>
      <c r="P442">
        <v>52.971246006389698</v>
      </c>
      <c r="Q442">
        <v>-6.4077333054810004E-3</v>
      </c>
    </row>
    <row r="443" spans="1:17" x14ac:dyDescent="0.3">
      <c r="A443" t="s">
        <v>1004</v>
      </c>
      <c r="B443" t="s">
        <v>1005</v>
      </c>
      <c r="C443" t="s">
        <v>3134</v>
      </c>
      <c r="D443" t="s">
        <v>263</v>
      </c>
      <c r="E443">
        <v>13798.6995577</v>
      </c>
      <c r="F443">
        <v>792.85</v>
      </c>
      <c r="G443">
        <v>4.7229512954092598</v>
      </c>
      <c r="H443">
        <v>-4.6473385942518304</v>
      </c>
      <c r="I443">
        <v>-19.285276085965201</v>
      </c>
      <c r="J443">
        <v>-2.7985547487134101</v>
      </c>
      <c r="K443">
        <v>875.98945568630302</v>
      </c>
      <c r="L443">
        <v>844.01162063816503</v>
      </c>
      <c r="M443">
        <v>23.207446007593798</v>
      </c>
      <c r="N443">
        <v>1.3423538218361399</v>
      </c>
      <c r="O443">
        <v>33.694898152235602</v>
      </c>
      <c r="P443">
        <v>31.6589173032215</v>
      </c>
      <c r="Q443">
        <v>0.14445660335736701</v>
      </c>
    </row>
    <row r="444" spans="1:17" x14ac:dyDescent="0.3">
      <c r="A444" t="s">
        <v>1006</v>
      </c>
      <c r="B444" t="s">
        <v>1007</v>
      </c>
      <c r="C444" t="s">
        <v>3130</v>
      </c>
      <c r="D444" t="s">
        <v>117</v>
      </c>
      <c r="E444">
        <v>13765.05567745</v>
      </c>
      <c r="F444">
        <v>46.97</v>
      </c>
      <c r="G444">
        <v>-10.2159424271226</v>
      </c>
      <c r="H444">
        <v>-3.9536023090661501</v>
      </c>
      <c r="I444">
        <v>-33.484458654369099</v>
      </c>
      <c r="J444">
        <v>11.854490053551601</v>
      </c>
      <c r="K444">
        <v>50.504295639508001</v>
      </c>
      <c r="L444">
        <v>53.819828117788099</v>
      </c>
      <c r="M444">
        <v>47.396506397844703</v>
      </c>
      <c r="N444">
        <v>0.88041599771496704</v>
      </c>
      <c r="O444">
        <v>56.908665105386397</v>
      </c>
      <c r="P444">
        <v>16.406443618339502</v>
      </c>
    </row>
    <row r="445" spans="1:17" x14ac:dyDescent="0.3">
      <c r="A445" t="s">
        <v>1008</v>
      </c>
      <c r="B445" t="s">
        <v>1009</v>
      </c>
      <c r="C445" t="s">
        <v>3121</v>
      </c>
      <c r="D445" t="s">
        <v>202</v>
      </c>
      <c r="E445">
        <v>13708.3800308399</v>
      </c>
      <c r="F445">
        <v>1387.8</v>
      </c>
      <c r="G445">
        <v>6.8866652845955798</v>
      </c>
      <c r="H445">
        <v>-21.700454006003</v>
      </c>
      <c r="I445">
        <v>-8.5370777737846097</v>
      </c>
      <c r="J445">
        <v>-0.88137986147442204</v>
      </c>
      <c r="K445">
        <v>1692.5741866292899</v>
      </c>
      <c r="L445">
        <v>1563.35970569247</v>
      </c>
      <c r="M445">
        <v>19.039875527807201</v>
      </c>
      <c r="N445">
        <v>0.91620754237096802</v>
      </c>
      <c r="O445">
        <v>43.248306672431099</v>
      </c>
      <c r="P445">
        <v>37.202174987642103</v>
      </c>
      <c r="Q445">
        <v>3.4297480910440999E-2</v>
      </c>
    </row>
    <row r="446" spans="1:17" hidden="1" x14ac:dyDescent="0.3">
      <c r="A446" t="s">
        <v>1010</v>
      </c>
      <c r="B446" t="s">
        <v>1011</v>
      </c>
      <c r="C446" t="s">
        <v>3138</v>
      </c>
      <c r="D446" t="s">
        <v>462</v>
      </c>
      <c r="E446">
        <v>13651.1190175149</v>
      </c>
      <c r="F446">
        <v>2241.35</v>
      </c>
      <c r="G446">
        <v>-46.6538786503328</v>
      </c>
      <c r="H446">
        <v>1.51617886323218</v>
      </c>
      <c r="I446">
        <v>-28.637550313064999</v>
      </c>
      <c r="J446">
        <v>2.3022546622045801</v>
      </c>
      <c r="M446">
        <v>49.298526466535201</v>
      </c>
      <c r="O446">
        <v>38.309500970397302</v>
      </c>
      <c r="P446">
        <v>9.0097757891153201</v>
      </c>
    </row>
    <row r="447" spans="1:17" x14ac:dyDescent="0.3">
      <c r="A447" t="s">
        <v>1012</v>
      </c>
      <c r="B447" t="s">
        <v>1013</v>
      </c>
      <c r="C447" t="s">
        <v>599</v>
      </c>
      <c r="D447" t="s">
        <v>599</v>
      </c>
      <c r="E447">
        <v>13640.375316</v>
      </c>
      <c r="F447">
        <v>471.7</v>
      </c>
      <c r="G447">
        <v>7.3519335037375102</v>
      </c>
      <c r="H447">
        <v>4.61723133772864</v>
      </c>
      <c r="I447">
        <v>0.83521322009711496</v>
      </c>
      <c r="J447">
        <v>10.5853671535627</v>
      </c>
      <c r="K447">
        <v>470.51958637561398</v>
      </c>
      <c r="L447">
        <v>459.95899232028</v>
      </c>
      <c r="M447">
        <v>63.33365588993</v>
      </c>
      <c r="N447">
        <v>0.85257445123703002</v>
      </c>
      <c r="O447">
        <v>25.503497986008</v>
      </c>
      <c r="P447">
        <v>33.986649623632999</v>
      </c>
      <c r="Q447">
        <v>1.0899230251948999E-2</v>
      </c>
    </row>
    <row r="448" spans="1:17" x14ac:dyDescent="0.3">
      <c r="A448" t="s">
        <v>1014</v>
      </c>
      <c r="B448" t="s">
        <v>1015</v>
      </c>
      <c r="C448" t="s">
        <v>3126</v>
      </c>
      <c r="D448" t="s">
        <v>286</v>
      </c>
      <c r="E448">
        <v>13640.329000719999</v>
      </c>
      <c r="F448">
        <v>584.20000000000005</v>
      </c>
      <c r="G448">
        <v>84.2765799055081</v>
      </c>
      <c r="H448">
        <v>9.2435541645434292</v>
      </c>
      <c r="I448">
        <v>-25.037151216012902</v>
      </c>
      <c r="J448">
        <v>7.0542879996165704</v>
      </c>
      <c r="K448">
        <v>620.085767757702</v>
      </c>
      <c r="L448">
        <v>605.397204767066</v>
      </c>
      <c r="M448">
        <v>48.913638669071901</v>
      </c>
      <c r="N448">
        <v>0.61624824987035298</v>
      </c>
      <c r="O448">
        <v>41.732283464566898</v>
      </c>
      <c r="P448">
        <v>114.385321100917</v>
      </c>
      <c r="Q448">
        <v>3.4466746307723999E-2</v>
      </c>
    </row>
    <row r="449" spans="1:17" x14ac:dyDescent="0.3">
      <c r="A449" t="s">
        <v>1016</v>
      </c>
      <c r="B449" t="s">
        <v>1017</v>
      </c>
      <c r="C449" t="s">
        <v>3123</v>
      </c>
      <c r="D449" t="s">
        <v>575</v>
      </c>
      <c r="E449">
        <v>13364.6386146</v>
      </c>
      <c r="F449">
        <v>1688.7</v>
      </c>
      <c r="G449">
        <v>-9.8602797245275795</v>
      </c>
      <c r="H449">
        <v>-0.26010570890810503</v>
      </c>
      <c r="I449">
        <v>1.18494852590685</v>
      </c>
      <c r="J449">
        <v>1.41253905744449</v>
      </c>
      <c r="K449">
        <v>1733.8638667387099</v>
      </c>
      <c r="L449">
        <v>1682.96112987995</v>
      </c>
      <c r="M449">
        <v>47.960369673278201</v>
      </c>
      <c r="N449">
        <v>0.47994205246838201</v>
      </c>
      <c r="O449">
        <v>17.187777580387198</v>
      </c>
      <c r="P449">
        <v>29.204284621269998</v>
      </c>
      <c r="Q449">
        <v>-9.7592701918564007E-2</v>
      </c>
    </row>
    <row r="450" spans="1:17" x14ac:dyDescent="0.3">
      <c r="A450" t="s">
        <v>1018</v>
      </c>
      <c r="B450" t="s">
        <v>1019</v>
      </c>
      <c r="C450" t="s">
        <v>3127</v>
      </c>
      <c r="D450" t="s">
        <v>51</v>
      </c>
      <c r="E450">
        <v>13329.06753642</v>
      </c>
      <c r="F450">
        <v>549.95000000000005</v>
      </c>
      <c r="G450">
        <v>32.015669276022201</v>
      </c>
      <c r="H450">
        <v>0.44916618352620002</v>
      </c>
      <c r="I450">
        <v>23.405090773761799</v>
      </c>
      <c r="J450">
        <v>6.2672650596512103</v>
      </c>
      <c r="K450">
        <v>580.62795523188095</v>
      </c>
      <c r="L450">
        <v>516.66565326133104</v>
      </c>
      <c r="M450">
        <v>39.505756495041801</v>
      </c>
      <c r="N450">
        <v>0.43201836230797502</v>
      </c>
      <c r="O450">
        <v>31.1028275297754</v>
      </c>
      <c r="P450">
        <v>58.692829317558697</v>
      </c>
      <c r="Q450">
        <v>7.0588113994951004E-2</v>
      </c>
    </row>
    <row r="451" spans="1:17" hidden="1" x14ac:dyDescent="0.3">
      <c r="A451" t="s">
        <v>1020</v>
      </c>
      <c r="B451" t="s">
        <v>1021</v>
      </c>
      <c r="C451" t="s">
        <v>3138</v>
      </c>
      <c r="D451" t="s">
        <v>51</v>
      </c>
      <c r="E451">
        <v>13303.726835699999</v>
      </c>
      <c r="F451">
        <v>845.25</v>
      </c>
      <c r="G451">
        <v>-18.623071883032502</v>
      </c>
      <c r="H451">
        <v>4.9767430631831697</v>
      </c>
      <c r="I451">
        <v>-0.60674354576476197</v>
      </c>
      <c r="J451">
        <v>1.2026142804895601</v>
      </c>
      <c r="K451">
        <v>880.11196673162704</v>
      </c>
      <c r="M451">
        <v>40.466958563725697</v>
      </c>
      <c r="O451">
        <v>39.118603963324396</v>
      </c>
      <c r="P451">
        <v>16.586206896551701</v>
      </c>
    </row>
    <row r="452" spans="1:17" x14ac:dyDescent="0.3">
      <c r="A452" t="s">
        <v>1022</v>
      </c>
      <c r="B452" t="s">
        <v>1023</v>
      </c>
      <c r="C452" t="s">
        <v>3129</v>
      </c>
      <c r="D452" t="s">
        <v>242</v>
      </c>
      <c r="E452">
        <v>13293.796164519999</v>
      </c>
      <c r="F452">
        <v>1619.6</v>
      </c>
      <c r="G452">
        <v>11.921258870616199</v>
      </c>
      <c r="H452">
        <v>1.06930829770461</v>
      </c>
      <c r="I452">
        <v>-10.0882525760248</v>
      </c>
      <c r="J452">
        <v>3.4849338934442402</v>
      </c>
      <c r="K452">
        <v>1656.0635392569</v>
      </c>
      <c r="L452">
        <v>1620.26916211196</v>
      </c>
      <c r="M452">
        <v>41.5788176725043</v>
      </c>
      <c r="N452">
        <v>0.94831376870156403</v>
      </c>
      <c r="O452">
        <v>37.191281797974703</v>
      </c>
      <c r="P452">
        <v>39.964568119949803</v>
      </c>
      <c r="Q452">
        <v>8.1495092718260997E-2</v>
      </c>
    </row>
    <row r="453" spans="1:17" x14ac:dyDescent="0.3">
      <c r="A453" t="s">
        <v>1024</v>
      </c>
      <c r="B453" t="s">
        <v>1025</v>
      </c>
      <c r="C453" t="s">
        <v>3134</v>
      </c>
      <c r="D453" t="s">
        <v>263</v>
      </c>
      <c r="E453">
        <v>13241.355439999999</v>
      </c>
      <c r="F453">
        <v>4194.55</v>
      </c>
      <c r="G453">
        <v>23.731641151635799</v>
      </c>
      <c r="H453">
        <v>8.8451518226399202</v>
      </c>
      <c r="I453">
        <v>-1.9204287358277601</v>
      </c>
      <c r="J453">
        <v>3.3035421112382499</v>
      </c>
      <c r="K453">
        <v>4276.72252192003</v>
      </c>
      <c r="L453">
        <v>4008.67662471412</v>
      </c>
      <c r="M453">
        <v>37.7385930529652</v>
      </c>
      <c r="N453">
        <v>0.65207225610960096</v>
      </c>
      <c r="O453">
        <v>19.202298220309601</v>
      </c>
      <c r="P453">
        <v>50.826126822602902</v>
      </c>
      <c r="Q453">
        <v>0.17300515688446499</v>
      </c>
    </row>
    <row r="454" spans="1:17" x14ac:dyDescent="0.3">
      <c r="A454" t="s">
        <v>1026</v>
      </c>
      <c r="B454" t="s">
        <v>1027</v>
      </c>
      <c r="C454" t="s">
        <v>3134</v>
      </c>
      <c r="D454" t="s">
        <v>91</v>
      </c>
      <c r="E454">
        <v>13239.648828810001</v>
      </c>
      <c r="F454">
        <v>2364.9</v>
      </c>
      <c r="G454">
        <v>-3.92143970490815</v>
      </c>
      <c r="H454">
        <v>10.766760159665001</v>
      </c>
      <c r="I454">
        <v>-22.918212942480402</v>
      </c>
      <c r="J454">
        <v>13.027431702487799</v>
      </c>
      <c r="K454">
        <v>2512.55153081659</v>
      </c>
      <c r="L454">
        <v>2571.2182630376701</v>
      </c>
      <c r="M454">
        <v>50.6483625375336</v>
      </c>
      <c r="N454">
        <v>1.62777150312186</v>
      </c>
      <c r="O454">
        <v>54.551989513298601</v>
      </c>
      <c r="P454">
        <v>35.059965733866299</v>
      </c>
      <c r="Q454">
        <v>0.122458181018694</v>
      </c>
    </row>
    <row r="455" spans="1:17" x14ac:dyDescent="0.3">
      <c r="A455" t="s">
        <v>1028</v>
      </c>
      <c r="B455" t="s">
        <v>1029</v>
      </c>
      <c r="C455" t="s">
        <v>3123</v>
      </c>
      <c r="D455" t="s">
        <v>24</v>
      </c>
      <c r="E455">
        <v>13217.29012688</v>
      </c>
      <c r="F455">
        <v>178.45</v>
      </c>
      <c r="G455">
        <v>3.6043769271500401</v>
      </c>
      <c r="H455">
        <v>14.2685846033679</v>
      </c>
      <c r="I455">
        <v>4.9102488485742999</v>
      </c>
      <c r="J455">
        <v>4.55040809056322</v>
      </c>
      <c r="K455">
        <v>165.33003449789001</v>
      </c>
      <c r="L455">
        <v>157.19575435394799</v>
      </c>
      <c r="M455">
        <v>76.076745671169405</v>
      </c>
      <c r="N455">
        <v>3.4768290723926198</v>
      </c>
      <c r="O455">
        <v>0.98066685346034299</v>
      </c>
      <c r="P455">
        <v>42.304625199362</v>
      </c>
      <c r="Q455">
        <v>-8.1346233339040005E-3</v>
      </c>
    </row>
    <row r="456" spans="1:17" x14ac:dyDescent="0.3">
      <c r="A456" t="s">
        <v>1030</v>
      </c>
      <c r="B456" t="s">
        <v>1031</v>
      </c>
      <c r="C456" t="s">
        <v>3134</v>
      </c>
      <c r="D456" t="s">
        <v>117</v>
      </c>
      <c r="E456">
        <v>13189.509917039901</v>
      </c>
      <c r="F456">
        <v>197.16</v>
      </c>
      <c r="G456">
        <v>37.294598609237099</v>
      </c>
      <c r="H456">
        <v>0.29608715309676198</v>
      </c>
      <c r="I456">
        <v>2.5844272157015902</v>
      </c>
      <c r="J456">
        <v>22.512783556222001</v>
      </c>
      <c r="K456">
        <v>193.23525123940999</v>
      </c>
      <c r="L456">
        <v>181.24481272190101</v>
      </c>
      <c r="M456">
        <v>64.889942844723507</v>
      </c>
      <c r="N456">
        <v>0.77648136864474104</v>
      </c>
      <c r="O456">
        <v>24.158044228038101</v>
      </c>
      <c r="P456">
        <v>62.9152206246901</v>
      </c>
      <c r="Q456">
        <v>0.13144612259369601</v>
      </c>
    </row>
    <row r="457" spans="1:17" x14ac:dyDescent="0.3">
      <c r="A457" t="s">
        <v>1032</v>
      </c>
      <c r="B457" t="s">
        <v>1033</v>
      </c>
      <c r="C457" t="s">
        <v>3134</v>
      </c>
      <c r="D457" t="s">
        <v>263</v>
      </c>
      <c r="E457">
        <v>13161.38567252</v>
      </c>
      <c r="F457">
        <v>1978.1</v>
      </c>
      <c r="G457">
        <v>74.067070704576807</v>
      </c>
      <c r="H457">
        <v>2.7270153084749098</v>
      </c>
      <c r="I457">
        <v>24.022881374769199</v>
      </c>
      <c r="J457">
        <v>8.2807091211210508</v>
      </c>
      <c r="K457">
        <v>1839.4686539003001</v>
      </c>
      <c r="L457">
        <v>1583.3918767795001</v>
      </c>
      <c r="M457">
        <v>70.3435356057348</v>
      </c>
      <c r="N457">
        <v>0.92735969623579995</v>
      </c>
      <c r="O457">
        <v>2.87396997118447</v>
      </c>
      <c r="P457">
        <v>105.20773899061101</v>
      </c>
      <c r="Q457">
        <v>0.13714700996679599</v>
      </c>
    </row>
    <row r="458" spans="1:17" x14ac:dyDescent="0.3">
      <c r="A458" t="s">
        <v>1034</v>
      </c>
      <c r="B458" t="s">
        <v>1035</v>
      </c>
      <c r="C458" t="s">
        <v>3127</v>
      </c>
      <c r="D458" t="s">
        <v>51</v>
      </c>
      <c r="E458">
        <v>13152.67740708</v>
      </c>
      <c r="F458">
        <v>1073.4000000000001</v>
      </c>
      <c r="G458">
        <v>48.771990613080803</v>
      </c>
      <c r="H458">
        <v>-2.3242752456014801</v>
      </c>
      <c r="I458">
        <v>22.416857800238599</v>
      </c>
      <c r="J458">
        <v>11.9568461833976</v>
      </c>
      <c r="K458">
        <v>1078.78824105581</v>
      </c>
      <c r="L458">
        <v>927.670138175749</v>
      </c>
      <c r="M458">
        <v>52.710256684894802</v>
      </c>
      <c r="N458">
        <v>0.55561895067008304</v>
      </c>
      <c r="O458">
        <v>24.380473262530199</v>
      </c>
      <c r="P458">
        <v>74.224963479954496</v>
      </c>
      <c r="Q458">
        <v>4.8898096291074999E-2</v>
      </c>
    </row>
    <row r="459" spans="1:17" x14ac:dyDescent="0.3">
      <c r="A459" t="s">
        <v>1036</v>
      </c>
      <c r="B459" t="s">
        <v>1037</v>
      </c>
      <c r="C459" t="s">
        <v>3134</v>
      </c>
      <c r="D459" t="s">
        <v>166</v>
      </c>
      <c r="E459">
        <v>13127.395904999999</v>
      </c>
      <c r="F459">
        <v>585</v>
      </c>
      <c r="G459">
        <v>2.0042490000178299</v>
      </c>
      <c r="H459">
        <v>-11.2047742232622</v>
      </c>
      <c r="I459">
        <v>3.65322618299182</v>
      </c>
      <c r="J459">
        <v>7.1901553365142696</v>
      </c>
      <c r="K459">
        <v>623.82125540053096</v>
      </c>
      <c r="L459">
        <v>572.09147388865199</v>
      </c>
      <c r="M459">
        <v>45.4953281391305</v>
      </c>
      <c r="N459">
        <v>1.41005254920384</v>
      </c>
      <c r="O459">
        <v>26.341880341880302</v>
      </c>
      <c r="P459">
        <v>48.045046184992998</v>
      </c>
      <c r="Q459">
        <v>0.19778139436777101</v>
      </c>
    </row>
    <row r="460" spans="1:17" x14ac:dyDescent="0.3">
      <c r="A460" t="s">
        <v>1038</v>
      </c>
      <c r="B460" t="s">
        <v>1039</v>
      </c>
      <c r="C460" t="s">
        <v>3124</v>
      </c>
      <c r="D460" t="s">
        <v>1040</v>
      </c>
      <c r="E460">
        <v>13084.658853389999</v>
      </c>
      <c r="F460">
        <v>407.7</v>
      </c>
      <c r="G460">
        <v>44.709675186983198</v>
      </c>
      <c r="H460">
        <v>-0.37914204432806498</v>
      </c>
      <c r="I460">
        <v>2.0319386526239001</v>
      </c>
      <c r="J460">
        <v>7.1569263646061696</v>
      </c>
      <c r="K460">
        <v>436.89478630309901</v>
      </c>
      <c r="L460">
        <v>411.90001482656697</v>
      </c>
      <c r="M460">
        <v>44.840582108381597</v>
      </c>
      <c r="N460">
        <v>0.73827282853662102</v>
      </c>
      <c r="O460">
        <v>51.532989943585903</v>
      </c>
      <c r="P460">
        <v>76.684723726977197</v>
      </c>
      <c r="Q460">
        <v>0.118176269247244</v>
      </c>
    </row>
    <row r="461" spans="1:17" x14ac:dyDescent="0.3">
      <c r="A461" t="s">
        <v>1041</v>
      </c>
      <c r="B461" t="s">
        <v>1042</v>
      </c>
      <c r="C461" t="s">
        <v>3140</v>
      </c>
      <c r="D461" t="s">
        <v>1043</v>
      </c>
      <c r="E461">
        <v>13065.366152514</v>
      </c>
      <c r="F461">
        <v>84.73</v>
      </c>
      <c r="G461">
        <v>-6.6039752195844397</v>
      </c>
      <c r="H461">
        <v>12.1383274695794</v>
      </c>
      <c r="I461">
        <v>-1.7016932333988899</v>
      </c>
      <c r="J461">
        <v>14.0530619332614</v>
      </c>
      <c r="K461">
        <v>83.707734480252697</v>
      </c>
      <c r="L461">
        <v>85.881314453516396</v>
      </c>
      <c r="M461">
        <v>61.090196372142501</v>
      </c>
      <c r="N461">
        <v>0.49198505967928402</v>
      </c>
      <c r="O461">
        <v>60.155788976749598</v>
      </c>
      <c r="P461">
        <v>19.929228591648901</v>
      </c>
      <c r="Q461">
        <v>1.1229852812192E-2</v>
      </c>
    </row>
    <row r="462" spans="1:17" x14ac:dyDescent="0.3">
      <c r="A462" t="s">
        <v>1044</v>
      </c>
      <c r="B462" t="s">
        <v>1045</v>
      </c>
      <c r="C462" t="s">
        <v>3134</v>
      </c>
      <c r="D462" t="s">
        <v>46</v>
      </c>
      <c r="E462">
        <v>13060.83896784</v>
      </c>
      <c r="F462">
        <v>710.55</v>
      </c>
      <c r="G462">
        <v>3.1463873911525702</v>
      </c>
      <c r="H462">
        <v>3.0505717958809302</v>
      </c>
      <c r="I462">
        <v>24.1922300571159</v>
      </c>
      <c r="J462">
        <v>9.2826427440804409</v>
      </c>
      <c r="K462">
        <v>741.81771416834897</v>
      </c>
      <c r="L462">
        <v>653.60013441044498</v>
      </c>
      <c r="M462">
        <v>38.273618241655299</v>
      </c>
      <c r="N462">
        <v>0.432678244620335</v>
      </c>
      <c r="O462">
        <v>16.346492153965201</v>
      </c>
      <c r="P462">
        <v>58.604910714285701</v>
      </c>
      <c r="Q462">
        <v>8.6715014241606006E-2</v>
      </c>
    </row>
    <row r="463" spans="1:17" x14ac:dyDescent="0.3">
      <c r="A463" t="s">
        <v>1046</v>
      </c>
      <c r="B463" t="s">
        <v>1047</v>
      </c>
      <c r="C463" t="s">
        <v>3127</v>
      </c>
      <c r="D463" t="s">
        <v>51</v>
      </c>
      <c r="E463">
        <v>13001.26787274</v>
      </c>
      <c r="F463">
        <v>286.89999999999998</v>
      </c>
      <c r="G463">
        <v>120.541594147815</v>
      </c>
      <c r="H463">
        <v>5.04398168184336</v>
      </c>
      <c r="I463">
        <v>68.178434690632898</v>
      </c>
      <c r="J463">
        <v>12.3904690422237</v>
      </c>
      <c r="K463">
        <v>269.85981296741897</v>
      </c>
      <c r="L463">
        <v>207.94417809968601</v>
      </c>
      <c r="M463">
        <v>56.6260230329097</v>
      </c>
      <c r="N463">
        <v>0.35830158534112999</v>
      </c>
      <c r="O463">
        <v>14.6043917741373</v>
      </c>
      <c r="P463">
        <v>155.36270582999501</v>
      </c>
      <c r="Q463">
        <v>0.196767380917614</v>
      </c>
    </row>
    <row r="464" spans="1:17" x14ac:dyDescent="0.3">
      <c r="A464" t="s">
        <v>1048</v>
      </c>
      <c r="B464" t="s">
        <v>1049</v>
      </c>
      <c r="C464" t="s">
        <v>3123</v>
      </c>
      <c r="D464" t="s">
        <v>518</v>
      </c>
      <c r="E464">
        <v>12943.443600000001</v>
      </c>
      <c r="F464">
        <v>135.41999999999999</v>
      </c>
      <c r="G464">
        <v>34.728382316478097</v>
      </c>
      <c r="H464">
        <v>1.6527131697128099</v>
      </c>
      <c r="I464">
        <v>56.003833377312098</v>
      </c>
      <c r="J464">
        <v>5.5082525043029698</v>
      </c>
      <c r="K464">
        <v>133.042781035019</v>
      </c>
      <c r="L464">
        <v>107.015184881208</v>
      </c>
      <c r="M464">
        <v>38.582355808244102</v>
      </c>
      <c r="N464">
        <v>0.85606564852629696</v>
      </c>
      <c r="O464">
        <v>24.612317235268002</v>
      </c>
      <c r="P464">
        <v>96.260869565217305</v>
      </c>
      <c r="Q464">
        <v>6.0526842607273E-2</v>
      </c>
    </row>
    <row r="465" spans="1:17" x14ac:dyDescent="0.3">
      <c r="A465" t="s">
        <v>1050</v>
      </c>
      <c r="B465" t="s">
        <v>1051</v>
      </c>
      <c r="C465" t="s">
        <v>3123</v>
      </c>
      <c r="D465" t="s">
        <v>54</v>
      </c>
      <c r="E465">
        <v>12941.98700641</v>
      </c>
      <c r="F465">
        <v>152.9</v>
      </c>
      <c r="G465">
        <v>-17.704088905226001</v>
      </c>
      <c r="H465">
        <v>-13.470960901605</v>
      </c>
      <c r="I465">
        <v>-27.3526437115558</v>
      </c>
      <c r="J465">
        <v>10.381822333895</v>
      </c>
      <c r="K465">
        <v>180.66373872284899</v>
      </c>
      <c r="L465">
        <v>184.04369169288799</v>
      </c>
      <c r="M465">
        <v>40.033860748348602</v>
      </c>
      <c r="N465">
        <v>1.57156298209983</v>
      </c>
      <c r="O465">
        <v>50.686723348593802</v>
      </c>
      <c r="P465">
        <v>13.764880952380899</v>
      </c>
      <c r="Q465">
        <v>-5.2294054544207998E-2</v>
      </c>
    </row>
    <row r="466" spans="1:17" hidden="1" x14ac:dyDescent="0.3">
      <c r="A466" t="s">
        <v>1052</v>
      </c>
      <c r="B466" t="s">
        <v>1053</v>
      </c>
      <c r="C466" t="s">
        <v>3138</v>
      </c>
      <c r="D466" t="s">
        <v>1054</v>
      </c>
      <c r="E466">
        <v>12906.893384999599</v>
      </c>
      <c r="F466">
        <v>100</v>
      </c>
      <c r="G466">
        <v>-24.776918036878701</v>
      </c>
      <c r="I466">
        <v>-6.7605896996109101</v>
      </c>
      <c r="M466">
        <v>50</v>
      </c>
      <c r="N466">
        <v>1</v>
      </c>
      <c r="O466">
        <v>0</v>
      </c>
      <c r="P466">
        <v>0</v>
      </c>
    </row>
    <row r="467" spans="1:17" x14ac:dyDescent="0.3">
      <c r="A467" t="s">
        <v>1055</v>
      </c>
      <c r="B467" t="s">
        <v>1056</v>
      </c>
      <c r="C467" t="s">
        <v>3131</v>
      </c>
      <c r="D467" t="s">
        <v>75</v>
      </c>
      <c r="E467">
        <v>12802.262304284999</v>
      </c>
      <c r="F467">
        <v>358.45</v>
      </c>
      <c r="G467">
        <v>-21.2085851851017</v>
      </c>
      <c r="H467">
        <v>5.7232043303675404</v>
      </c>
      <c r="I467">
        <v>1.4180733455075201</v>
      </c>
      <c r="J467">
        <v>10.732132935304699</v>
      </c>
      <c r="K467">
        <v>349.602910740163</v>
      </c>
      <c r="L467">
        <v>345.61592989900703</v>
      </c>
      <c r="M467">
        <v>62.647931553084099</v>
      </c>
      <c r="N467">
        <v>0.50854880907101097</v>
      </c>
      <c r="O467">
        <v>11.0336169619193</v>
      </c>
      <c r="P467">
        <v>23.051836594575999</v>
      </c>
      <c r="Q467">
        <v>-8.1256238218284996E-2</v>
      </c>
    </row>
    <row r="468" spans="1:17" x14ac:dyDescent="0.3">
      <c r="A468" t="s">
        <v>1057</v>
      </c>
      <c r="B468" t="s">
        <v>1058</v>
      </c>
      <c r="C468" t="s">
        <v>3133</v>
      </c>
      <c r="D468" t="s">
        <v>111</v>
      </c>
      <c r="E468">
        <v>12743.597199</v>
      </c>
      <c r="F468">
        <v>922.1</v>
      </c>
      <c r="G468">
        <v>51.802936425013201</v>
      </c>
      <c r="H468">
        <v>26.684645260855898</v>
      </c>
      <c r="I468">
        <v>21.495895452346701</v>
      </c>
      <c r="J468">
        <v>10.557566838372001</v>
      </c>
      <c r="K468">
        <v>824.56500667166802</v>
      </c>
      <c r="L468">
        <v>702.19915321617395</v>
      </c>
      <c r="M468">
        <v>54.467650749093202</v>
      </c>
      <c r="N468">
        <v>0.90195402090218502</v>
      </c>
      <c r="O468">
        <v>6.2791454289122504</v>
      </c>
      <c r="P468">
        <v>110.98272508866199</v>
      </c>
    </row>
    <row r="469" spans="1:17" x14ac:dyDescent="0.3">
      <c r="A469" t="s">
        <v>1059</v>
      </c>
      <c r="B469" t="s">
        <v>1060</v>
      </c>
      <c r="C469" t="s">
        <v>3125</v>
      </c>
      <c r="D469" t="s">
        <v>199</v>
      </c>
      <c r="E469">
        <v>12682.753314269999</v>
      </c>
      <c r="F469">
        <v>390.45</v>
      </c>
      <c r="G469">
        <v>-8.9507536939537893</v>
      </c>
      <c r="H469">
        <v>-8.0792770541407695</v>
      </c>
      <c r="I469">
        <v>-15.3845073218903</v>
      </c>
      <c r="J469">
        <v>0.310886578726427</v>
      </c>
      <c r="K469">
        <v>438.76981135059498</v>
      </c>
      <c r="L469">
        <v>437.57693005696399</v>
      </c>
      <c r="M469">
        <v>32.204027382572697</v>
      </c>
      <c r="N469">
        <v>0.216350504915722</v>
      </c>
      <c r="O469">
        <v>40.0947624535792</v>
      </c>
      <c r="P469">
        <v>52.3410066328521</v>
      </c>
    </row>
    <row r="470" spans="1:17" x14ac:dyDescent="0.3">
      <c r="A470" t="s">
        <v>1061</v>
      </c>
      <c r="B470" t="s">
        <v>1062</v>
      </c>
      <c r="C470" t="s">
        <v>3134</v>
      </c>
      <c r="D470" t="s">
        <v>117</v>
      </c>
      <c r="E470">
        <v>12587.36872305</v>
      </c>
      <c r="F470">
        <v>413.05</v>
      </c>
      <c r="G470">
        <v>15.3350222616287</v>
      </c>
      <c r="H470">
        <v>24.0886358386323</v>
      </c>
      <c r="I470">
        <v>6.5590262125975904</v>
      </c>
      <c r="J470">
        <v>12.779426819182</v>
      </c>
      <c r="K470">
        <v>383.43711122501298</v>
      </c>
      <c r="L470">
        <v>353.612150839582</v>
      </c>
      <c r="M470">
        <v>53.209113641065002</v>
      </c>
      <c r="N470">
        <v>0.60065710800863803</v>
      </c>
      <c r="O470">
        <v>9.1877496671105092</v>
      </c>
      <c r="P470">
        <v>51.272660684856199</v>
      </c>
      <c r="Q470">
        <v>0.16744003635851601</v>
      </c>
    </row>
    <row r="471" spans="1:17" x14ac:dyDescent="0.3">
      <c r="A471" t="s">
        <v>1063</v>
      </c>
      <c r="B471" t="s">
        <v>1064</v>
      </c>
      <c r="C471" t="s">
        <v>3125</v>
      </c>
      <c r="D471" t="s">
        <v>125</v>
      </c>
      <c r="E471">
        <v>12424.812437439999</v>
      </c>
      <c r="F471">
        <v>1952.6</v>
      </c>
      <c r="G471">
        <v>0.74378137170960201</v>
      </c>
      <c r="H471">
        <v>3.36652057450104</v>
      </c>
      <c r="I471">
        <v>12.3330640468439</v>
      </c>
      <c r="J471">
        <v>8.9876694490332003</v>
      </c>
      <c r="K471">
        <v>2003.3386835214101</v>
      </c>
      <c r="L471">
        <v>1908.3336836595199</v>
      </c>
      <c r="M471">
        <v>61.140316453116597</v>
      </c>
      <c r="N471">
        <v>1.0033616541066701</v>
      </c>
      <c r="O471">
        <v>27.214995390761</v>
      </c>
      <c r="P471">
        <v>35.583098982744801</v>
      </c>
      <c r="Q471">
        <v>-4.7689319900824999E-2</v>
      </c>
    </row>
    <row r="472" spans="1:17" hidden="1" x14ac:dyDescent="0.3">
      <c r="A472" t="s">
        <v>1065</v>
      </c>
      <c r="B472" t="s">
        <v>1066</v>
      </c>
      <c r="C472" t="s">
        <v>3138</v>
      </c>
      <c r="D472" t="s">
        <v>131</v>
      </c>
      <c r="E472">
        <v>12365.43074487</v>
      </c>
      <c r="F472">
        <v>406.95</v>
      </c>
      <c r="G472">
        <v>38.3619875554243</v>
      </c>
      <c r="H472">
        <v>12.792237001984599</v>
      </c>
      <c r="I472">
        <v>29.320333222977201</v>
      </c>
      <c r="J472">
        <v>8.2616797321739597</v>
      </c>
      <c r="K472">
        <v>402.78213097454397</v>
      </c>
      <c r="L472">
        <v>340.69527773403502</v>
      </c>
      <c r="M472">
        <v>48.1791463999676</v>
      </c>
      <c r="N472">
        <v>0.52443337717492</v>
      </c>
      <c r="O472">
        <v>17.102838186509299</v>
      </c>
      <c r="P472">
        <v>98.997555012224893</v>
      </c>
      <c r="Q472">
        <v>0.18653286431141899</v>
      </c>
    </row>
    <row r="473" spans="1:17" x14ac:dyDescent="0.3">
      <c r="A473" t="s">
        <v>1067</v>
      </c>
      <c r="B473" t="s">
        <v>1068</v>
      </c>
      <c r="C473" t="s">
        <v>3125</v>
      </c>
      <c r="D473" t="s">
        <v>998</v>
      </c>
      <c r="E473">
        <v>12293.590244075</v>
      </c>
      <c r="F473">
        <v>609.35</v>
      </c>
      <c r="G473">
        <v>16.915908378654301</v>
      </c>
      <c r="H473">
        <v>-1.5914208541236301</v>
      </c>
      <c r="I473">
        <v>51.2453742573448</v>
      </c>
      <c r="J473">
        <v>4.1757830077387998</v>
      </c>
      <c r="K473">
        <v>602.94413730513304</v>
      </c>
      <c r="L473">
        <v>497.72209384950901</v>
      </c>
      <c r="M473">
        <v>39.080501422965902</v>
      </c>
      <c r="N473">
        <v>0.43630324490922401</v>
      </c>
      <c r="O473">
        <v>13.5308115204726</v>
      </c>
      <c r="P473">
        <v>77.394468704512306</v>
      </c>
      <c r="Q473">
        <v>7.0411410412227995E-2</v>
      </c>
    </row>
    <row r="474" spans="1:17" x14ac:dyDescent="0.3">
      <c r="A474" t="s">
        <v>1069</v>
      </c>
      <c r="B474" t="s">
        <v>1070</v>
      </c>
      <c r="C474" t="s">
        <v>3128</v>
      </c>
      <c r="D474" t="s">
        <v>108</v>
      </c>
      <c r="E474">
        <v>12253.984382675901</v>
      </c>
      <c r="F474">
        <v>17.88</v>
      </c>
      <c r="G474">
        <v>19.416630350218</v>
      </c>
      <c r="H474">
        <v>-6.9133313855551703</v>
      </c>
      <c r="I474">
        <v>-13.392443485511601</v>
      </c>
      <c r="J474">
        <v>5.1183223252715599</v>
      </c>
      <c r="K474">
        <v>18.777022213320599</v>
      </c>
      <c r="L474">
        <v>17.483347300474499</v>
      </c>
      <c r="M474">
        <v>36.062051007528503</v>
      </c>
      <c r="N474">
        <v>0.94958274005215304</v>
      </c>
      <c r="O474">
        <v>34.228187919462997</v>
      </c>
      <c r="P474">
        <v>53.476394849785301</v>
      </c>
      <c r="Q474">
        <v>0.127927031131265</v>
      </c>
    </row>
    <row r="475" spans="1:17" x14ac:dyDescent="0.3">
      <c r="A475" t="s">
        <v>1071</v>
      </c>
      <c r="B475" t="s">
        <v>1072</v>
      </c>
      <c r="C475" t="s">
        <v>3123</v>
      </c>
      <c r="D475" t="s">
        <v>211</v>
      </c>
      <c r="E475">
        <v>12237.744274000001</v>
      </c>
      <c r="F475">
        <v>2955.5</v>
      </c>
      <c r="G475">
        <v>141.42438797528001</v>
      </c>
      <c r="H475">
        <v>45.457323580244797</v>
      </c>
      <c r="I475">
        <v>75.627018680777198</v>
      </c>
      <c r="J475">
        <v>37.866027429537503</v>
      </c>
      <c r="K475">
        <v>2563.4062163840499</v>
      </c>
      <c r="L475">
        <v>2006.2823152989399</v>
      </c>
      <c r="M475">
        <v>55.071500082424897</v>
      </c>
      <c r="N475">
        <v>1.75768428670946</v>
      </c>
      <c r="O475">
        <v>26.3813229571984</v>
      </c>
      <c r="P475">
        <v>170.266563028668</v>
      </c>
      <c r="Q475">
        <v>0.20272393463597699</v>
      </c>
    </row>
    <row r="476" spans="1:17" x14ac:dyDescent="0.3">
      <c r="A476" t="s">
        <v>1073</v>
      </c>
      <c r="B476" t="s">
        <v>1074</v>
      </c>
      <c r="C476" t="s">
        <v>3135</v>
      </c>
      <c r="D476" t="s">
        <v>540</v>
      </c>
      <c r="E476">
        <v>12206.2835266</v>
      </c>
      <c r="F476">
        <v>785.35</v>
      </c>
      <c r="G476">
        <v>-30.156436109167799</v>
      </c>
      <c r="H476">
        <v>-10.5517532046998</v>
      </c>
      <c r="I476">
        <v>-14.496726917656</v>
      </c>
      <c r="J476">
        <v>1.2711508826372899</v>
      </c>
      <c r="K476">
        <v>835.40735078470595</v>
      </c>
      <c r="L476">
        <v>832.86827015525398</v>
      </c>
      <c r="M476">
        <v>41.5541397257917</v>
      </c>
      <c r="N476">
        <v>0.64635591927082903</v>
      </c>
      <c r="O476">
        <v>21.856497103202301</v>
      </c>
      <c r="P476">
        <v>10.776500458424399</v>
      </c>
      <c r="Q476">
        <v>1.6818586682302E-2</v>
      </c>
    </row>
    <row r="477" spans="1:17" x14ac:dyDescent="0.3">
      <c r="A477" t="s">
        <v>1075</v>
      </c>
      <c r="B477" t="s">
        <v>1076</v>
      </c>
      <c r="C477" t="s">
        <v>3123</v>
      </c>
      <c r="D477" t="s">
        <v>391</v>
      </c>
      <c r="E477">
        <v>12181.995261905</v>
      </c>
      <c r="F477">
        <v>393.95</v>
      </c>
      <c r="G477">
        <v>250.41355815359699</v>
      </c>
      <c r="H477">
        <v>11.03383431318</v>
      </c>
      <c r="I477">
        <v>175.53966110655099</v>
      </c>
      <c r="J477">
        <v>13.850631600249001</v>
      </c>
      <c r="K477">
        <v>346.39289758179598</v>
      </c>
      <c r="L477">
        <v>238.98939664429099</v>
      </c>
      <c r="M477">
        <v>56.9782895357529</v>
      </c>
      <c r="N477">
        <v>0.67391416533588999</v>
      </c>
      <c r="O477">
        <v>13.9611625840842</v>
      </c>
      <c r="P477">
        <v>277.52755150934303</v>
      </c>
      <c r="Q477">
        <v>0.14663384739617399</v>
      </c>
    </row>
    <row r="478" spans="1:17" x14ac:dyDescent="0.3">
      <c r="A478" t="s">
        <v>1077</v>
      </c>
      <c r="B478" t="s">
        <v>1078</v>
      </c>
      <c r="C478" t="s">
        <v>3134</v>
      </c>
      <c r="D478" t="s">
        <v>75</v>
      </c>
      <c r="E478">
        <v>12020.44800746</v>
      </c>
      <c r="F478">
        <v>582.1</v>
      </c>
      <c r="G478">
        <v>-44.002617058595199</v>
      </c>
      <c r="H478">
        <v>0.50637056327094798</v>
      </c>
      <c r="I478">
        <v>-12.485749631589201</v>
      </c>
      <c r="J478">
        <v>5.9563987065672999</v>
      </c>
      <c r="K478">
        <v>597.03506642412503</v>
      </c>
      <c r="L478">
        <v>626.97171026706803</v>
      </c>
      <c r="M478">
        <v>46.443559070616097</v>
      </c>
      <c r="N478">
        <v>0.314787551041602</v>
      </c>
      <c r="O478">
        <v>41.556433602473703</v>
      </c>
      <c r="P478">
        <v>15.4387704511651</v>
      </c>
      <c r="Q478">
        <v>5.7255886385244002E-2</v>
      </c>
    </row>
    <row r="479" spans="1:17" hidden="1" x14ac:dyDescent="0.3">
      <c r="A479" t="s">
        <v>1079</v>
      </c>
      <c r="B479" t="s">
        <v>1080</v>
      </c>
      <c r="C479" t="s">
        <v>3138</v>
      </c>
      <c r="D479" t="s">
        <v>304</v>
      </c>
      <c r="E479">
        <v>11941.352982930001</v>
      </c>
      <c r="F479">
        <v>871.95</v>
      </c>
      <c r="G479">
        <v>-13.3598467360864</v>
      </c>
      <c r="H479">
        <v>4.9995019917165902</v>
      </c>
      <c r="I479">
        <v>16.387493062905801</v>
      </c>
      <c r="J479">
        <v>7.8413228814111902</v>
      </c>
      <c r="K479">
        <v>883.48669341577795</v>
      </c>
      <c r="L479">
        <v>836.28084114921398</v>
      </c>
      <c r="M479">
        <v>50.493085028007499</v>
      </c>
      <c r="N479">
        <v>0.57011839554170896</v>
      </c>
      <c r="O479">
        <v>17.552611961695</v>
      </c>
      <c r="P479">
        <v>34.736923433516097</v>
      </c>
      <c r="Q479">
        <v>-8.2787204052560001E-2</v>
      </c>
    </row>
    <row r="480" spans="1:17" x14ac:dyDescent="0.3">
      <c r="A480" t="s">
        <v>1081</v>
      </c>
      <c r="B480" t="s">
        <v>1082</v>
      </c>
      <c r="C480" t="s">
        <v>3129</v>
      </c>
      <c r="D480" t="s">
        <v>263</v>
      </c>
      <c r="E480">
        <v>11922.066160079999</v>
      </c>
      <c r="F480">
        <v>4997.6000000000004</v>
      </c>
      <c r="G480">
        <v>-22.8828164608394</v>
      </c>
      <c r="H480">
        <v>-13.468961194807999</v>
      </c>
      <c r="I480">
        <v>8.6774191933844094</v>
      </c>
      <c r="J480">
        <v>2.8404838890639699</v>
      </c>
      <c r="K480">
        <v>5745.3946888792898</v>
      </c>
      <c r="L480">
        <v>5231.7479417676795</v>
      </c>
      <c r="M480">
        <v>27.282798759338998</v>
      </c>
      <c r="N480">
        <v>0.72745438306810795</v>
      </c>
      <c r="O480">
        <v>42.493396830478602</v>
      </c>
      <c r="P480">
        <v>32.1399769966023</v>
      </c>
      <c r="Q480">
        <v>9.7791505439320997E-2</v>
      </c>
    </row>
    <row r="481" spans="1:17" x14ac:dyDescent="0.3">
      <c r="A481" t="s">
        <v>1083</v>
      </c>
      <c r="B481" t="s">
        <v>1084</v>
      </c>
      <c r="C481" t="s">
        <v>3129</v>
      </c>
      <c r="D481" t="s">
        <v>196</v>
      </c>
      <c r="E481">
        <v>11851.09948707</v>
      </c>
      <c r="F481">
        <v>503.7</v>
      </c>
      <c r="G481">
        <v>24.5560200004767</v>
      </c>
      <c r="H481">
        <v>-9.6109037047821602</v>
      </c>
      <c r="I481">
        <v>16.755839922752902</v>
      </c>
      <c r="J481">
        <v>9.4404440970113495</v>
      </c>
      <c r="K481">
        <v>536.78981540492805</v>
      </c>
      <c r="L481">
        <v>476.80495127109401</v>
      </c>
      <c r="M481">
        <v>39.850808231983102</v>
      </c>
      <c r="N481">
        <v>0.29406222261385201</v>
      </c>
      <c r="O481">
        <v>29.442128250943</v>
      </c>
      <c r="P481">
        <v>50.673048160335</v>
      </c>
      <c r="Q481">
        <v>0.13121736797248701</v>
      </c>
    </row>
    <row r="482" spans="1:17" hidden="1" x14ac:dyDescent="0.3">
      <c r="A482" t="s">
        <v>1085</v>
      </c>
      <c r="B482" t="s">
        <v>1086</v>
      </c>
      <c r="C482" t="s">
        <v>3138</v>
      </c>
      <c r="D482" t="s">
        <v>102</v>
      </c>
      <c r="E482">
        <v>11809.88217132</v>
      </c>
      <c r="F482">
        <v>10333.65</v>
      </c>
      <c r="G482">
        <v>7.75249938593059</v>
      </c>
      <c r="H482">
        <v>-2.88645742263764</v>
      </c>
      <c r="I482">
        <v>27.062911145393802</v>
      </c>
      <c r="J482">
        <v>0.392168687074122</v>
      </c>
      <c r="K482">
        <v>10777.394430362399</v>
      </c>
      <c r="L482">
        <v>9142.0370724636596</v>
      </c>
      <c r="M482">
        <v>39.611245254071797</v>
      </c>
      <c r="N482">
        <v>1.43860439630215</v>
      </c>
      <c r="O482">
        <v>23.751046338902501</v>
      </c>
      <c r="P482">
        <v>53.498165505562802</v>
      </c>
      <c r="Q482">
        <v>0.13320239388140701</v>
      </c>
    </row>
    <row r="483" spans="1:17" x14ac:dyDescent="0.3">
      <c r="A483" t="s">
        <v>1087</v>
      </c>
      <c r="B483" t="s">
        <v>1088</v>
      </c>
      <c r="C483" t="s">
        <v>3128</v>
      </c>
      <c r="D483" t="s">
        <v>216</v>
      </c>
      <c r="E483">
        <v>11735.90421404</v>
      </c>
      <c r="F483">
        <v>296.60000000000002</v>
      </c>
      <c r="G483">
        <v>36.9901940438412</v>
      </c>
      <c r="H483">
        <v>-7.0822782352249103</v>
      </c>
      <c r="I483">
        <v>71.324069561872093</v>
      </c>
      <c r="J483">
        <v>7.0376524669890399</v>
      </c>
      <c r="K483">
        <v>268.89331403200902</v>
      </c>
      <c r="L483">
        <v>226.84091743770401</v>
      </c>
      <c r="M483">
        <v>65.705657000969296</v>
      </c>
      <c r="N483">
        <v>0.137310747208755</v>
      </c>
      <c r="O483">
        <v>18.341200269723501</v>
      </c>
      <c r="P483">
        <v>105.330564209068</v>
      </c>
      <c r="Q483">
        <v>0.117161942163198</v>
      </c>
    </row>
    <row r="484" spans="1:17" hidden="1" x14ac:dyDescent="0.3">
      <c r="A484" t="s">
        <v>1089</v>
      </c>
      <c r="B484" t="s">
        <v>1090</v>
      </c>
      <c r="C484" t="s">
        <v>3138</v>
      </c>
      <c r="D484" t="s">
        <v>1043</v>
      </c>
      <c r="E484">
        <v>11621.1698469</v>
      </c>
      <c r="F484">
        <v>909.1</v>
      </c>
      <c r="G484">
        <v>136.72171564642301</v>
      </c>
      <c r="H484">
        <v>23.915731310251001</v>
      </c>
      <c r="I484">
        <v>105.621141406568</v>
      </c>
      <c r="J484">
        <v>13.3963194691725</v>
      </c>
      <c r="K484">
        <v>754.30077415604399</v>
      </c>
      <c r="L484">
        <v>581.454717889378</v>
      </c>
      <c r="M484">
        <v>81.594135726454496</v>
      </c>
      <c r="N484">
        <v>0.71434279128487599</v>
      </c>
      <c r="O484">
        <v>3.2889671103288798</v>
      </c>
      <c r="P484">
        <v>170.605744902515</v>
      </c>
      <c r="Q484">
        <v>0.19992792225388401</v>
      </c>
    </row>
    <row r="485" spans="1:17" x14ac:dyDescent="0.3">
      <c r="A485" t="s">
        <v>1091</v>
      </c>
      <c r="B485" t="s">
        <v>1092</v>
      </c>
      <c r="C485" t="s">
        <v>3132</v>
      </c>
      <c r="D485" t="s">
        <v>69</v>
      </c>
      <c r="E485">
        <v>11575.5</v>
      </c>
      <c r="F485">
        <v>77.17</v>
      </c>
      <c r="G485">
        <v>18.2629336776717</v>
      </c>
      <c r="H485">
        <v>-4.4706258555312903</v>
      </c>
      <c r="I485">
        <v>-9.8530266300608405E-2</v>
      </c>
      <c r="J485">
        <v>10.186381019297301</v>
      </c>
      <c r="K485">
        <v>85.511617495651606</v>
      </c>
      <c r="L485">
        <v>80.733194366671299</v>
      </c>
      <c r="M485">
        <v>42.1998184218821</v>
      </c>
      <c r="N485">
        <v>0.33552746214592299</v>
      </c>
      <c r="O485">
        <v>70.791758455358305</v>
      </c>
      <c r="P485">
        <v>54.649298597194402</v>
      </c>
      <c r="Q485">
        <v>6.8312627824086994E-2</v>
      </c>
    </row>
    <row r="486" spans="1:17" x14ac:dyDescent="0.3">
      <c r="A486" t="s">
        <v>1093</v>
      </c>
      <c r="B486" t="s">
        <v>1094</v>
      </c>
      <c r="C486" t="s">
        <v>3140</v>
      </c>
      <c r="D486" t="s">
        <v>630</v>
      </c>
      <c r="E486">
        <v>11569.456413899999</v>
      </c>
      <c r="F486">
        <v>120.45</v>
      </c>
      <c r="G486">
        <v>-79.891507192831696</v>
      </c>
      <c r="H486">
        <v>-6.1694597240457396</v>
      </c>
      <c r="I486">
        <v>-18.454138086707601</v>
      </c>
      <c r="J486">
        <v>3.75531549675661</v>
      </c>
      <c r="K486">
        <v>130.23018541306899</v>
      </c>
      <c r="L486">
        <v>155.71809100385499</v>
      </c>
      <c r="M486">
        <v>38.107172601555398</v>
      </c>
      <c r="N486">
        <v>0.66942624128477202</v>
      </c>
      <c r="O486">
        <v>148.81693648816901</v>
      </c>
      <c r="P486">
        <v>2.9663190288938299</v>
      </c>
      <c r="Q486">
        <v>-0.110726672493395</v>
      </c>
    </row>
    <row r="487" spans="1:17" hidden="1" x14ac:dyDescent="0.3">
      <c r="A487" t="s">
        <v>1095</v>
      </c>
      <c r="B487" t="s">
        <v>1096</v>
      </c>
      <c r="C487" t="s">
        <v>3138</v>
      </c>
      <c r="D487" t="s">
        <v>80</v>
      </c>
      <c r="E487">
        <v>11516.9498752</v>
      </c>
      <c r="F487">
        <v>90.51</v>
      </c>
      <c r="G487">
        <v>-34.049171445058299</v>
      </c>
      <c r="H487">
        <v>7.7132653401178999</v>
      </c>
      <c r="I487">
        <v>-14.3563017976201</v>
      </c>
      <c r="J487">
        <v>3.8939286356082699</v>
      </c>
      <c r="K487">
        <v>90.224114703374894</v>
      </c>
      <c r="L487">
        <v>95.173899785524</v>
      </c>
      <c r="M487">
        <v>13.715137464591701</v>
      </c>
      <c r="N487">
        <v>0.67334873839815901</v>
      </c>
      <c r="O487">
        <v>14.904430449674001</v>
      </c>
      <c r="P487">
        <v>3.8792608745552699</v>
      </c>
    </row>
    <row r="488" spans="1:17" x14ac:dyDescent="0.3">
      <c r="A488" t="s">
        <v>1097</v>
      </c>
      <c r="B488" t="s">
        <v>1098</v>
      </c>
      <c r="C488" t="s">
        <v>3123</v>
      </c>
      <c r="D488" t="s">
        <v>575</v>
      </c>
      <c r="E488">
        <v>11402.653494374999</v>
      </c>
      <c r="F488">
        <v>856.35</v>
      </c>
      <c r="G488">
        <v>-14.5077962238475</v>
      </c>
      <c r="H488">
        <v>3.6257567853101</v>
      </c>
      <c r="I488">
        <v>5.9837984249365199</v>
      </c>
      <c r="J488">
        <v>3.5579363640380901</v>
      </c>
      <c r="K488">
        <v>862.52665962500805</v>
      </c>
      <c r="L488">
        <v>821.35107978397104</v>
      </c>
      <c r="M488">
        <v>46.328822004104502</v>
      </c>
      <c r="N488">
        <v>1.04354316836591</v>
      </c>
      <c r="O488">
        <v>11.1403047819232</v>
      </c>
      <c r="P488">
        <v>25.933823529411701</v>
      </c>
      <c r="Q488">
        <v>2.7229567300418998E-2</v>
      </c>
    </row>
    <row r="489" spans="1:17" x14ac:dyDescent="0.3">
      <c r="A489" t="s">
        <v>1099</v>
      </c>
      <c r="B489" t="s">
        <v>1100</v>
      </c>
      <c r="C489" t="s">
        <v>3130</v>
      </c>
      <c r="D489" t="s">
        <v>120</v>
      </c>
      <c r="E489">
        <v>11382.81</v>
      </c>
      <c r="F489">
        <v>357.95</v>
      </c>
      <c r="G489">
        <v>-11.286112710309199</v>
      </c>
      <c r="H489">
        <v>11.319122362165301</v>
      </c>
      <c r="I489">
        <v>-23.254232531758301</v>
      </c>
      <c r="J489">
        <v>8.6108149195134605</v>
      </c>
      <c r="K489">
        <v>359.580934760687</v>
      </c>
      <c r="L489">
        <v>367.48678647287898</v>
      </c>
      <c r="M489">
        <v>50.119240210863502</v>
      </c>
      <c r="N489">
        <v>2.2786333380183499</v>
      </c>
      <c r="O489">
        <v>41.360525213018498</v>
      </c>
      <c r="P489">
        <v>16.558124389449599</v>
      </c>
      <c r="Q489">
        <v>0.15521122474663501</v>
      </c>
    </row>
    <row r="490" spans="1:17" x14ac:dyDescent="0.3">
      <c r="A490" t="s">
        <v>1101</v>
      </c>
      <c r="B490" t="s">
        <v>1102</v>
      </c>
      <c r="C490" t="s">
        <v>3122</v>
      </c>
      <c r="D490" t="s">
        <v>21</v>
      </c>
      <c r="E490">
        <v>11339.20756979</v>
      </c>
      <c r="F490">
        <v>757.15</v>
      </c>
      <c r="G490">
        <v>-32.984470925282601</v>
      </c>
      <c r="H490">
        <v>0.33267686369864902</v>
      </c>
      <c r="I490">
        <v>-12.786405760179299</v>
      </c>
      <c r="J490">
        <v>0.92091605466293902</v>
      </c>
      <c r="K490">
        <v>790.87644988284796</v>
      </c>
      <c r="L490">
        <v>818.54575592053902</v>
      </c>
      <c r="M490">
        <v>28.0650880692871</v>
      </c>
      <c r="N490">
        <v>0.84121571444154297</v>
      </c>
      <c r="O490">
        <v>26.923330911972499</v>
      </c>
      <c r="P490">
        <v>2.17948717948717</v>
      </c>
      <c r="Q490">
        <v>-0.12939119564073001</v>
      </c>
    </row>
    <row r="491" spans="1:17" hidden="1" x14ac:dyDescent="0.3">
      <c r="A491" t="s">
        <v>1103</v>
      </c>
      <c r="B491" t="s">
        <v>1104</v>
      </c>
      <c r="C491" t="s">
        <v>3138</v>
      </c>
      <c r="D491" t="s">
        <v>391</v>
      </c>
      <c r="E491">
        <v>11321.06695832</v>
      </c>
      <c r="F491">
        <v>10021.9</v>
      </c>
      <c r="G491">
        <v>-3.2558893053929099</v>
      </c>
      <c r="H491">
        <v>15.124841172225601</v>
      </c>
      <c r="I491">
        <v>14.4166134755488</v>
      </c>
      <c r="J491">
        <v>-0.70683053103687299</v>
      </c>
      <c r="K491">
        <v>9577.6909077091095</v>
      </c>
      <c r="L491">
        <v>8761.8221307488602</v>
      </c>
      <c r="M491">
        <v>64.660362474989796</v>
      </c>
      <c r="N491">
        <v>1.36782371805298</v>
      </c>
      <c r="O491">
        <v>14.7377243835999</v>
      </c>
      <c r="P491">
        <v>37.305110289080702</v>
      </c>
      <c r="Q491">
        <v>0.180424991004764</v>
      </c>
    </row>
    <row r="492" spans="1:17" x14ac:dyDescent="0.3">
      <c r="A492" t="s">
        <v>1105</v>
      </c>
      <c r="B492" t="s">
        <v>1106</v>
      </c>
      <c r="C492" t="s">
        <v>3137</v>
      </c>
      <c r="D492" t="s">
        <v>477</v>
      </c>
      <c r="E492">
        <v>11311.90860518</v>
      </c>
      <c r="F492">
        <v>715.7</v>
      </c>
      <c r="G492">
        <v>46.279487316849703</v>
      </c>
      <c r="H492">
        <v>-7.8198699024973397</v>
      </c>
      <c r="I492">
        <v>27.102685340134698</v>
      </c>
      <c r="J492">
        <v>10.3676491862456</v>
      </c>
      <c r="K492">
        <v>709.99801224391297</v>
      </c>
      <c r="L492">
        <v>605.85131764107803</v>
      </c>
      <c r="M492">
        <v>51.678304333965599</v>
      </c>
      <c r="N492">
        <v>0.33933507501959598</v>
      </c>
      <c r="O492">
        <v>16.948442084672301</v>
      </c>
      <c r="P492">
        <v>74.838158055453704</v>
      </c>
      <c r="Q492">
        <v>1.328240722054E-3</v>
      </c>
    </row>
    <row r="493" spans="1:17" hidden="1" x14ac:dyDescent="0.3">
      <c r="A493" t="s">
        <v>1107</v>
      </c>
      <c r="B493" t="s">
        <v>1108</v>
      </c>
      <c r="C493" t="s">
        <v>3138</v>
      </c>
      <c r="D493" t="s">
        <v>211</v>
      </c>
      <c r="E493">
        <v>11270.58100885</v>
      </c>
      <c r="F493">
        <v>10155.5</v>
      </c>
      <c r="G493">
        <v>98.469949406515397</v>
      </c>
      <c r="H493">
        <v>14.9467147583127</v>
      </c>
      <c r="I493">
        <v>49.870654805841198</v>
      </c>
      <c r="J493">
        <v>3.6348654186714802</v>
      </c>
      <c r="K493">
        <v>8780.6049958485291</v>
      </c>
      <c r="L493">
        <v>7249.7242213253303</v>
      </c>
      <c r="M493">
        <v>64.955911902012403</v>
      </c>
      <c r="N493">
        <v>1.79420047261639</v>
      </c>
      <c r="O493">
        <v>9.7444734380385007</v>
      </c>
      <c r="P493">
        <v>127.54873403540201</v>
      </c>
      <c r="Q493">
        <v>9.4470086336014003E-2</v>
      </c>
    </row>
    <row r="494" spans="1:17" x14ac:dyDescent="0.3">
      <c r="A494" t="s">
        <v>1109</v>
      </c>
      <c r="B494" t="s">
        <v>1110</v>
      </c>
      <c r="C494" t="s">
        <v>3137</v>
      </c>
      <c r="D494" t="s">
        <v>477</v>
      </c>
      <c r="E494">
        <v>11243.530712439901</v>
      </c>
      <c r="F494">
        <v>848.2</v>
      </c>
      <c r="G494">
        <v>-28.766957088324698</v>
      </c>
      <c r="H494">
        <v>-4.9547129116595796</v>
      </c>
      <c r="I494">
        <v>-3.9858411233356099</v>
      </c>
      <c r="J494">
        <v>9.3682352599761405</v>
      </c>
      <c r="K494">
        <v>894.65049135603601</v>
      </c>
      <c r="L494">
        <v>890.73807202396495</v>
      </c>
      <c r="M494">
        <v>47.083562884992702</v>
      </c>
      <c r="N494">
        <v>0.49422706928356003</v>
      </c>
      <c r="O494">
        <v>26.267389766564399</v>
      </c>
      <c r="P494">
        <v>11.3781104326702</v>
      </c>
      <c r="Q494">
        <v>-2.5788309997089E-2</v>
      </c>
    </row>
    <row r="495" spans="1:17" x14ac:dyDescent="0.3">
      <c r="A495" t="s">
        <v>1111</v>
      </c>
      <c r="B495" t="s">
        <v>1112</v>
      </c>
      <c r="C495" t="s">
        <v>3134</v>
      </c>
      <c r="D495" t="s">
        <v>166</v>
      </c>
      <c r="E495">
        <v>11241.283788799999</v>
      </c>
      <c r="F495">
        <v>11111.15</v>
      </c>
      <c r="G495">
        <v>82.030646130113595</v>
      </c>
      <c r="H495">
        <v>-1.15435800665924</v>
      </c>
      <c r="I495">
        <v>6.1151582406960596</v>
      </c>
      <c r="J495">
        <v>0.92960816652026901</v>
      </c>
      <c r="K495">
        <v>12755.9188912558</v>
      </c>
      <c r="L495">
        <v>11022.3973857249</v>
      </c>
      <c r="M495">
        <v>37.654650465045897</v>
      </c>
      <c r="N495">
        <v>1.9469715717049201</v>
      </c>
      <c r="O495">
        <v>33.199533801631603</v>
      </c>
      <c r="P495">
        <v>124.42233892143</v>
      </c>
      <c r="Q495">
        <v>0.19968057308260001</v>
      </c>
    </row>
    <row r="496" spans="1:17" x14ac:dyDescent="0.3">
      <c r="A496" t="s">
        <v>1113</v>
      </c>
      <c r="B496" t="s">
        <v>1114</v>
      </c>
      <c r="C496" t="s">
        <v>3136</v>
      </c>
      <c r="D496" t="s">
        <v>462</v>
      </c>
      <c r="E496">
        <v>11229.22295263</v>
      </c>
      <c r="F496">
        <v>1687.3</v>
      </c>
      <c r="G496">
        <v>23.231763391761199</v>
      </c>
      <c r="H496">
        <v>0.35638098914859301</v>
      </c>
      <c r="I496">
        <v>20.7010836274162</v>
      </c>
      <c r="J496">
        <v>6.9643763905228697</v>
      </c>
      <c r="K496">
        <v>1729.6621748633399</v>
      </c>
      <c r="L496">
        <v>1563.4722808993099</v>
      </c>
      <c r="M496">
        <v>62.096413914963499</v>
      </c>
      <c r="N496">
        <v>0.47737947450609902</v>
      </c>
      <c r="O496">
        <v>41.053754519054102</v>
      </c>
      <c r="P496">
        <v>87.816609258432095</v>
      </c>
      <c r="Q496">
        <v>0.18504158166415</v>
      </c>
    </row>
    <row r="497" spans="1:17" hidden="1" x14ac:dyDescent="0.3">
      <c r="A497" t="s">
        <v>1115</v>
      </c>
      <c r="B497" t="s">
        <v>1116</v>
      </c>
      <c r="C497" t="s">
        <v>3138</v>
      </c>
      <c r="D497" t="s">
        <v>51</v>
      </c>
      <c r="E497">
        <v>11223.85847859</v>
      </c>
      <c r="F497">
        <v>4873.45</v>
      </c>
      <c r="G497">
        <v>-25.389745609020999</v>
      </c>
      <c r="H497">
        <v>1.1907621539572</v>
      </c>
      <c r="I497">
        <v>-7.3734172717532598</v>
      </c>
      <c r="J497">
        <v>5.1108711821725503</v>
      </c>
      <c r="M497">
        <v>52.572603084727497</v>
      </c>
      <c r="O497">
        <v>10.291477290215299</v>
      </c>
      <c r="P497">
        <v>15.7163039735964</v>
      </c>
    </row>
    <row r="498" spans="1:17" x14ac:dyDescent="0.3">
      <c r="A498" t="s">
        <v>1117</v>
      </c>
      <c r="B498" t="s">
        <v>1118</v>
      </c>
      <c r="C498" t="s">
        <v>3125</v>
      </c>
      <c r="D498" t="s">
        <v>125</v>
      </c>
      <c r="E498">
        <v>11223.5761532</v>
      </c>
      <c r="F498">
        <v>1828</v>
      </c>
      <c r="G498">
        <v>35.314162227604299</v>
      </c>
      <c r="H498">
        <v>3.9623329657866599</v>
      </c>
      <c r="I498">
        <v>40.640934309581503</v>
      </c>
      <c r="J498">
        <v>10.4032041682963</v>
      </c>
      <c r="K498">
        <v>1762.65482273725</v>
      </c>
      <c r="L498">
        <v>1456.5497194330601</v>
      </c>
      <c r="M498">
        <v>53.430475549024898</v>
      </c>
      <c r="N498">
        <v>0.46918068007191899</v>
      </c>
      <c r="O498">
        <v>20.350109409190299</v>
      </c>
      <c r="P498">
        <v>89.567561962045005</v>
      </c>
      <c r="Q498">
        <v>0.18080441475731299</v>
      </c>
    </row>
    <row r="499" spans="1:17" x14ac:dyDescent="0.3">
      <c r="A499" t="s">
        <v>1119</v>
      </c>
      <c r="B499" t="s">
        <v>1120</v>
      </c>
      <c r="C499" t="s">
        <v>3131</v>
      </c>
      <c r="D499" t="s">
        <v>75</v>
      </c>
      <c r="E499">
        <v>11193.48690012</v>
      </c>
      <c r="F499">
        <v>361.2</v>
      </c>
      <c r="G499">
        <v>43.184021279559303</v>
      </c>
      <c r="H499">
        <v>3.6499047071923001</v>
      </c>
      <c r="I499">
        <v>59.998413070472097</v>
      </c>
      <c r="J499">
        <v>4.2858582364961499</v>
      </c>
      <c r="K499">
        <v>357.23535993777398</v>
      </c>
      <c r="L499">
        <v>302.62285963863701</v>
      </c>
      <c r="M499">
        <v>51.111420756575697</v>
      </c>
      <c r="N499">
        <v>0.50657769289211996</v>
      </c>
      <c r="O499">
        <v>6.58914728682171</v>
      </c>
      <c r="P499">
        <v>109.33062880324501</v>
      </c>
      <c r="Q499">
        <v>6.3189174781502003E-2</v>
      </c>
    </row>
    <row r="500" spans="1:17" x14ac:dyDescent="0.3">
      <c r="A500" t="s">
        <v>1121</v>
      </c>
      <c r="B500" t="s">
        <v>1122</v>
      </c>
      <c r="C500" t="s">
        <v>3129</v>
      </c>
      <c r="D500" t="s">
        <v>417</v>
      </c>
      <c r="E500">
        <v>11067.751922580001</v>
      </c>
      <c r="F500">
        <v>2736.15</v>
      </c>
      <c r="G500">
        <v>5.9048730078973897</v>
      </c>
      <c r="H500">
        <v>-4.0739999523291299</v>
      </c>
      <c r="I500">
        <v>2.8893592053523198</v>
      </c>
      <c r="J500">
        <v>3.1451675109332999</v>
      </c>
      <c r="K500">
        <v>2874.36832948235</v>
      </c>
      <c r="L500">
        <v>2663.7405278183501</v>
      </c>
      <c r="M500">
        <v>31.118120692979801</v>
      </c>
      <c r="N500">
        <v>0.42712423470087602</v>
      </c>
      <c r="O500">
        <v>19.255157794711501</v>
      </c>
      <c r="P500">
        <v>32.758369723435202</v>
      </c>
      <c r="Q500">
        <v>8.9316203710389994E-2</v>
      </c>
    </row>
    <row r="501" spans="1:17" hidden="1" x14ac:dyDescent="0.3">
      <c r="A501" t="s">
        <v>1123</v>
      </c>
      <c r="B501" t="s">
        <v>1124</v>
      </c>
      <c r="C501" t="s">
        <v>3138</v>
      </c>
      <c r="D501" t="s">
        <v>242</v>
      </c>
      <c r="E501">
        <v>11061.17758732</v>
      </c>
      <c r="F501">
        <v>13952.6</v>
      </c>
      <c r="G501">
        <v>55.689750354357002</v>
      </c>
      <c r="H501">
        <v>6.8570418436831098</v>
      </c>
      <c r="I501">
        <v>16.244585252562601</v>
      </c>
      <c r="J501">
        <v>3.80827197467223</v>
      </c>
      <c r="K501">
        <v>12844.3176492281</v>
      </c>
      <c r="L501">
        <v>11047.9664239087</v>
      </c>
      <c r="M501">
        <v>66.494185727624497</v>
      </c>
      <c r="N501">
        <v>0.56255799025063002</v>
      </c>
      <c r="O501">
        <v>7.36350214296976</v>
      </c>
      <c r="P501">
        <v>116.48719937936301</v>
      </c>
      <c r="Q501">
        <v>0.17305029358332999</v>
      </c>
    </row>
    <row r="502" spans="1:17" x14ac:dyDescent="0.3">
      <c r="A502" t="s">
        <v>1125</v>
      </c>
      <c r="B502" t="s">
        <v>1126</v>
      </c>
      <c r="C502" t="s">
        <v>599</v>
      </c>
      <c r="D502" t="s">
        <v>599</v>
      </c>
      <c r="E502">
        <v>10973.18128621</v>
      </c>
      <c r="F502">
        <v>22.1</v>
      </c>
      <c r="G502">
        <v>-4.9937202049003897</v>
      </c>
      <c r="H502">
        <v>-8.6262212003614493</v>
      </c>
      <c r="I502">
        <v>-23.677882932693599</v>
      </c>
      <c r="J502">
        <v>10.130976408564001</v>
      </c>
      <c r="K502">
        <v>24.367351425882099</v>
      </c>
      <c r="L502">
        <v>25.270714091388101</v>
      </c>
      <c r="M502">
        <v>43.142741658221702</v>
      </c>
      <c r="N502">
        <v>0.38661483080787401</v>
      </c>
      <c r="O502">
        <v>76.696832579185497</v>
      </c>
      <c r="P502">
        <v>23.8095238095238</v>
      </c>
      <c r="Q502">
        <v>5.4056863010729997E-3</v>
      </c>
    </row>
    <row r="503" spans="1:17" hidden="1" x14ac:dyDescent="0.3">
      <c r="A503" t="s">
        <v>1127</v>
      </c>
      <c r="B503" t="s">
        <v>1128</v>
      </c>
      <c r="C503" t="s">
        <v>3138</v>
      </c>
      <c r="D503" t="s">
        <v>108</v>
      </c>
      <c r="E503">
        <v>10915.61511348</v>
      </c>
      <c r="F503">
        <v>831.6</v>
      </c>
      <c r="G503">
        <v>161.25839496472599</v>
      </c>
      <c r="H503">
        <v>1.7130323742010001</v>
      </c>
      <c r="I503">
        <v>-22.054707346669701</v>
      </c>
      <c r="J503">
        <v>8.6158728317532702</v>
      </c>
      <c r="K503">
        <v>829.15568081424101</v>
      </c>
      <c r="L503">
        <v>788.75626702443503</v>
      </c>
      <c r="M503">
        <v>65.616378289187296</v>
      </c>
      <c r="N503">
        <v>0.89922632268373703</v>
      </c>
      <c r="O503">
        <v>34.439634439634403</v>
      </c>
      <c r="P503">
        <v>189.57112181533199</v>
      </c>
      <c r="Q503">
        <v>0.27058727098593</v>
      </c>
    </row>
    <row r="504" spans="1:17" x14ac:dyDescent="0.3">
      <c r="A504" t="s">
        <v>1129</v>
      </c>
      <c r="B504" t="s">
        <v>1130</v>
      </c>
      <c r="C504" t="s">
        <v>3123</v>
      </c>
      <c r="D504" t="s">
        <v>24</v>
      </c>
      <c r="E504">
        <v>10912.718208329999</v>
      </c>
      <c r="F504">
        <v>99.1</v>
      </c>
      <c r="G504">
        <v>-30.7095236372584</v>
      </c>
      <c r="H504">
        <v>2.7985183335066899</v>
      </c>
      <c r="I504">
        <v>-33.271527778958301</v>
      </c>
      <c r="J504">
        <v>5.6059887054396</v>
      </c>
      <c r="K504">
        <v>102.512179326199</v>
      </c>
      <c r="L504">
        <v>110.644780035214</v>
      </c>
      <c r="M504">
        <v>52.632962814287403</v>
      </c>
      <c r="N504">
        <v>0.938641683534574</v>
      </c>
      <c r="O504">
        <v>53.884964682139199</v>
      </c>
      <c r="P504">
        <v>12.4730450573147</v>
      </c>
      <c r="Q504">
        <v>9.1676483609866993E-2</v>
      </c>
    </row>
    <row r="505" spans="1:17" x14ac:dyDescent="0.3">
      <c r="A505" t="s">
        <v>1131</v>
      </c>
      <c r="B505" t="s">
        <v>1132</v>
      </c>
      <c r="C505" t="s">
        <v>3126</v>
      </c>
      <c r="D505" t="s">
        <v>46</v>
      </c>
      <c r="E505">
        <v>10857.534561614</v>
      </c>
      <c r="F505">
        <v>193.18</v>
      </c>
      <c r="G505">
        <v>25.850762275012102</v>
      </c>
      <c r="H505">
        <v>1.0254481953332399</v>
      </c>
      <c r="I505">
        <v>-24.028255652501699</v>
      </c>
      <c r="J505">
        <v>13.183277434837301</v>
      </c>
      <c r="K505">
        <v>203.26024673096001</v>
      </c>
      <c r="L505">
        <v>211.010207685529</v>
      </c>
      <c r="M505">
        <v>57.678317610303999</v>
      </c>
      <c r="N505">
        <v>0.75758332001280804</v>
      </c>
      <c r="O505">
        <v>57.314421782793197</v>
      </c>
      <c r="P505">
        <v>51.751767478397397</v>
      </c>
      <c r="Q505">
        <v>0.113440532940253</v>
      </c>
    </row>
    <row r="506" spans="1:17" x14ac:dyDescent="0.3">
      <c r="A506" t="s">
        <v>1133</v>
      </c>
      <c r="B506" t="s">
        <v>1134</v>
      </c>
      <c r="C506" t="s">
        <v>3133</v>
      </c>
      <c r="D506" t="s">
        <v>462</v>
      </c>
      <c r="E506">
        <v>10830.983727125</v>
      </c>
      <c r="F506">
        <v>2215.75</v>
      </c>
      <c r="G506">
        <v>-21.8372787843903</v>
      </c>
      <c r="H506">
        <v>-2.4442548819366401</v>
      </c>
      <c r="I506">
        <v>3.4976706507075499</v>
      </c>
      <c r="J506">
        <v>4.6307940177845097</v>
      </c>
      <c r="K506">
        <v>2361.2392258022701</v>
      </c>
      <c r="L506">
        <v>2165.0594537465199</v>
      </c>
      <c r="M506">
        <v>35.887014743084897</v>
      </c>
      <c r="N506">
        <v>0.40877021244456402</v>
      </c>
      <c r="O506">
        <v>21.854902403249401</v>
      </c>
      <c r="P506">
        <v>34.401916777872103</v>
      </c>
      <c r="Q506">
        <v>0.18595507337511399</v>
      </c>
    </row>
    <row r="507" spans="1:17" hidden="1" x14ac:dyDescent="0.3">
      <c r="A507" t="s">
        <v>1135</v>
      </c>
      <c r="B507" t="s">
        <v>1136</v>
      </c>
      <c r="C507" t="s">
        <v>3138</v>
      </c>
      <c r="D507" t="s">
        <v>477</v>
      </c>
      <c r="E507">
        <v>10822.208500479999</v>
      </c>
      <c r="F507">
        <v>3052.4</v>
      </c>
      <c r="G507">
        <v>-18.077625893210101</v>
      </c>
      <c r="H507">
        <v>3.4712305911652601</v>
      </c>
      <c r="I507">
        <v>14.795700372469</v>
      </c>
      <c r="J507">
        <v>2.6782744099681799</v>
      </c>
      <c r="K507">
        <v>2948.4464257720801</v>
      </c>
      <c r="L507">
        <v>2806.2174530861298</v>
      </c>
      <c r="M507">
        <v>69.4630144386295</v>
      </c>
      <c r="N507">
        <v>0.48362863548607998</v>
      </c>
      <c r="O507">
        <v>10.404927270344601</v>
      </c>
      <c r="P507">
        <v>35.843346684468102</v>
      </c>
      <c r="Q507">
        <v>-4.1124920670954003E-2</v>
      </c>
    </row>
    <row r="508" spans="1:17" x14ac:dyDescent="0.3">
      <c r="A508" t="s">
        <v>1137</v>
      </c>
      <c r="B508" t="s">
        <v>1138</v>
      </c>
      <c r="C508" t="s">
        <v>3127</v>
      </c>
      <c r="D508" t="s">
        <v>247</v>
      </c>
      <c r="E508">
        <v>10786.39115772</v>
      </c>
      <c r="F508">
        <v>2103.9499999999998</v>
      </c>
      <c r="G508">
        <v>9.1004641654056293</v>
      </c>
      <c r="H508">
        <v>0.22364424399149199</v>
      </c>
      <c r="I508">
        <v>9.2362125939164699</v>
      </c>
      <c r="J508">
        <v>3.8064350994092</v>
      </c>
      <c r="K508">
        <v>2152.9343006784202</v>
      </c>
      <c r="L508">
        <v>1958.8928531797701</v>
      </c>
      <c r="M508">
        <v>34.579600846482101</v>
      </c>
      <c r="N508">
        <v>0.68189394171169504</v>
      </c>
      <c r="O508">
        <v>10.1879797523705</v>
      </c>
      <c r="P508">
        <v>45.099999999999902</v>
      </c>
      <c r="Q508">
        <v>-6.4530705040601002E-2</v>
      </c>
    </row>
    <row r="509" spans="1:17" x14ac:dyDescent="0.3">
      <c r="A509" t="s">
        <v>1139</v>
      </c>
      <c r="B509" t="s">
        <v>1140</v>
      </c>
      <c r="C509" t="s">
        <v>3137</v>
      </c>
      <c r="D509" t="s">
        <v>477</v>
      </c>
      <c r="E509">
        <v>10768.73824242</v>
      </c>
      <c r="F509">
        <v>2105.9</v>
      </c>
      <c r="G509">
        <v>-29.571330207135698</v>
      </c>
      <c r="H509">
        <v>-5.2227231944359396</v>
      </c>
      <c r="I509">
        <v>-2.5596990514169402</v>
      </c>
      <c r="J509">
        <v>7.1435916233079002</v>
      </c>
      <c r="K509">
        <v>2178.71228210547</v>
      </c>
      <c r="L509">
        <v>2172.2158270058499</v>
      </c>
      <c r="M509">
        <v>45.935730282636499</v>
      </c>
      <c r="N509">
        <v>0.35017269624493902</v>
      </c>
      <c r="O509">
        <v>29.8732133529607</v>
      </c>
      <c r="P509">
        <v>16.476769911504402</v>
      </c>
      <c r="Q509">
        <v>-0.100113818243685</v>
      </c>
    </row>
    <row r="510" spans="1:17" x14ac:dyDescent="0.3">
      <c r="A510" t="s">
        <v>1141</v>
      </c>
      <c r="B510" t="s">
        <v>1142</v>
      </c>
      <c r="C510" t="s">
        <v>3141</v>
      </c>
      <c r="D510" t="s">
        <v>1143</v>
      </c>
      <c r="E510">
        <v>10747.127862679999</v>
      </c>
      <c r="F510">
        <v>1728.1</v>
      </c>
      <c r="G510">
        <v>227.393450823932</v>
      </c>
      <c r="H510">
        <v>21.356937958629299</v>
      </c>
      <c r="I510">
        <v>78.986709703839296</v>
      </c>
      <c r="J510">
        <v>11.8954051010582</v>
      </c>
      <c r="K510">
        <v>1543.5295682096501</v>
      </c>
      <c r="L510">
        <v>1170.5661862843299</v>
      </c>
      <c r="M510">
        <v>55.095952153942001</v>
      </c>
      <c r="N510">
        <v>0.87711796500846295</v>
      </c>
      <c r="O510">
        <v>10.27428968231</v>
      </c>
      <c r="P510">
        <v>254.11885245901601</v>
      </c>
      <c r="Q510">
        <v>0.19669798565722399</v>
      </c>
    </row>
    <row r="511" spans="1:17" hidden="1" x14ac:dyDescent="0.3">
      <c r="A511" t="s">
        <v>1144</v>
      </c>
      <c r="B511" t="s">
        <v>1145</v>
      </c>
      <c r="C511" t="s">
        <v>3138</v>
      </c>
      <c r="D511" t="s">
        <v>740</v>
      </c>
      <c r="E511">
        <v>10739.054693185</v>
      </c>
      <c r="F511">
        <v>112.54</v>
      </c>
      <c r="G511">
        <v>24.006794284644201</v>
      </c>
      <c r="H511">
        <v>1.0532934074557301</v>
      </c>
      <c r="I511">
        <v>-0.57074255864092005</v>
      </c>
      <c r="J511">
        <v>5.02013399415336</v>
      </c>
      <c r="K511">
        <v>115.192446523746</v>
      </c>
      <c r="L511">
        <v>107.33556662665301</v>
      </c>
      <c r="M511">
        <v>54.041415573722702</v>
      </c>
      <c r="N511">
        <v>0.40332404306695302</v>
      </c>
      <c r="O511">
        <v>10.183046028078801</v>
      </c>
      <c r="P511">
        <v>52.907608695652101</v>
      </c>
      <c r="Q511">
        <v>2.1133606920337E-2</v>
      </c>
    </row>
    <row r="512" spans="1:17" x14ac:dyDescent="0.3">
      <c r="A512" t="s">
        <v>1146</v>
      </c>
      <c r="B512" t="s">
        <v>1147</v>
      </c>
      <c r="C512" t="s">
        <v>3129</v>
      </c>
      <c r="D512" t="s">
        <v>417</v>
      </c>
      <c r="E512">
        <v>10714.183055699999</v>
      </c>
      <c r="F512">
        <v>391</v>
      </c>
      <c r="G512">
        <v>-10.1645774242449</v>
      </c>
      <c r="H512">
        <v>0.87549622753676803</v>
      </c>
      <c r="I512">
        <v>-11.161567694720899</v>
      </c>
      <c r="J512">
        <v>7.3920303345785996</v>
      </c>
      <c r="K512">
        <v>405.80671872695001</v>
      </c>
      <c r="L512">
        <v>402.03554082609998</v>
      </c>
      <c r="M512">
        <v>46.4596750583976</v>
      </c>
      <c r="N512">
        <v>0.52117401641451699</v>
      </c>
      <c r="O512">
        <v>41.675191815856699</v>
      </c>
      <c r="P512">
        <v>17.771084337349301</v>
      </c>
      <c r="Q512">
        <v>0.114955187708499</v>
      </c>
    </row>
    <row r="513" spans="1:17" hidden="1" x14ac:dyDescent="0.3">
      <c r="A513" t="s">
        <v>1148</v>
      </c>
      <c r="B513" t="s">
        <v>1149</v>
      </c>
      <c r="C513" t="s">
        <v>3138</v>
      </c>
      <c r="D513" t="s">
        <v>740</v>
      </c>
      <c r="E513">
        <v>10625.948094249999</v>
      </c>
      <c r="F513">
        <v>526.07000000000005</v>
      </c>
      <c r="G513">
        <v>-6.5057849433535297</v>
      </c>
      <c r="H513">
        <v>3.14821026104618</v>
      </c>
      <c r="I513">
        <v>-1.0561209646808301</v>
      </c>
      <c r="J513">
        <v>2.6512068692585999</v>
      </c>
      <c r="K513">
        <v>530.55270453955802</v>
      </c>
      <c r="L513">
        <v>509.82910914759702</v>
      </c>
      <c r="M513">
        <v>77.9215973242584</v>
      </c>
      <c r="N513">
        <v>0.74897316462477204</v>
      </c>
      <c r="O513">
        <v>6.2178037143345799</v>
      </c>
      <c r="P513">
        <v>19.1443583820265</v>
      </c>
      <c r="Q513">
        <v>-1.3416788414562999E-2</v>
      </c>
    </row>
    <row r="514" spans="1:17" x14ac:dyDescent="0.3">
      <c r="A514" t="s">
        <v>1150</v>
      </c>
      <c r="B514" t="s">
        <v>1151</v>
      </c>
      <c r="C514" t="s">
        <v>3133</v>
      </c>
      <c r="D514" t="s">
        <v>304</v>
      </c>
      <c r="E514">
        <v>10602.520802999999</v>
      </c>
      <c r="F514">
        <v>1543.95</v>
      </c>
      <c r="G514">
        <v>54.595722102534502</v>
      </c>
      <c r="H514">
        <v>-1.4415801450381001</v>
      </c>
      <c r="I514">
        <v>55.248854161879102</v>
      </c>
      <c r="J514">
        <v>-2.7787223810763799</v>
      </c>
      <c r="K514">
        <v>1585.79559446446</v>
      </c>
      <c r="L514">
        <v>1294.4348759408999</v>
      </c>
      <c r="M514">
        <v>40.366435816877598</v>
      </c>
      <c r="N514">
        <v>0.55466180794104503</v>
      </c>
      <c r="O514">
        <v>21.827131707633001</v>
      </c>
      <c r="P514">
        <v>88.286585365853597</v>
      </c>
      <c r="Q514">
        <v>3.3959655089678999E-2</v>
      </c>
    </row>
    <row r="515" spans="1:17" x14ac:dyDescent="0.3">
      <c r="A515" t="s">
        <v>1152</v>
      </c>
      <c r="B515" t="s">
        <v>1153</v>
      </c>
      <c r="C515" t="s">
        <v>3134</v>
      </c>
      <c r="D515" t="s">
        <v>263</v>
      </c>
      <c r="E515">
        <v>10559.745982799999</v>
      </c>
      <c r="F515">
        <v>5202.8500000000004</v>
      </c>
      <c r="G515">
        <v>22.042790177699199</v>
      </c>
      <c r="H515">
        <v>3.4689644981895298</v>
      </c>
      <c r="I515">
        <v>10.246786722824201</v>
      </c>
      <c r="J515">
        <v>-0.69196357781517204</v>
      </c>
      <c r="K515">
        <v>5371.8835041644497</v>
      </c>
      <c r="L515">
        <v>4723.7598274000902</v>
      </c>
      <c r="M515">
        <v>38.555022406988499</v>
      </c>
      <c r="N515">
        <v>0.66688193525399497</v>
      </c>
      <c r="O515">
        <v>15.302190145785399</v>
      </c>
      <c r="P515">
        <v>72.737383798140698</v>
      </c>
      <c r="Q515">
        <v>0.18486476159195001</v>
      </c>
    </row>
    <row r="516" spans="1:17" x14ac:dyDescent="0.3">
      <c r="A516" t="s">
        <v>1154</v>
      </c>
      <c r="B516" t="s">
        <v>1155</v>
      </c>
      <c r="C516" t="s">
        <v>3132</v>
      </c>
      <c r="D516" t="s">
        <v>1156</v>
      </c>
      <c r="E516">
        <v>10530.8724146899</v>
      </c>
      <c r="F516">
        <v>708.55</v>
      </c>
      <c r="G516">
        <v>41.159850113004097</v>
      </c>
      <c r="H516">
        <v>1.26920856333709</v>
      </c>
      <c r="I516">
        <v>6.1377531939518502</v>
      </c>
      <c r="J516">
        <v>7.4545072195284297</v>
      </c>
      <c r="K516">
        <v>734.87282763653297</v>
      </c>
      <c r="L516">
        <v>651.45364827356002</v>
      </c>
      <c r="M516">
        <v>47.279981063849398</v>
      </c>
      <c r="N516">
        <v>0.51559459476086</v>
      </c>
      <c r="O516">
        <v>23.491637851951101</v>
      </c>
      <c r="P516">
        <v>68.662223280171304</v>
      </c>
      <c r="Q516">
        <v>-5.4705324257541002E-2</v>
      </c>
    </row>
    <row r="517" spans="1:17" x14ac:dyDescent="0.3">
      <c r="A517" t="s">
        <v>1157</v>
      </c>
      <c r="B517" t="s">
        <v>1158</v>
      </c>
      <c r="C517" t="s">
        <v>3122</v>
      </c>
      <c r="D517" t="s">
        <v>273</v>
      </c>
      <c r="E517">
        <v>10476.47486991</v>
      </c>
      <c r="F517">
        <v>1925.7</v>
      </c>
      <c r="G517">
        <v>-33.199021898396701</v>
      </c>
      <c r="H517">
        <v>-3.8919992304184001</v>
      </c>
      <c r="I517">
        <v>-7.2206331194392899</v>
      </c>
      <c r="J517">
        <v>2.5648449610745101</v>
      </c>
      <c r="K517">
        <v>2075.9629858265298</v>
      </c>
      <c r="L517">
        <v>2037.38182310251</v>
      </c>
      <c r="M517">
        <v>34.9403379168374</v>
      </c>
      <c r="N517">
        <v>0.56378390411836399</v>
      </c>
      <c r="O517">
        <v>42.693565976008699</v>
      </c>
      <c r="P517">
        <v>20.356249999999999</v>
      </c>
      <c r="Q517">
        <v>2.3004402564135999E-2</v>
      </c>
    </row>
    <row r="518" spans="1:17" x14ac:dyDescent="0.3">
      <c r="A518" t="s">
        <v>1159</v>
      </c>
      <c r="B518" t="s">
        <v>1160</v>
      </c>
      <c r="C518" t="s">
        <v>3123</v>
      </c>
      <c r="D518" t="s">
        <v>24</v>
      </c>
      <c r="E518">
        <v>10449.703867824001</v>
      </c>
      <c r="F518">
        <v>171.96</v>
      </c>
      <c r="G518">
        <v>-50.157694778037303</v>
      </c>
      <c r="H518">
        <v>-7.6186446591252004</v>
      </c>
      <c r="I518">
        <v>-39.0997594812359</v>
      </c>
      <c r="J518">
        <v>9.0333341644781395</v>
      </c>
      <c r="K518">
        <v>198.076430391304</v>
      </c>
      <c r="L518">
        <v>224.38672375286501</v>
      </c>
      <c r="M518">
        <v>41.116096281666998</v>
      </c>
      <c r="N518">
        <v>1.83422641514676</v>
      </c>
      <c r="O518">
        <v>74.866247964642895</v>
      </c>
      <c r="P518">
        <v>8.5606060606060694</v>
      </c>
      <c r="Q518">
        <v>-1.0688321846213E-2</v>
      </c>
    </row>
    <row r="519" spans="1:17" x14ac:dyDescent="0.3">
      <c r="A519" t="s">
        <v>1161</v>
      </c>
      <c r="B519" t="s">
        <v>1162</v>
      </c>
      <c r="C519" t="s">
        <v>3134</v>
      </c>
      <c r="D519" t="s">
        <v>1163</v>
      </c>
      <c r="E519">
        <v>10448.73448703</v>
      </c>
      <c r="F519">
        <v>1109.1500000000001</v>
      </c>
      <c r="G519">
        <v>-17.176025526207301</v>
      </c>
      <c r="H519">
        <v>-4.7652516106549303</v>
      </c>
      <c r="I519">
        <v>9.9797534221657394</v>
      </c>
      <c r="J519">
        <v>3.6116896001533201</v>
      </c>
      <c r="K519">
        <v>1143.96894715044</v>
      </c>
      <c r="L519">
        <v>1076.20627066815</v>
      </c>
      <c r="M519">
        <v>54.564553864889803</v>
      </c>
      <c r="N519">
        <v>0.77631859658112001</v>
      </c>
      <c r="O519">
        <v>17.2023621692286</v>
      </c>
      <c r="P519">
        <v>36.393261190358999</v>
      </c>
    </row>
    <row r="520" spans="1:17" x14ac:dyDescent="0.3">
      <c r="A520" t="s">
        <v>1164</v>
      </c>
      <c r="B520" t="s">
        <v>1165</v>
      </c>
      <c r="C520" t="s">
        <v>3134</v>
      </c>
      <c r="D520" t="s">
        <v>263</v>
      </c>
      <c r="E520">
        <v>10430.694115849999</v>
      </c>
      <c r="F520">
        <v>1608.65</v>
      </c>
      <c r="G520">
        <v>165.51451929958199</v>
      </c>
      <c r="H520">
        <v>33.790243862591701</v>
      </c>
      <c r="I520">
        <v>45.906203505286101</v>
      </c>
      <c r="J520">
        <v>12.893788439020399</v>
      </c>
      <c r="K520">
        <v>1395.1528090434099</v>
      </c>
      <c r="L520">
        <v>1144.28641603802</v>
      </c>
      <c r="M520">
        <v>62.7828301985937</v>
      </c>
      <c r="N520">
        <v>2.43396177633621</v>
      </c>
      <c r="O520">
        <v>7.8450874957262098</v>
      </c>
      <c r="P520">
        <v>195.43617998163401</v>
      </c>
    </row>
    <row r="521" spans="1:17" hidden="1" x14ac:dyDescent="0.3">
      <c r="A521" t="s">
        <v>1166</v>
      </c>
      <c r="B521" t="s">
        <v>1167</v>
      </c>
      <c r="C521" t="s">
        <v>3138</v>
      </c>
      <c r="D521" t="s">
        <v>117</v>
      </c>
      <c r="E521">
        <v>10375.619715160001</v>
      </c>
      <c r="F521">
        <v>630.70000000000005</v>
      </c>
      <c r="G521">
        <v>8.1979923573865108</v>
      </c>
      <c r="H521">
        <v>-3.9528362257250902</v>
      </c>
      <c r="I521">
        <v>0.79398055959782798</v>
      </c>
      <c r="J521">
        <v>12.0994955791836</v>
      </c>
      <c r="K521">
        <v>669.20712451231202</v>
      </c>
      <c r="L521">
        <v>645.61588552930698</v>
      </c>
      <c r="M521">
        <v>46.233914810217698</v>
      </c>
      <c r="N521">
        <v>0.71436683886284502</v>
      </c>
      <c r="O521">
        <v>31.599809735214802</v>
      </c>
      <c r="P521">
        <v>41.017328116266</v>
      </c>
      <c r="Q521">
        <v>0.11231031259534099</v>
      </c>
    </row>
    <row r="522" spans="1:17" x14ac:dyDescent="0.3">
      <c r="A522" t="s">
        <v>1168</v>
      </c>
      <c r="B522" t="s">
        <v>1169</v>
      </c>
      <c r="C522" t="s">
        <v>3123</v>
      </c>
      <c r="D522" t="s">
        <v>575</v>
      </c>
      <c r="E522">
        <v>10359.796665464901</v>
      </c>
      <c r="F522">
        <v>142</v>
      </c>
      <c r="G522">
        <v>-29.099728242041799</v>
      </c>
      <c r="H522">
        <v>-5.08735581347322</v>
      </c>
      <c r="I522">
        <v>-21.089398146066401</v>
      </c>
      <c r="J522">
        <v>8.3004631136664493</v>
      </c>
      <c r="K522">
        <v>152.665053353574</v>
      </c>
      <c r="L522">
        <v>160.84832300152601</v>
      </c>
      <c r="M522">
        <v>45.222199556122298</v>
      </c>
      <c r="N522">
        <v>0.75194420883637403</v>
      </c>
      <c r="O522">
        <v>47.3925199134884</v>
      </c>
      <c r="P522">
        <v>8.2894837184473502</v>
      </c>
      <c r="Q522">
        <v>-3.4015827602572997E-2</v>
      </c>
    </row>
    <row r="523" spans="1:17" x14ac:dyDescent="0.3">
      <c r="A523" t="s">
        <v>1170</v>
      </c>
      <c r="B523" t="s">
        <v>1171</v>
      </c>
      <c r="C523" t="s">
        <v>3123</v>
      </c>
      <c r="D523" t="s">
        <v>518</v>
      </c>
      <c r="E523">
        <v>10352.754575000001</v>
      </c>
      <c r="F523">
        <v>519.25</v>
      </c>
      <c r="G523">
        <v>127.072239232431</v>
      </c>
      <c r="H523">
        <v>14.812733309527101</v>
      </c>
      <c r="I523">
        <v>45.2891906810625</v>
      </c>
      <c r="J523">
        <v>15.1002972657506</v>
      </c>
      <c r="K523">
        <v>464.905980510039</v>
      </c>
      <c r="L523">
        <v>376.16633925903398</v>
      </c>
      <c r="M523">
        <v>70.205551378732494</v>
      </c>
      <c r="N523">
        <v>0.94361464073916002</v>
      </c>
      <c r="O523">
        <v>1.9162253249879599</v>
      </c>
      <c r="P523">
        <v>156.040433925049</v>
      </c>
      <c r="Q523">
        <v>0.34508956726530998</v>
      </c>
    </row>
    <row r="524" spans="1:17" x14ac:dyDescent="0.3">
      <c r="A524" t="s">
        <v>1172</v>
      </c>
      <c r="B524" t="s">
        <v>1173</v>
      </c>
      <c r="C524" t="s">
        <v>3140</v>
      </c>
      <c r="D524" t="s">
        <v>1043</v>
      </c>
      <c r="E524">
        <v>10315.6012517</v>
      </c>
      <c r="F524">
        <v>536.29999999999995</v>
      </c>
      <c r="G524">
        <v>30.807648252648299</v>
      </c>
      <c r="H524">
        <v>-12.9731319503903</v>
      </c>
      <c r="I524">
        <v>18.294790969620699</v>
      </c>
      <c r="J524">
        <v>13.285834631180499</v>
      </c>
      <c r="K524">
        <v>537.561046283363</v>
      </c>
      <c r="L524">
        <v>485.99134111245297</v>
      </c>
      <c r="M524">
        <v>55.753733207724501</v>
      </c>
      <c r="N524">
        <v>0.75141006015376099</v>
      </c>
      <c r="O524">
        <v>28.454223382435199</v>
      </c>
      <c r="P524">
        <v>64.584931717047695</v>
      </c>
      <c r="Q524">
        <v>2.0850637246069999E-2</v>
      </c>
    </row>
    <row r="525" spans="1:17" x14ac:dyDescent="0.3">
      <c r="A525" t="s">
        <v>1174</v>
      </c>
      <c r="B525" t="s">
        <v>1175</v>
      </c>
      <c r="C525" t="s">
        <v>3136</v>
      </c>
      <c r="D525" t="s">
        <v>141</v>
      </c>
      <c r="E525">
        <v>10251.980925780001</v>
      </c>
      <c r="F525">
        <v>432.3</v>
      </c>
      <c r="G525">
        <v>166.13829057684899</v>
      </c>
      <c r="H525">
        <v>15.977807830746601</v>
      </c>
      <c r="I525">
        <v>3.4216455495288698</v>
      </c>
      <c r="J525">
        <v>12.2892262544042</v>
      </c>
      <c r="K525">
        <v>419.48280664708898</v>
      </c>
      <c r="L525">
        <v>368.91208729356498</v>
      </c>
      <c r="M525">
        <v>66.4756326494891</v>
      </c>
      <c r="N525">
        <v>1.9402035347063999</v>
      </c>
      <c r="O525">
        <v>31.760351607679802</v>
      </c>
      <c r="P525">
        <v>200.625869262865</v>
      </c>
      <c r="Q525">
        <v>0.103861671607355</v>
      </c>
    </row>
    <row r="526" spans="1:17" x14ac:dyDescent="0.3">
      <c r="A526" t="s">
        <v>1176</v>
      </c>
      <c r="B526" t="s">
        <v>1177</v>
      </c>
      <c r="C526" t="s">
        <v>3123</v>
      </c>
      <c r="D526" t="s">
        <v>575</v>
      </c>
      <c r="E526">
        <v>10245.66945858</v>
      </c>
      <c r="F526">
        <v>1148.1500000000001</v>
      </c>
      <c r="G526">
        <v>2.2308253259531399</v>
      </c>
      <c r="H526">
        <v>3.96564230112716</v>
      </c>
      <c r="I526">
        <v>21.0530583021702</v>
      </c>
      <c r="J526">
        <v>9.3619887109300208</v>
      </c>
      <c r="K526">
        <v>1160.0304120179701</v>
      </c>
      <c r="L526">
        <v>1037.3963900277399</v>
      </c>
      <c r="M526">
        <v>44.524275622283497</v>
      </c>
      <c r="N526">
        <v>1.09007327481522</v>
      </c>
      <c r="O526">
        <v>20.480773418107301</v>
      </c>
      <c r="P526">
        <v>47.833644498809001</v>
      </c>
      <c r="Q526">
        <v>4.7226395818000998E-2</v>
      </c>
    </row>
    <row r="527" spans="1:17" x14ac:dyDescent="0.3">
      <c r="A527" t="s">
        <v>1178</v>
      </c>
      <c r="B527" t="s">
        <v>1179</v>
      </c>
      <c r="C527" t="s">
        <v>3122</v>
      </c>
      <c r="D527" t="s">
        <v>273</v>
      </c>
      <c r="E527">
        <v>10183.723346000001</v>
      </c>
      <c r="F527">
        <v>736.6</v>
      </c>
      <c r="G527">
        <v>-14.1430940657162</v>
      </c>
      <c r="H527">
        <v>-12.2259315666105</v>
      </c>
      <c r="I527">
        <v>-36.484388774170803</v>
      </c>
      <c r="J527">
        <v>2.76296873961609</v>
      </c>
      <c r="K527">
        <v>882.98711837062103</v>
      </c>
      <c r="L527">
        <v>917.04867082356805</v>
      </c>
      <c r="M527">
        <v>24.613753683835899</v>
      </c>
      <c r="N527">
        <v>1.2317608723968101</v>
      </c>
      <c r="O527">
        <v>62.774911756720002</v>
      </c>
      <c r="P527">
        <v>12.458015267175499</v>
      </c>
      <c r="Q527">
        <v>-4.6544036041759997E-3</v>
      </c>
    </row>
    <row r="528" spans="1:17" x14ac:dyDescent="0.3">
      <c r="A528" t="s">
        <v>1180</v>
      </c>
      <c r="B528" t="s">
        <v>1181</v>
      </c>
      <c r="C528" t="s">
        <v>3134</v>
      </c>
      <c r="D528" t="s">
        <v>474</v>
      </c>
      <c r="E528">
        <v>10156.772830129999</v>
      </c>
      <c r="F528">
        <v>164.3</v>
      </c>
      <c r="G528">
        <v>53.326062992931497</v>
      </c>
      <c r="H528">
        <v>-13.3451728123213</v>
      </c>
      <c r="I528">
        <v>-16.831744598352</v>
      </c>
      <c r="J528">
        <v>0.216255666039155</v>
      </c>
      <c r="K528">
        <v>193.05439574654201</v>
      </c>
      <c r="L528">
        <v>176.459673857105</v>
      </c>
      <c r="M528">
        <v>33.412982598495098</v>
      </c>
      <c r="N528">
        <v>1.0725405234363501</v>
      </c>
      <c r="O528">
        <v>44.0048691418137</v>
      </c>
      <c r="P528">
        <v>82.150776053214997</v>
      </c>
      <c r="Q528">
        <v>0.18017537157070701</v>
      </c>
    </row>
    <row r="529" spans="1:17" x14ac:dyDescent="0.3">
      <c r="A529" t="s">
        <v>1182</v>
      </c>
      <c r="B529" t="s">
        <v>1183</v>
      </c>
      <c r="C529" t="s">
        <v>3134</v>
      </c>
      <c r="D529" t="s">
        <v>1184</v>
      </c>
      <c r="E529">
        <v>10125.1222425</v>
      </c>
      <c r="F529">
        <v>1115.55</v>
      </c>
      <c r="G529">
        <v>-6.09507325790113</v>
      </c>
      <c r="H529">
        <v>5.9395464906760003</v>
      </c>
      <c r="I529">
        <v>-24.1088893217491</v>
      </c>
      <c r="J529">
        <v>5.8797521721985904</v>
      </c>
      <c r="K529">
        <v>1155.7089916334901</v>
      </c>
      <c r="L529">
        <v>1177.7144887776101</v>
      </c>
      <c r="M529">
        <v>47.540623059320097</v>
      </c>
      <c r="N529">
        <v>0.44413138669201602</v>
      </c>
      <c r="O529">
        <v>35.081350006723099</v>
      </c>
      <c r="P529">
        <v>39.174100180899501</v>
      </c>
    </row>
    <row r="530" spans="1:17" x14ac:dyDescent="0.3">
      <c r="A530" t="s">
        <v>1185</v>
      </c>
      <c r="B530" t="s">
        <v>1186</v>
      </c>
      <c r="C530" t="s">
        <v>3133</v>
      </c>
      <c r="D530" t="s">
        <v>304</v>
      </c>
      <c r="E530">
        <v>10088.49535992</v>
      </c>
      <c r="F530">
        <v>875.15</v>
      </c>
      <c r="G530">
        <v>-41.310060621523398</v>
      </c>
      <c r="H530">
        <v>-4.0006008172643197</v>
      </c>
      <c r="I530">
        <v>-14.847550787674701</v>
      </c>
      <c r="J530">
        <v>3.9147417006162999</v>
      </c>
      <c r="K530">
        <v>921.16193942874804</v>
      </c>
      <c r="L530">
        <v>972.35779380018801</v>
      </c>
      <c r="M530">
        <v>50.6172921854374</v>
      </c>
      <c r="N530">
        <v>0.32725010115505299</v>
      </c>
      <c r="O530">
        <v>26.835399645774999</v>
      </c>
      <c r="P530">
        <v>6.70609034932634</v>
      </c>
      <c r="Q530">
        <v>-4.5443843632144001E-2</v>
      </c>
    </row>
    <row r="531" spans="1:17" x14ac:dyDescent="0.3">
      <c r="A531" t="s">
        <v>1187</v>
      </c>
      <c r="B531" t="s">
        <v>1188</v>
      </c>
      <c r="C531" t="s">
        <v>3122</v>
      </c>
      <c r="D531" t="s">
        <v>273</v>
      </c>
      <c r="E531">
        <v>10084.47788346</v>
      </c>
      <c r="F531">
        <v>749.4</v>
      </c>
      <c r="G531">
        <v>-44.597171607734097</v>
      </c>
      <c r="H531">
        <v>-8.8213071801362108</v>
      </c>
      <c r="I531">
        <v>-22.8740950446604</v>
      </c>
      <c r="J531">
        <v>5.97527670003005</v>
      </c>
      <c r="K531">
        <v>850.36344230945895</v>
      </c>
      <c r="L531">
        <v>914.35504990141999</v>
      </c>
      <c r="M531">
        <v>34.9671801018184</v>
      </c>
      <c r="N531">
        <v>0.68721199190678905</v>
      </c>
      <c r="O531">
        <v>66.533226581264998</v>
      </c>
      <c r="P531">
        <v>4.2136003337505104</v>
      </c>
      <c r="Q531">
        <v>-4.6510982369856999E-2</v>
      </c>
    </row>
    <row r="532" spans="1:17" x14ac:dyDescent="0.3">
      <c r="A532" t="s">
        <v>1189</v>
      </c>
      <c r="B532" t="s">
        <v>1190</v>
      </c>
      <c r="C532" t="s">
        <v>3134</v>
      </c>
      <c r="D532" t="s">
        <v>242</v>
      </c>
      <c r="E532">
        <v>10039.374897689901</v>
      </c>
      <c r="F532">
        <v>513.85</v>
      </c>
      <c r="G532">
        <v>-12.6438029250402</v>
      </c>
      <c r="H532">
        <v>-4.7453727078350196</v>
      </c>
      <c r="I532">
        <v>-27.5727333272885</v>
      </c>
      <c r="J532">
        <v>8.3094379700502099</v>
      </c>
      <c r="K532">
        <v>545.82512225142602</v>
      </c>
      <c r="L532">
        <v>547.28650817385301</v>
      </c>
      <c r="M532">
        <v>37.975489960661399</v>
      </c>
      <c r="N532">
        <v>0.32022799664205998</v>
      </c>
      <c r="O532">
        <v>38.055852875352699</v>
      </c>
      <c r="P532">
        <v>15.471910112359501</v>
      </c>
      <c r="Q532">
        <v>-1.0626214769757E-2</v>
      </c>
    </row>
    <row r="533" spans="1:17" x14ac:dyDescent="0.3">
      <c r="A533" t="s">
        <v>1191</v>
      </c>
      <c r="B533" t="s">
        <v>1192</v>
      </c>
      <c r="C533" t="s">
        <v>3135</v>
      </c>
      <c r="D533" t="s">
        <v>540</v>
      </c>
      <c r="E533">
        <v>10014.6727065</v>
      </c>
      <c r="F533">
        <v>312.89999999999998</v>
      </c>
      <c r="G533">
        <v>-5.5950790790056502</v>
      </c>
      <c r="H533">
        <v>-3.24245274905797</v>
      </c>
      <c r="I533">
        <v>5.3457483033269799</v>
      </c>
      <c r="J533">
        <v>2.1723467795719502</v>
      </c>
      <c r="K533">
        <v>337.047902105368</v>
      </c>
      <c r="L533">
        <v>314.24322505407503</v>
      </c>
      <c r="M533">
        <v>29.667256933490599</v>
      </c>
      <c r="N533">
        <v>0.50164883691452999</v>
      </c>
      <c r="O533">
        <v>28.155960370725399</v>
      </c>
      <c r="P533">
        <v>21.279069767441801</v>
      </c>
      <c r="Q533">
        <v>2.1062589971415999E-2</v>
      </c>
    </row>
    <row r="534" spans="1:17" x14ac:dyDescent="0.3">
      <c r="A534" t="s">
        <v>1193</v>
      </c>
      <c r="B534" t="s">
        <v>1194</v>
      </c>
      <c r="C534" t="s">
        <v>3135</v>
      </c>
      <c r="D534" t="s">
        <v>944</v>
      </c>
      <c r="E534">
        <v>9938.2480859879997</v>
      </c>
      <c r="F534">
        <v>71.97</v>
      </c>
      <c r="G534">
        <v>-4.0218844798317503</v>
      </c>
      <c r="H534">
        <v>6.0179402597304303</v>
      </c>
      <c r="I534">
        <v>-7.49162418236953</v>
      </c>
      <c r="J534">
        <v>20.204801991868099</v>
      </c>
      <c r="K534">
        <v>73.544735505784899</v>
      </c>
      <c r="L534">
        <v>73.949818998436996</v>
      </c>
      <c r="M534">
        <v>56.725934861474997</v>
      </c>
      <c r="N534">
        <v>0.792013049904573</v>
      </c>
      <c r="O534">
        <v>31.791024037793498</v>
      </c>
      <c r="P534">
        <v>26.152497808939501</v>
      </c>
      <c r="Q534">
        <v>4.1840127574275E-2</v>
      </c>
    </row>
    <row r="535" spans="1:17" x14ac:dyDescent="0.3">
      <c r="A535" t="s">
        <v>1195</v>
      </c>
      <c r="B535" t="s">
        <v>1196</v>
      </c>
      <c r="C535" t="s">
        <v>3132</v>
      </c>
      <c r="D535" t="s">
        <v>438</v>
      </c>
      <c r="E535">
        <v>9934.5612852800004</v>
      </c>
      <c r="F535">
        <v>213.28</v>
      </c>
      <c r="G535">
        <v>36.676526323454297</v>
      </c>
      <c r="H535">
        <v>-7.7289867927551104</v>
      </c>
      <c r="I535">
        <v>-7.7448051127956896</v>
      </c>
      <c r="J535">
        <v>9.0690948304386296</v>
      </c>
      <c r="K535">
        <v>240.53932747954701</v>
      </c>
      <c r="L535">
        <v>232.038434543655</v>
      </c>
      <c r="M535">
        <v>39.220358858706703</v>
      </c>
      <c r="N535">
        <v>0.679920543068808</v>
      </c>
      <c r="O535">
        <v>80.138784696174</v>
      </c>
      <c r="P535">
        <v>63.1204588910133</v>
      </c>
      <c r="Q535">
        <v>7.9917188486458998E-2</v>
      </c>
    </row>
    <row r="536" spans="1:17" x14ac:dyDescent="0.3">
      <c r="A536" t="s">
        <v>1197</v>
      </c>
      <c r="B536" t="s">
        <v>1198</v>
      </c>
      <c r="C536" t="s">
        <v>3127</v>
      </c>
      <c r="D536" t="s">
        <v>247</v>
      </c>
      <c r="E536">
        <v>9912.7981706499995</v>
      </c>
      <c r="F536">
        <v>965.95</v>
      </c>
      <c r="G536">
        <v>40.215822589989401</v>
      </c>
      <c r="H536">
        <v>3.6257782305077702</v>
      </c>
      <c r="I536">
        <v>36.226605918774098</v>
      </c>
      <c r="J536">
        <v>10.287420521158399</v>
      </c>
      <c r="K536">
        <v>934.24651252338197</v>
      </c>
      <c r="L536">
        <v>797.38696961962398</v>
      </c>
      <c r="M536">
        <v>51.032682818413001</v>
      </c>
      <c r="N536">
        <v>0.44058405415539798</v>
      </c>
      <c r="O536">
        <v>14.669496350742699</v>
      </c>
      <c r="P536">
        <v>71.556700115442695</v>
      </c>
      <c r="Q536">
        <v>5.4646387432437001E-2</v>
      </c>
    </row>
    <row r="537" spans="1:17" x14ac:dyDescent="0.3">
      <c r="A537" t="s">
        <v>1199</v>
      </c>
      <c r="B537" t="s">
        <v>1200</v>
      </c>
      <c r="C537" t="s">
        <v>3123</v>
      </c>
      <c r="D537" t="s">
        <v>391</v>
      </c>
      <c r="E537">
        <v>9829.1747066039898</v>
      </c>
      <c r="F537">
        <v>106.92</v>
      </c>
      <c r="G537">
        <v>51.513271575652197</v>
      </c>
      <c r="H537">
        <v>-10.385664710709101</v>
      </c>
      <c r="I537">
        <v>34.8553043401241</v>
      </c>
      <c r="J537">
        <v>9.5567313137862904</v>
      </c>
      <c r="K537">
        <v>112.794650252925</v>
      </c>
      <c r="L537">
        <v>89.436721979618</v>
      </c>
      <c r="M537">
        <v>38.945525960487203</v>
      </c>
      <c r="N537">
        <v>0.37540832986609102</v>
      </c>
      <c r="O537">
        <v>36.1111111111111</v>
      </c>
      <c r="P537">
        <v>79.969702070358494</v>
      </c>
      <c r="Q537">
        <v>0.10454219264483799</v>
      </c>
    </row>
    <row r="538" spans="1:17" hidden="1" x14ac:dyDescent="0.3">
      <c r="A538" t="s">
        <v>1201</v>
      </c>
      <c r="B538" t="s">
        <v>1202</v>
      </c>
      <c r="C538" t="s">
        <v>3138</v>
      </c>
      <c r="D538" t="s">
        <v>263</v>
      </c>
      <c r="E538">
        <v>9760.1752262999998</v>
      </c>
      <c r="F538">
        <v>6340.65</v>
      </c>
      <c r="G538">
        <v>-24.082931265505199</v>
      </c>
      <c r="H538">
        <v>7.3040844560913403</v>
      </c>
      <c r="I538">
        <v>12.566991153475</v>
      </c>
      <c r="J538">
        <v>6.6864442567228304</v>
      </c>
      <c r="K538">
        <v>6187.45849453339</v>
      </c>
      <c r="L538">
        <v>5845.1976727376205</v>
      </c>
      <c r="M538">
        <v>58.0077764424503</v>
      </c>
      <c r="N538">
        <v>0.61961469192002006</v>
      </c>
      <c r="O538">
        <v>10.383004896974301</v>
      </c>
      <c r="P538">
        <v>37.243506493506402</v>
      </c>
      <c r="Q538">
        <v>0.10064959589733601</v>
      </c>
    </row>
    <row r="539" spans="1:17" x14ac:dyDescent="0.3">
      <c r="A539" t="s">
        <v>1203</v>
      </c>
      <c r="B539" t="s">
        <v>1204</v>
      </c>
      <c r="C539" t="s">
        <v>3129</v>
      </c>
      <c r="D539" t="s">
        <v>62</v>
      </c>
      <c r="E539">
        <v>9728.8248103200003</v>
      </c>
      <c r="F539">
        <v>7383.6</v>
      </c>
      <c r="G539">
        <v>72.600683310408598</v>
      </c>
      <c r="H539">
        <v>11.1083794902398</v>
      </c>
      <c r="I539">
        <v>-31.164330811398798</v>
      </c>
      <c r="J539">
        <v>28.101347028313999</v>
      </c>
      <c r="K539">
        <v>7325.2970468795802</v>
      </c>
      <c r="L539">
        <v>7083.3439138764697</v>
      </c>
      <c r="M539">
        <v>57.721732692786901</v>
      </c>
      <c r="N539">
        <v>2.0350149781051701</v>
      </c>
      <c r="O539">
        <v>39.198358524296999</v>
      </c>
      <c r="P539">
        <v>121.530153015301</v>
      </c>
      <c r="Q539">
        <v>0.139425327174763</v>
      </c>
    </row>
    <row r="540" spans="1:17" hidden="1" x14ac:dyDescent="0.3">
      <c r="A540" t="s">
        <v>1205</v>
      </c>
      <c r="B540" t="s">
        <v>1206</v>
      </c>
      <c r="C540" t="s">
        <v>3138</v>
      </c>
      <c r="D540" t="s">
        <v>141</v>
      </c>
      <c r="E540">
        <v>9717.1900299270001</v>
      </c>
      <c r="F540">
        <v>293.85000000000002</v>
      </c>
      <c r="G540">
        <v>-4.8136602291628403</v>
      </c>
      <c r="H540">
        <v>7.4793947726059704</v>
      </c>
      <c r="I540">
        <v>10.3484490378352</v>
      </c>
      <c r="J540">
        <v>2.9420514612084001</v>
      </c>
      <c r="K540">
        <v>285.27122143608801</v>
      </c>
      <c r="L540">
        <v>269.67399918927498</v>
      </c>
      <c r="M540">
        <v>22.227502817667499</v>
      </c>
      <c r="N540">
        <v>1.17472020252651</v>
      </c>
      <c r="O540">
        <v>2.0758890590437198</v>
      </c>
      <c r="P540">
        <v>26.604911676001699</v>
      </c>
    </row>
    <row r="541" spans="1:17" hidden="1" x14ac:dyDescent="0.3">
      <c r="A541" t="s">
        <v>1207</v>
      </c>
      <c r="B541" t="s">
        <v>1208</v>
      </c>
      <c r="C541" t="s">
        <v>3138</v>
      </c>
      <c r="D541" t="s">
        <v>86</v>
      </c>
      <c r="E541">
        <v>9669.8972679149992</v>
      </c>
      <c r="F541">
        <v>712.55</v>
      </c>
      <c r="G541">
        <v>-34.955917154488702</v>
      </c>
      <c r="H541">
        <v>-3.1846863819206002</v>
      </c>
      <c r="I541">
        <v>-16.939588817220901</v>
      </c>
      <c r="J541">
        <v>3.6050562085867299</v>
      </c>
      <c r="M541">
        <v>44.2331900822347</v>
      </c>
      <c r="O541">
        <v>19.009192337379801</v>
      </c>
      <c r="P541">
        <v>4.6175304654235596</v>
      </c>
    </row>
    <row r="542" spans="1:17" x14ac:dyDescent="0.3">
      <c r="A542" t="s">
        <v>1209</v>
      </c>
      <c r="B542" t="s">
        <v>1210</v>
      </c>
      <c r="C542" t="s">
        <v>3126</v>
      </c>
      <c r="D542" t="s">
        <v>941</v>
      </c>
      <c r="E542">
        <v>9606.6304815000003</v>
      </c>
      <c r="F542">
        <v>1306.5</v>
      </c>
      <c r="G542">
        <v>54.281534645914299</v>
      </c>
      <c r="H542">
        <v>4.7755114480316996</v>
      </c>
      <c r="I542">
        <v>20.4360222850067</v>
      </c>
      <c r="J542">
        <v>8.8249540572456695</v>
      </c>
      <c r="K542">
        <v>1351.8670342543801</v>
      </c>
      <c r="L542">
        <v>1199.86916205958</v>
      </c>
      <c r="M542">
        <v>43.3848483265702</v>
      </c>
      <c r="N542">
        <v>0.43459783549824499</v>
      </c>
      <c r="O542">
        <v>21.7948717948717</v>
      </c>
      <c r="P542">
        <v>84.377646062658698</v>
      </c>
      <c r="Q542">
        <v>8.1406313908345004E-2</v>
      </c>
    </row>
    <row r="543" spans="1:17" hidden="1" x14ac:dyDescent="0.3">
      <c r="A543" t="s">
        <v>1211</v>
      </c>
      <c r="B543" t="s">
        <v>1212</v>
      </c>
      <c r="C543" t="s">
        <v>3138</v>
      </c>
      <c r="D543" t="s">
        <v>80</v>
      </c>
      <c r="E543">
        <v>9591.9028099999996</v>
      </c>
      <c r="F543">
        <v>143.83000000000001</v>
      </c>
      <c r="G543">
        <v>-19.004010256322701</v>
      </c>
      <c r="H543">
        <v>4.1020552639233898</v>
      </c>
      <c r="I543">
        <v>-1.8670657789574601</v>
      </c>
      <c r="J543">
        <v>-4.6920402014957799E-2</v>
      </c>
      <c r="K543">
        <v>143.932559630426</v>
      </c>
      <c r="L543">
        <v>139.17452264306999</v>
      </c>
      <c r="M543">
        <v>19.599037825510401</v>
      </c>
      <c r="N543">
        <v>0.433403309585075</v>
      </c>
      <c r="O543">
        <v>5.7846068275046703</v>
      </c>
      <c r="P543">
        <v>14.150793650793601</v>
      </c>
      <c r="Q543">
        <v>-1.3388827299693999E-2</v>
      </c>
    </row>
    <row r="544" spans="1:17" hidden="1" x14ac:dyDescent="0.3">
      <c r="A544" t="s">
        <v>1213</v>
      </c>
      <c r="B544" t="s">
        <v>1214</v>
      </c>
      <c r="C544" t="s">
        <v>3138</v>
      </c>
      <c r="D544" t="s">
        <v>75</v>
      </c>
      <c r="E544">
        <v>9566.2918028999993</v>
      </c>
      <c r="F544">
        <v>190.05</v>
      </c>
      <c r="G544">
        <v>4.1579530621714804</v>
      </c>
      <c r="H544">
        <v>-0.86236994155827096</v>
      </c>
      <c r="I544">
        <v>13.6003982674568</v>
      </c>
      <c r="J544">
        <v>2.12458094226126</v>
      </c>
      <c r="K544">
        <v>189.51651606709001</v>
      </c>
      <c r="L544">
        <v>173.372543992283</v>
      </c>
      <c r="M544">
        <v>45.242654085159998</v>
      </c>
      <c r="N544">
        <v>0.13773071613538199</v>
      </c>
      <c r="O544">
        <v>29.4396211523283</v>
      </c>
      <c r="P544">
        <v>33.838028169014002</v>
      </c>
      <c r="Q544">
        <v>3.1059318533180998E-2</v>
      </c>
    </row>
    <row r="545" spans="1:17" x14ac:dyDescent="0.3">
      <c r="A545" t="s">
        <v>1215</v>
      </c>
      <c r="B545" t="s">
        <v>1216</v>
      </c>
      <c r="C545" t="s">
        <v>3135</v>
      </c>
      <c r="D545" t="s">
        <v>128</v>
      </c>
      <c r="E545">
        <v>9561.5041066699996</v>
      </c>
      <c r="F545">
        <v>1124.3499999999999</v>
      </c>
      <c r="G545">
        <v>31.2636065623857</v>
      </c>
      <c r="H545">
        <v>-4.3545835772516002E-3</v>
      </c>
      <c r="I545">
        <v>-4.2066607535626597</v>
      </c>
      <c r="J545">
        <v>9.0236423139598791</v>
      </c>
      <c r="K545">
        <v>1171.99608174081</v>
      </c>
      <c r="L545">
        <v>1060.41656474303</v>
      </c>
      <c r="M545">
        <v>46.437957410483598</v>
      </c>
      <c r="N545">
        <v>0.51986018549135204</v>
      </c>
      <c r="O545">
        <v>24.071685862942999</v>
      </c>
      <c r="P545">
        <v>61.544540229885001</v>
      </c>
      <c r="Q545">
        <v>3.6451847026554997E-2</v>
      </c>
    </row>
    <row r="546" spans="1:17" x14ac:dyDescent="0.3">
      <c r="A546" t="s">
        <v>1217</v>
      </c>
      <c r="B546" t="s">
        <v>1218</v>
      </c>
      <c r="C546" t="s">
        <v>3126</v>
      </c>
      <c r="D546" t="s">
        <v>46</v>
      </c>
      <c r="E546">
        <v>9511.8785260799996</v>
      </c>
      <c r="F546">
        <v>553.70000000000005</v>
      </c>
      <c r="G546">
        <v>136.033256244798</v>
      </c>
      <c r="H546">
        <v>-7.0495748994127698</v>
      </c>
      <c r="I546">
        <v>37.113647015992498</v>
      </c>
      <c r="J546">
        <v>6.98933659544692</v>
      </c>
      <c r="K546">
        <v>550.05444578779998</v>
      </c>
      <c r="L546">
        <v>452.32862616359802</v>
      </c>
      <c r="M546">
        <v>46.326112489322597</v>
      </c>
      <c r="N546">
        <v>0.59076449485374405</v>
      </c>
      <c r="O546">
        <v>25.392811992053399</v>
      </c>
      <c r="P546">
        <v>166.58642272508399</v>
      </c>
      <c r="Q546">
        <v>0.22708598954975501</v>
      </c>
    </row>
    <row r="547" spans="1:17" x14ac:dyDescent="0.3">
      <c r="A547" t="s">
        <v>1219</v>
      </c>
      <c r="B547" t="s">
        <v>1220</v>
      </c>
      <c r="C547" t="s">
        <v>3129</v>
      </c>
      <c r="D547" t="s">
        <v>196</v>
      </c>
      <c r="E547">
        <v>9505.2395756549995</v>
      </c>
      <c r="F547">
        <v>1540.05</v>
      </c>
      <c r="G547">
        <v>55.009446660763103</v>
      </c>
      <c r="H547">
        <v>1.77448365678501</v>
      </c>
      <c r="I547">
        <v>46.952355704121899</v>
      </c>
      <c r="J547">
        <v>7.03436774792468</v>
      </c>
      <c r="K547">
        <v>1528.5400475168799</v>
      </c>
      <c r="L547">
        <v>1298.2640139052301</v>
      </c>
      <c r="M547">
        <v>51.290751431651103</v>
      </c>
      <c r="N547">
        <v>0.741002276073082</v>
      </c>
      <c r="O547">
        <v>14.1716178046167</v>
      </c>
      <c r="P547">
        <v>87.696526508226597</v>
      </c>
      <c r="Q547">
        <v>7.962987563269E-2</v>
      </c>
    </row>
    <row r="548" spans="1:17" x14ac:dyDescent="0.3">
      <c r="A548" t="s">
        <v>1221</v>
      </c>
      <c r="B548" t="s">
        <v>1222</v>
      </c>
      <c r="C548" t="s">
        <v>599</v>
      </c>
      <c r="D548" t="s">
        <v>462</v>
      </c>
      <c r="E548">
        <v>9485.1123777600005</v>
      </c>
      <c r="F548">
        <v>362.4</v>
      </c>
      <c r="G548">
        <v>52.609278732577899</v>
      </c>
      <c r="H548">
        <v>9.3786125221110392</v>
      </c>
      <c r="I548">
        <v>2.0682391292179001</v>
      </c>
      <c r="J548">
        <v>19.194173642487101</v>
      </c>
      <c r="K548">
        <v>368.923092358563</v>
      </c>
      <c r="L548">
        <v>337.57076270705801</v>
      </c>
      <c r="M548">
        <v>52.3044759208112</v>
      </c>
      <c r="N548">
        <v>1.0712003805824899</v>
      </c>
      <c r="O548">
        <v>16.2527593818984</v>
      </c>
      <c r="P548">
        <v>82.431412031210598</v>
      </c>
      <c r="Q548">
        <v>0.122061555502342</v>
      </c>
    </row>
    <row r="549" spans="1:17" x14ac:dyDescent="0.3">
      <c r="A549" t="s">
        <v>1223</v>
      </c>
      <c r="B549" t="s">
        <v>1224</v>
      </c>
      <c r="C549" t="s">
        <v>3124</v>
      </c>
      <c r="D549" t="s">
        <v>21</v>
      </c>
      <c r="E549">
        <v>9468.0155613749994</v>
      </c>
      <c r="F549">
        <v>1503.75</v>
      </c>
      <c r="G549">
        <v>-28.3672369982507</v>
      </c>
      <c r="H549">
        <v>3.1409436670053501</v>
      </c>
      <c r="I549">
        <v>-8.7932291992688896</v>
      </c>
      <c r="J549">
        <v>2.70628103328148</v>
      </c>
      <c r="K549">
        <v>1563.0709306333699</v>
      </c>
      <c r="L549">
        <v>1575.3401774798299</v>
      </c>
      <c r="M549">
        <v>37.069160382856403</v>
      </c>
      <c r="N549">
        <v>0.60455894391131304</v>
      </c>
      <c r="O549">
        <v>29.173732335827001</v>
      </c>
      <c r="P549">
        <v>8.4917571516179091</v>
      </c>
      <c r="Q549">
        <v>-5.9367509044698001E-2</v>
      </c>
    </row>
    <row r="550" spans="1:17" x14ac:dyDescent="0.3">
      <c r="A550" t="s">
        <v>1225</v>
      </c>
      <c r="B550" t="s">
        <v>1226</v>
      </c>
      <c r="C550" t="s">
        <v>3132</v>
      </c>
      <c r="D550" t="s">
        <v>83</v>
      </c>
      <c r="E550">
        <v>9458.0183992399998</v>
      </c>
      <c r="F550">
        <v>195.64</v>
      </c>
      <c r="G550">
        <v>27.828386175289701</v>
      </c>
      <c r="H550">
        <v>-4.4345538902528601</v>
      </c>
      <c r="I550">
        <v>-10.9760119762327</v>
      </c>
      <c r="J550">
        <v>5.7983662411991403</v>
      </c>
      <c r="K550">
        <v>210.92083292384299</v>
      </c>
      <c r="L550">
        <v>200.95898728309601</v>
      </c>
      <c r="M550">
        <v>37.440420226940098</v>
      </c>
      <c r="N550">
        <v>0.446497067338682</v>
      </c>
      <c r="O550">
        <v>28.1384175015334</v>
      </c>
      <c r="P550">
        <v>56.6373098478782</v>
      </c>
      <c r="Q550">
        <v>6.8830786480968006E-2</v>
      </c>
    </row>
    <row r="551" spans="1:17" x14ac:dyDescent="0.3">
      <c r="A551" t="s">
        <v>1227</v>
      </c>
      <c r="B551" t="s">
        <v>1228</v>
      </c>
      <c r="C551" t="s">
        <v>3131</v>
      </c>
      <c r="D551" t="s">
        <v>75</v>
      </c>
      <c r="E551">
        <v>9457.7315547500002</v>
      </c>
      <c r="F551">
        <v>803.75</v>
      </c>
      <c r="G551">
        <v>-23.580821090073499</v>
      </c>
      <c r="H551">
        <v>8.0746204216737407</v>
      </c>
      <c r="I551">
        <v>-5.91998998817499</v>
      </c>
      <c r="J551">
        <v>8.2984588930046197</v>
      </c>
      <c r="K551">
        <v>800.25823934937603</v>
      </c>
      <c r="L551">
        <v>808.64012176993197</v>
      </c>
      <c r="M551">
        <v>51.366120164980899</v>
      </c>
      <c r="N551">
        <v>0.74082828232506104</v>
      </c>
      <c r="O551">
        <v>24.4043545878693</v>
      </c>
      <c r="P551">
        <v>13.3239337328163</v>
      </c>
      <c r="Q551">
        <v>2.0744778185268001E-2</v>
      </c>
    </row>
    <row r="552" spans="1:17" hidden="1" x14ac:dyDescent="0.3">
      <c r="A552" t="s">
        <v>1229</v>
      </c>
      <c r="B552" t="s">
        <v>1230</v>
      </c>
      <c r="C552" t="s">
        <v>3138</v>
      </c>
      <c r="D552" t="s">
        <v>1231</v>
      </c>
      <c r="E552">
        <v>9435.9825347999395</v>
      </c>
      <c r="F552">
        <v>554.9</v>
      </c>
      <c r="G552">
        <v>-13.719177618585899</v>
      </c>
      <c r="H552">
        <v>2.5486268015340698</v>
      </c>
      <c r="I552">
        <v>15.66632701302</v>
      </c>
      <c r="J552">
        <v>7.8319930777556896</v>
      </c>
      <c r="K552">
        <v>546.32152687910798</v>
      </c>
      <c r="L552">
        <v>504.60547765661698</v>
      </c>
      <c r="M552">
        <v>53.785975978194003</v>
      </c>
      <c r="N552">
        <v>0.29720825738489598</v>
      </c>
      <c r="O552">
        <v>14.804469273743001</v>
      </c>
      <c r="P552">
        <v>39.720508623945598</v>
      </c>
    </row>
    <row r="553" spans="1:17" x14ac:dyDescent="0.3">
      <c r="A553" t="s">
        <v>1232</v>
      </c>
      <c r="B553" t="s">
        <v>1233</v>
      </c>
      <c r="C553" t="s">
        <v>3122</v>
      </c>
      <c r="D553" t="s">
        <v>21</v>
      </c>
      <c r="E553">
        <v>9374.9604241199995</v>
      </c>
      <c r="F553">
        <v>455.1</v>
      </c>
      <c r="G553">
        <v>-13.7362934181157</v>
      </c>
      <c r="H553">
        <v>3.6862709071106301</v>
      </c>
      <c r="I553">
        <v>-12.1550393410203</v>
      </c>
      <c r="J553">
        <v>4.2868706082466304</v>
      </c>
      <c r="K553">
        <v>471.56151876679399</v>
      </c>
      <c r="L553">
        <v>477.90229436575203</v>
      </c>
      <c r="M553">
        <v>45.872267915696703</v>
      </c>
      <c r="N553">
        <v>0.58422689096303704</v>
      </c>
      <c r="O553">
        <v>26.3458580531751</v>
      </c>
      <c r="P553">
        <v>12.704309063893</v>
      </c>
      <c r="Q553">
        <v>-8.2562144598280998E-2</v>
      </c>
    </row>
    <row r="554" spans="1:17" x14ac:dyDescent="0.3">
      <c r="A554" t="s">
        <v>1234</v>
      </c>
      <c r="B554" t="s">
        <v>1235</v>
      </c>
      <c r="C554" t="s">
        <v>3122</v>
      </c>
      <c r="D554" t="s">
        <v>273</v>
      </c>
      <c r="E554">
        <v>9371.0937498999992</v>
      </c>
      <c r="F554">
        <v>795.05</v>
      </c>
      <c r="G554">
        <v>-11.336096177707701</v>
      </c>
      <c r="H554">
        <v>7.8071243096986098</v>
      </c>
      <c r="I554">
        <v>13.994270567703699</v>
      </c>
      <c r="J554">
        <v>8.3557248364615706</v>
      </c>
      <c r="K554">
        <v>742.86476123823195</v>
      </c>
      <c r="L554">
        <v>723.49918964140795</v>
      </c>
      <c r="M554">
        <v>76.844795731516697</v>
      </c>
      <c r="N554">
        <v>0.63828791193746703</v>
      </c>
      <c r="O554">
        <v>15.9298157348594</v>
      </c>
      <c r="P554">
        <v>25.096373220045599</v>
      </c>
      <c r="Q554">
        <v>8.6665478101353E-2</v>
      </c>
    </row>
    <row r="555" spans="1:17" x14ac:dyDescent="0.3">
      <c r="A555" t="s">
        <v>1236</v>
      </c>
      <c r="B555" t="s">
        <v>1237</v>
      </c>
      <c r="C555" t="s">
        <v>3134</v>
      </c>
      <c r="D555" t="s">
        <v>286</v>
      </c>
      <c r="E555">
        <v>9325.6657756799996</v>
      </c>
      <c r="F555">
        <v>1577.6</v>
      </c>
      <c r="G555">
        <v>108.079170524006</v>
      </c>
      <c r="H555">
        <v>7.3820409163733798</v>
      </c>
      <c r="I555">
        <v>13.7680985118643</v>
      </c>
      <c r="J555">
        <v>5.0862979226927196</v>
      </c>
      <c r="K555">
        <v>1505.3656427455901</v>
      </c>
      <c r="L555">
        <v>1378.1109328075599</v>
      </c>
      <c r="M555">
        <v>73.855287655676804</v>
      </c>
      <c r="N555">
        <v>1.7414707815813499</v>
      </c>
      <c r="O555">
        <v>31.845841784989801</v>
      </c>
      <c r="P555">
        <v>145.57907845579001</v>
      </c>
    </row>
    <row r="556" spans="1:17" hidden="1" x14ac:dyDescent="0.3">
      <c r="A556" t="s">
        <v>1238</v>
      </c>
      <c r="B556" t="s">
        <v>1239</v>
      </c>
      <c r="C556" t="s">
        <v>3138</v>
      </c>
      <c r="D556" t="s">
        <v>141</v>
      </c>
      <c r="E556">
        <v>9319.0682268</v>
      </c>
      <c r="F556">
        <v>579</v>
      </c>
      <c r="G556">
        <v>97.317443297988902</v>
      </c>
      <c r="H556">
        <v>-0.55254335995075099</v>
      </c>
      <c r="I556">
        <v>54.633138523385597</v>
      </c>
      <c r="J556">
        <v>5.2168868835314504</v>
      </c>
      <c r="K556">
        <v>582.54351479422496</v>
      </c>
      <c r="L556">
        <v>457.34069222951098</v>
      </c>
      <c r="M556">
        <v>50.976217281913101</v>
      </c>
      <c r="N556">
        <v>0.58826688324633403</v>
      </c>
      <c r="O556">
        <v>20.682210708117399</v>
      </c>
      <c r="P556">
        <v>136.326530612244</v>
      </c>
    </row>
    <row r="557" spans="1:17" x14ac:dyDescent="0.3">
      <c r="A557" t="s">
        <v>1240</v>
      </c>
      <c r="B557" t="s">
        <v>1241</v>
      </c>
      <c r="C557" t="s">
        <v>3126</v>
      </c>
      <c r="D557" t="s">
        <v>46</v>
      </c>
      <c r="E557">
        <v>9288.2342637599995</v>
      </c>
      <c r="F557">
        <v>2937.8</v>
      </c>
      <c r="G557">
        <v>34.988149329510101</v>
      </c>
      <c r="H557">
        <v>-0.71213572485864396</v>
      </c>
      <c r="I557">
        <v>11.9899787291005</v>
      </c>
      <c r="J557">
        <v>10.6971388529932</v>
      </c>
      <c r="K557">
        <v>3066.2618996647202</v>
      </c>
      <c r="L557">
        <v>2748.5290471496101</v>
      </c>
      <c r="M557">
        <v>46.755446893410699</v>
      </c>
      <c r="N557">
        <v>0.377678583586669</v>
      </c>
      <c r="O557">
        <v>26.795561304377401</v>
      </c>
      <c r="P557">
        <v>74.611807010505302</v>
      </c>
      <c r="Q557">
        <v>0.20535625649873099</v>
      </c>
    </row>
    <row r="558" spans="1:17" x14ac:dyDescent="0.3">
      <c r="A558" t="s">
        <v>1242</v>
      </c>
      <c r="B558" t="s">
        <v>1243</v>
      </c>
      <c r="C558" t="s">
        <v>3134</v>
      </c>
      <c r="D558" t="s">
        <v>291</v>
      </c>
      <c r="E558">
        <v>9273.2100651000001</v>
      </c>
      <c r="F558">
        <v>3991.5</v>
      </c>
      <c r="G558">
        <v>134.98489375538901</v>
      </c>
      <c r="H558">
        <v>10.656199369042101</v>
      </c>
      <c r="I558">
        <v>133.46690872053799</v>
      </c>
      <c r="J558">
        <v>14.5754337207582</v>
      </c>
      <c r="K558">
        <v>3545.4432699455101</v>
      </c>
      <c r="L558">
        <v>2596.7380569617299</v>
      </c>
      <c r="M558">
        <v>60.298903290164098</v>
      </c>
      <c r="N558">
        <v>0.58816559344965702</v>
      </c>
      <c r="O558">
        <v>5.6745584366779402</v>
      </c>
      <c r="P558">
        <v>209.20288171043401</v>
      </c>
      <c r="Q558">
        <v>0.15259912790903399</v>
      </c>
    </row>
    <row r="559" spans="1:17" x14ac:dyDescent="0.3">
      <c r="A559" t="s">
        <v>1244</v>
      </c>
      <c r="B559" t="s">
        <v>1245</v>
      </c>
      <c r="C559" t="s">
        <v>3135</v>
      </c>
      <c r="D559" t="s">
        <v>268</v>
      </c>
      <c r="E559">
        <v>9271.2543815070003</v>
      </c>
      <c r="F559">
        <v>117.09</v>
      </c>
      <c r="G559">
        <v>-22.693221437053001</v>
      </c>
      <c r="H559">
        <v>5.0089638560171696</v>
      </c>
      <c r="I559">
        <v>-32.299540415032197</v>
      </c>
      <c r="J559">
        <v>5.3567138147260502</v>
      </c>
      <c r="K559">
        <v>123.811725093646</v>
      </c>
      <c r="L559">
        <v>129.13611277802599</v>
      </c>
      <c r="M559">
        <v>44.976547493171701</v>
      </c>
      <c r="N559">
        <v>0.48460507355728399</v>
      </c>
      <c r="O559">
        <v>34.9389358613032</v>
      </c>
      <c r="P559">
        <v>6.4454545454545498</v>
      </c>
      <c r="Q559">
        <v>9.5430952335122998E-2</v>
      </c>
    </row>
    <row r="560" spans="1:17" x14ac:dyDescent="0.3">
      <c r="A560" t="s">
        <v>1246</v>
      </c>
      <c r="B560" t="s">
        <v>1247</v>
      </c>
      <c r="C560" t="s">
        <v>3133</v>
      </c>
      <c r="D560" t="s">
        <v>86</v>
      </c>
      <c r="E560">
        <v>9239.6446182399995</v>
      </c>
      <c r="F560">
        <v>1188.8</v>
      </c>
      <c r="G560">
        <v>39.456003148449703</v>
      </c>
      <c r="H560">
        <v>-8.1289386525390093</v>
      </c>
      <c r="I560">
        <v>27.317118527987301</v>
      </c>
      <c r="J560">
        <v>2.7336354439783599</v>
      </c>
      <c r="K560">
        <v>1255.99389055354</v>
      </c>
      <c r="L560">
        <v>1017.75680431721</v>
      </c>
      <c r="M560">
        <v>34.063382279817802</v>
      </c>
      <c r="N560">
        <v>1.4615013268361701</v>
      </c>
      <c r="O560">
        <v>29.878869448183</v>
      </c>
      <c r="P560">
        <v>88.101265822784796</v>
      </c>
    </row>
    <row r="561" spans="1:17" x14ac:dyDescent="0.3">
      <c r="A561" t="s">
        <v>1248</v>
      </c>
      <c r="B561" t="s">
        <v>1249</v>
      </c>
      <c r="C561" t="s">
        <v>3134</v>
      </c>
      <c r="D561" t="s">
        <v>420</v>
      </c>
      <c r="E561">
        <v>9238.2822768599999</v>
      </c>
      <c r="F561">
        <v>407.1</v>
      </c>
      <c r="G561">
        <v>128.631111841739</v>
      </c>
      <c r="H561">
        <v>18.0222671694262</v>
      </c>
      <c r="I561">
        <v>37.549938481885</v>
      </c>
      <c r="J561">
        <v>9.1365735531325303</v>
      </c>
      <c r="K561">
        <v>401.563346390486</v>
      </c>
      <c r="L561">
        <v>318.88931822985199</v>
      </c>
      <c r="M561">
        <v>43.855641279667502</v>
      </c>
      <c r="N561">
        <v>0.59563956787665795</v>
      </c>
      <c r="O561">
        <v>16.433308769344102</v>
      </c>
      <c r="P561">
        <v>154.676258992805</v>
      </c>
      <c r="Q561">
        <v>0.18010236839570301</v>
      </c>
    </row>
    <row r="562" spans="1:17" x14ac:dyDescent="0.3">
      <c r="A562" t="s">
        <v>1250</v>
      </c>
      <c r="B562" t="s">
        <v>1251</v>
      </c>
      <c r="C562" t="s">
        <v>3133</v>
      </c>
      <c r="D562" t="s">
        <v>1252</v>
      </c>
      <c r="E562">
        <v>9220.7954370299994</v>
      </c>
      <c r="F562">
        <v>848.3</v>
      </c>
      <c r="G562">
        <v>-46.2887611160793</v>
      </c>
      <c r="H562">
        <v>-0.63474891802657996</v>
      </c>
      <c r="I562">
        <v>-12.9272840196153</v>
      </c>
      <c r="J562">
        <v>6.37626336216033</v>
      </c>
      <c r="K562">
        <v>893.72404405695704</v>
      </c>
      <c r="L562">
        <v>968.60915883639996</v>
      </c>
      <c r="M562">
        <v>47.746039265638601</v>
      </c>
      <c r="N562">
        <v>0.794571648417426</v>
      </c>
      <c r="O562">
        <v>52.894023340799201</v>
      </c>
      <c r="P562">
        <v>5.6413449564134401</v>
      </c>
      <c r="Q562">
        <v>-0.12490731892069699</v>
      </c>
    </row>
    <row r="563" spans="1:17" x14ac:dyDescent="0.3">
      <c r="A563" t="s">
        <v>1253</v>
      </c>
      <c r="B563" t="s">
        <v>1254</v>
      </c>
      <c r="C563" t="s">
        <v>3133</v>
      </c>
      <c r="D563" t="s">
        <v>805</v>
      </c>
      <c r="E563">
        <v>9200.6188250249998</v>
      </c>
      <c r="F563">
        <v>7134.45</v>
      </c>
      <c r="G563">
        <v>-40.994007075561498</v>
      </c>
      <c r="H563">
        <v>-6.7682279515613599</v>
      </c>
      <c r="I563">
        <v>-3.3147887484451601</v>
      </c>
      <c r="J563">
        <v>3.9810418823032601</v>
      </c>
      <c r="K563">
        <v>7989.6370419385103</v>
      </c>
      <c r="L563">
        <v>8127.3468654767403</v>
      </c>
      <c r="M563">
        <v>33.437239872443399</v>
      </c>
      <c r="N563">
        <v>0.41440809721355598</v>
      </c>
      <c r="O563">
        <v>51.237306309526303</v>
      </c>
      <c r="P563">
        <v>8.2420500060687001</v>
      </c>
      <c r="Q563">
        <v>2.1134491778680001E-2</v>
      </c>
    </row>
    <row r="564" spans="1:17" hidden="1" x14ac:dyDescent="0.3">
      <c r="A564" t="s">
        <v>1255</v>
      </c>
      <c r="B564" t="s">
        <v>1256</v>
      </c>
      <c r="C564" t="s">
        <v>3138</v>
      </c>
      <c r="D564" t="s">
        <v>21</v>
      </c>
      <c r="E564">
        <v>9166.3301353000006</v>
      </c>
      <c r="F564">
        <v>1660.1</v>
      </c>
      <c r="G564">
        <v>64.171408846799807</v>
      </c>
      <c r="H564">
        <v>11.7767348495344</v>
      </c>
      <c r="I564">
        <v>30.121006606457598</v>
      </c>
      <c r="J564">
        <v>15.3575354387853</v>
      </c>
      <c r="K564">
        <v>1661.0445184999401</v>
      </c>
      <c r="L564">
        <v>1406.9764218487501</v>
      </c>
      <c r="M564">
        <v>53.951285984039203</v>
      </c>
      <c r="N564">
        <v>0.82548636120779995</v>
      </c>
      <c r="O564">
        <v>19.977712186012798</v>
      </c>
      <c r="P564">
        <v>97.566272946356804</v>
      </c>
      <c r="Q564">
        <v>0.25027708617530098</v>
      </c>
    </row>
    <row r="565" spans="1:17" x14ac:dyDescent="0.3">
      <c r="A565" t="s">
        <v>1257</v>
      </c>
      <c r="B565" t="s">
        <v>1258</v>
      </c>
      <c r="C565" t="s">
        <v>3129</v>
      </c>
      <c r="D565" t="s">
        <v>196</v>
      </c>
      <c r="E565">
        <v>9161.2621464000003</v>
      </c>
      <c r="F565">
        <v>2079.75</v>
      </c>
      <c r="G565">
        <v>82.245777563360093</v>
      </c>
      <c r="H565">
        <v>7.0420007924166699</v>
      </c>
      <c r="I565">
        <v>-0.72933730979725997</v>
      </c>
      <c r="J565">
        <v>13.3705609839568</v>
      </c>
      <c r="K565">
        <v>2107.5468616871699</v>
      </c>
      <c r="L565">
        <v>1886.1215757331099</v>
      </c>
      <c r="M565">
        <v>49.067126371412101</v>
      </c>
      <c r="N565">
        <v>0.40603779634225301</v>
      </c>
      <c r="O565">
        <v>15.350402692631301</v>
      </c>
      <c r="P565">
        <v>109.44108761329301</v>
      </c>
      <c r="Q565">
        <v>0.156772777753305</v>
      </c>
    </row>
    <row r="566" spans="1:17" x14ac:dyDescent="0.3">
      <c r="A566" t="s">
        <v>1259</v>
      </c>
      <c r="B566" t="s">
        <v>1260</v>
      </c>
      <c r="C566" t="s">
        <v>3121</v>
      </c>
      <c r="D566" t="s">
        <v>18</v>
      </c>
      <c r="E566">
        <v>9153.5837580000007</v>
      </c>
      <c r="F566">
        <v>614.70000000000005</v>
      </c>
      <c r="G566">
        <v>-18.721017415760699</v>
      </c>
      <c r="H566">
        <v>-24.550461224309199</v>
      </c>
      <c r="I566">
        <v>-43.503579151630397</v>
      </c>
      <c r="J566">
        <v>-5.9160828506827103</v>
      </c>
      <c r="K566">
        <v>854.63130977801404</v>
      </c>
      <c r="L566">
        <v>861.18879030680705</v>
      </c>
      <c r="M566">
        <v>13.5173270678258</v>
      </c>
      <c r="N566">
        <v>1.74305692931524</v>
      </c>
      <c r="O566">
        <v>107.418252806246</v>
      </c>
      <c r="P566">
        <v>8.0126515550869897</v>
      </c>
      <c r="Q566">
        <v>0.15815047973360999</v>
      </c>
    </row>
    <row r="567" spans="1:17" hidden="1" x14ac:dyDescent="0.3">
      <c r="A567" t="s">
        <v>1261</v>
      </c>
      <c r="B567" t="s">
        <v>1262</v>
      </c>
      <c r="C567" t="s">
        <v>3138</v>
      </c>
      <c r="D567" t="s">
        <v>141</v>
      </c>
      <c r="E567">
        <v>9133.095482875</v>
      </c>
      <c r="F567">
        <v>724.75</v>
      </c>
      <c r="G567">
        <v>9.8473969998074296</v>
      </c>
      <c r="H567">
        <v>7.0995440885061001</v>
      </c>
      <c r="I567">
        <v>-1.1888489858454301</v>
      </c>
      <c r="J567">
        <v>7.8615485952287996</v>
      </c>
      <c r="K567">
        <v>711.89980633484004</v>
      </c>
      <c r="L567">
        <v>682.63723444923198</v>
      </c>
      <c r="M567">
        <v>66.125680810552794</v>
      </c>
      <c r="N567">
        <v>0.36350257973205302</v>
      </c>
      <c r="O567">
        <v>9.0513970334598</v>
      </c>
      <c r="P567">
        <v>36.603524644237098</v>
      </c>
    </row>
    <row r="568" spans="1:17" x14ac:dyDescent="0.3">
      <c r="A568" t="s">
        <v>1263</v>
      </c>
      <c r="B568" t="s">
        <v>1264</v>
      </c>
      <c r="C568" t="s">
        <v>3123</v>
      </c>
      <c r="D568" t="s">
        <v>136</v>
      </c>
      <c r="E568">
        <v>9131.3122458300004</v>
      </c>
      <c r="F568">
        <v>84.9</v>
      </c>
      <c r="G568">
        <v>-22.0545949878769</v>
      </c>
      <c r="H568">
        <v>1.2372656406192299</v>
      </c>
      <c r="I568">
        <v>-5.1447907768101802</v>
      </c>
      <c r="J568">
        <v>8.6628473188501793</v>
      </c>
      <c r="K568">
        <v>86.254538344888203</v>
      </c>
      <c r="L568">
        <v>85.7327246800116</v>
      </c>
      <c r="M568">
        <v>49.206825037018703</v>
      </c>
      <c r="N568">
        <v>0.47862567389590199</v>
      </c>
      <c r="O568">
        <v>24.628975265017601</v>
      </c>
      <c r="P568">
        <v>17.265193370165701</v>
      </c>
    </row>
    <row r="569" spans="1:17" x14ac:dyDescent="0.3">
      <c r="A569" t="s">
        <v>1265</v>
      </c>
      <c r="B569" t="s">
        <v>1266</v>
      </c>
      <c r="C569" t="s">
        <v>3137</v>
      </c>
      <c r="D569" t="s">
        <v>291</v>
      </c>
      <c r="E569">
        <v>9066.5835940800007</v>
      </c>
      <c r="F569">
        <v>2101.6</v>
      </c>
      <c r="G569">
        <v>101.310973953869</v>
      </c>
      <c r="H569">
        <v>-3.10935629068477</v>
      </c>
      <c r="I569">
        <v>56.053169209592603</v>
      </c>
      <c r="J569">
        <v>13.846422376304499</v>
      </c>
      <c r="K569">
        <v>2042.3424995007699</v>
      </c>
      <c r="L569">
        <v>1625.10166735544</v>
      </c>
      <c r="M569">
        <v>51.839365922652803</v>
      </c>
      <c r="N569">
        <v>0.45030438846115201</v>
      </c>
      <c r="O569">
        <v>14.519889607917699</v>
      </c>
      <c r="P569">
        <v>136.640018015989</v>
      </c>
      <c r="Q569">
        <v>0.101947786656332</v>
      </c>
    </row>
    <row r="570" spans="1:17" x14ac:dyDescent="0.3">
      <c r="A570" t="s">
        <v>1267</v>
      </c>
      <c r="B570" t="s">
        <v>1268</v>
      </c>
      <c r="C570" t="s">
        <v>3131</v>
      </c>
      <c r="D570" t="s">
        <v>75</v>
      </c>
      <c r="E570">
        <v>9049.2833527050007</v>
      </c>
      <c r="F570">
        <v>1175.1500000000001</v>
      </c>
      <c r="G570">
        <v>-35.1084582299274</v>
      </c>
      <c r="H570">
        <v>-1.46491097032121</v>
      </c>
      <c r="I570">
        <v>-30.6695511085723</v>
      </c>
      <c r="J570">
        <v>8.0925926049679102</v>
      </c>
      <c r="K570">
        <v>1253.3530726035599</v>
      </c>
      <c r="L570">
        <v>1361.5928692493101</v>
      </c>
      <c r="M570">
        <v>49.219322577632099</v>
      </c>
      <c r="N570">
        <v>0.82945347176574402</v>
      </c>
      <c r="O570">
        <v>53.342126537037799</v>
      </c>
      <c r="P570">
        <v>6.83181818181819</v>
      </c>
      <c r="Q570">
        <v>-4.3334100978299997E-2</v>
      </c>
    </row>
    <row r="571" spans="1:17" x14ac:dyDescent="0.3">
      <c r="A571" t="s">
        <v>1269</v>
      </c>
      <c r="B571" t="s">
        <v>1270</v>
      </c>
      <c r="C571" t="s">
        <v>3127</v>
      </c>
      <c r="D571" t="s">
        <v>247</v>
      </c>
      <c r="E571">
        <v>9036.3091520399994</v>
      </c>
      <c r="F571">
        <v>1378.2</v>
      </c>
      <c r="G571">
        <v>12.5760817637989</v>
      </c>
      <c r="H571">
        <v>0.25926646929449099</v>
      </c>
      <c r="I571">
        <v>3.5351167547126399</v>
      </c>
      <c r="J571">
        <v>0.78377012083617703</v>
      </c>
      <c r="K571">
        <v>1354.8284079111199</v>
      </c>
      <c r="L571">
        <v>1267.7944929673399</v>
      </c>
      <c r="M571">
        <v>61.349627930312799</v>
      </c>
      <c r="N571">
        <v>0.820393844455098</v>
      </c>
      <c r="O571">
        <v>20.007981425047099</v>
      </c>
      <c r="P571">
        <v>38.861460957178799</v>
      </c>
    </row>
    <row r="572" spans="1:17" hidden="1" x14ac:dyDescent="0.3">
      <c r="A572" t="s">
        <v>1271</v>
      </c>
      <c r="B572" t="s">
        <v>1272</v>
      </c>
      <c r="C572" t="s">
        <v>3138</v>
      </c>
      <c r="D572" t="s">
        <v>438</v>
      </c>
      <c r="E572">
        <v>9015.0281144</v>
      </c>
      <c r="F572">
        <v>1177</v>
      </c>
      <c r="G572">
        <v>8.9882825540975197</v>
      </c>
      <c r="H572">
        <v>5.4791148036962101</v>
      </c>
      <c r="I572">
        <v>29.695267931830699</v>
      </c>
      <c r="J572">
        <v>5.4821109596210098</v>
      </c>
      <c r="K572">
        <v>1057.1730061324899</v>
      </c>
      <c r="L572">
        <v>961.63740206807302</v>
      </c>
      <c r="M572">
        <v>82.783327401232498</v>
      </c>
      <c r="N572">
        <v>1.8060598884915999</v>
      </c>
      <c r="O572">
        <v>5.1826677994902299</v>
      </c>
      <c r="P572">
        <v>55.348775819969603</v>
      </c>
      <c r="Q572">
        <v>3.9050177412416003E-2</v>
      </c>
    </row>
    <row r="573" spans="1:17" hidden="1" x14ac:dyDescent="0.3">
      <c r="A573" t="s">
        <v>1273</v>
      </c>
      <c r="B573" t="s">
        <v>1274</v>
      </c>
      <c r="C573" t="s">
        <v>3138</v>
      </c>
      <c r="D573" t="s">
        <v>237</v>
      </c>
      <c r="E573">
        <v>8992.6813546499998</v>
      </c>
      <c r="F573">
        <v>321.5</v>
      </c>
      <c r="G573">
        <v>-23.6444864546201</v>
      </c>
      <c r="H573">
        <v>3.4819152545004899</v>
      </c>
      <c r="I573">
        <v>-5.6281581173523296</v>
      </c>
      <c r="J573">
        <v>9.6893144257609993</v>
      </c>
      <c r="K573">
        <v>327.09547512731899</v>
      </c>
      <c r="M573">
        <v>47.921358658389799</v>
      </c>
      <c r="N573">
        <v>0.87455111226260596</v>
      </c>
      <c r="O573">
        <v>15.832037325038799</v>
      </c>
      <c r="P573">
        <v>13.9868817585534</v>
      </c>
    </row>
    <row r="574" spans="1:17" x14ac:dyDescent="0.3">
      <c r="A574" t="s">
        <v>1275</v>
      </c>
      <c r="B574" t="s">
        <v>1276</v>
      </c>
      <c r="C574" t="s">
        <v>3125</v>
      </c>
      <c r="D574" t="s">
        <v>998</v>
      </c>
      <c r="E574">
        <v>8973.7128829679896</v>
      </c>
      <c r="F574">
        <v>42.16</v>
      </c>
      <c r="G574">
        <v>-45.079375503797401</v>
      </c>
      <c r="H574">
        <v>-12.2062437758571</v>
      </c>
      <c r="I574">
        <v>-8.9415641775691608</v>
      </c>
      <c r="J574">
        <v>9.8854208369996108</v>
      </c>
      <c r="K574">
        <v>45.760591007854998</v>
      </c>
      <c r="L574">
        <v>46.590780598478702</v>
      </c>
      <c r="M574">
        <v>42.296394551237597</v>
      </c>
      <c r="N574">
        <v>0.521964246796214</v>
      </c>
      <c r="O574">
        <v>34.013282732447799</v>
      </c>
      <c r="P574">
        <v>15.3488372093023</v>
      </c>
      <c r="Q574">
        <v>4.5221180299727E-2</v>
      </c>
    </row>
    <row r="575" spans="1:17" x14ac:dyDescent="0.3">
      <c r="A575" t="s">
        <v>1277</v>
      </c>
      <c r="B575" t="s">
        <v>1278</v>
      </c>
      <c r="C575" t="s">
        <v>3134</v>
      </c>
      <c r="D575" t="s">
        <v>131</v>
      </c>
      <c r="E575">
        <v>8952.06393321</v>
      </c>
      <c r="F575">
        <v>504.1</v>
      </c>
      <c r="G575">
        <v>-29.095035148010901</v>
      </c>
      <c r="H575">
        <v>23.754846144692699</v>
      </c>
      <c r="I575">
        <v>-2.4999899064361402</v>
      </c>
      <c r="J575">
        <v>31.259477832954701</v>
      </c>
      <c r="K575">
        <v>440.42888498727098</v>
      </c>
      <c r="L575">
        <v>464.18644803983199</v>
      </c>
      <c r="M575">
        <v>75.058831069110894</v>
      </c>
      <c r="N575">
        <v>3.81268681468105</v>
      </c>
      <c r="O575">
        <v>39.892878397143399</v>
      </c>
      <c r="P575">
        <v>33.944466586953602</v>
      </c>
      <c r="Q575">
        <v>5.7257423110527998E-2</v>
      </c>
    </row>
    <row r="576" spans="1:17" x14ac:dyDescent="0.3">
      <c r="A576" t="s">
        <v>1279</v>
      </c>
      <c r="B576" t="s">
        <v>1280</v>
      </c>
      <c r="C576" t="s">
        <v>3125</v>
      </c>
      <c r="D576" t="s">
        <v>258</v>
      </c>
      <c r="E576">
        <v>8941.6971627999992</v>
      </c>
      <c r="F576">
        <v>669.65</v>
      </c>
      <c r="G576">
        <v>-19.486037533733999</v>
      </c>
      <c r="H576">
        <v>4.1407968922619798</v>
      </c>
      <c r="I576">
        <v>7.8074171438450204</v>
      </c>
      <c r="J576">
        <v>9.3861982132680399</v>
      </c>
      <c r="K576">
        <v>673.20406792628501</v>
      </c>
      <c r="L576">
        <v>645.29755147419098</v>
      </c>
      <c r="M576">
        <v>57.667967081271499</v>
      </c>
      <c r="N576">
        <v>0.29592497510621402</v>
      </c>
      <c r="O576">
        <v>27.678638094526899</v>
      </c>
      <c r="P576">
        <v>21.401377810007201</v>
      </c>
      <c r="Q576">
        <v>6.5643597846757995E-2</v>
      </c>
    </row>
    <row r="577" spans="1:17" x14ac:dyDescent="0.3">
      <c r="A577" t="s">
        <v>1281</v>
      </c>
      <c r="B577" t="s">
        <v>1282</v>
      </c>
      <c r="C577" t="s">
        <v>3137</v>
      </c>
      <c r="D577" t="s">
        <v>412</v>
      </c>
      <c r="E577">
        <v>8928.8506024950002</v>
      </c>
      <c r="F577">
        <v>607.65</v>
      </c>
      <c r="G577">
        <v>-38.210923307909397</v>
      </c>
      <c r="H577">
        <v>-3.08781199074014</v>
      </c>
      <c r="I577">
        <v>-17.2225362110674</v>
      </c>
      <c r="J577">
        <v>6.6960333875579003</v>
      </c>
      <c r="K577">
        <v>647.53568966294802</v>
      </c>
      <c r="L577">
        <v>663.46808423213702</v>
      </c>
      <c r="M577">
        <v>33.231727416511603</v>
      </c>
      <c r="N577">
        <v>0.649346643964818</v>
      </c>
      <c r="O577">
        <v>34.106804904138798</v>
      </c>
      <c r="P577">
        <v>3.0788804071246698</v>
      </c>
      <c r="Q577">
        <v>2.8380746346384999E-2</v>
      </c>
    </row>
    <row r="578" spans="1:17" hidden="1" x14ac:dyDescent="0.3">
      <c r="A578" t="s">
        <v>1283</v>
      </c>
      <c r="B578" t="s">
        <v>1284</v>
      </c>
      <c r="C578" t="s">
        <v>3138</v>
      </c>
      <c r="D578" t="s">
        <v>263</v>
      </c>
      <c r="E578">
        <v>8912.6142349999991</v>
      </c>
      <c r="F578">
        <v>4448.5</v>
      </c>
      <c r="G578">
        <v>289.82767677182602</v>
      </c>
      <c r="H578">
        <v>3.1747718385026298</v>
      </c>
      <c r="I578">
        <v>87.192148354103693</v>
      </c>
      <c r="J578">
        <v>4.3341246438396199</v>
      </c>
      <c r="K578">
        <v>4385.6984548194596</v>
      </c>
      <c r="L578">
        <v>3263.6857892755602</v>
      </c>
      <c r="M578">
        <v>47.897900907785001</v>
      </c>
      <c r="N578">
        <v>0.80192276459696699</v>
      </c>
      <c r="O578">
        <v>15.202877374395801</v>
      </c>
      <c r="P578">
        <v>378.87399752408601</v>
      </c>
      <c r="Q578">
        <v>0.17659225878118601</v>
      </c>
    </row>
    <row r="579" spans="1:17" x14ac:dyDescent="0.3">
      <c r="A579" t="s">
        <v>1285</v>
      </c>
      <c r="B579" t="s">
        <v>1286</v>
      </c>
      <c r="C579" t="s">
        <v>3122</v>
      </c>
      <c r="D579" t="s">
        <v>21</v>
      </c>
      <c r="E579">
        <v>8911.1163328000002</v>
      </c>
      <c r="F579">
        <v>2886.4</v>
      </c>
      <c r="G579">
        <v>3.0275496289983201</v>
      </c>
      <c r="H579">
        <v>13.5863443506104</v>
      </c>
      <c r="I579">
        <v>5.5332167118425497</v>
      </c>
      <c r="J579">
        <v>9.2876859818274191</v>
      </c>
      <c r="K579">
        <v>2779.2522024617201</v>
      </c>
      <c r="L579">
        <v>2682.4522836350802</v>
      </c>
      <c r="M579">
        <v>59.394416440666497</v>
      </c>
      <c r="N579">
        <v>0.89019045417130405</v>
      </c>
      <c r="O579">
        <v>8.9592572062084201</v>
      </c>
      <c r="P579">
        <v>35.033098640967403</v>
      </c>
      <c r="Q579">
        <v>-5.5030034345519997E-3</v>
      </c>
    </row>
    <row r="580" spans="1:17" x14ac:dyDescent="0.3">
      <c r="A580" t="s">
        <v>1287</v>
      </c>
      <c r="B580" t="s">
        <v>1288</v>
      </c>
      <c r="C580" t="s">
        <v>3135</v>
      </c>
      <c r="D580" t="s">
        <v>889</v>
      </c>
      <c r="E580">
        <v>8906.1911783880005</v>
      </c>
      <c r="F580">
        <v>191.31</v>
      </c>
      <c r="G580">
        <v>7.6175456309413399</v>
      </c>
      <c r="H580">
        <v>7.9920514916116403E-2</v>
      </c>
      <c r="I580">
        <v>-12.076105661006601</v>
      </c>
      <c r="J580">
        <v>6.4769858888086196</v>
      </c>
      <c r="K580">
        <v>200.46424678797499</v>
      </c>
      <c r="L580">
        <v>194.02649359989701</v>
      </c>
      <c r="M580">
        <v>51.624090185163503</v>
      </c>
      <c r="N580">
        <v>0.56177081256224004</v>
      </c>
      <c r="O580">
        <v>37.995922847734001</v>
      </c>
      <c r="P580">
        <v>42.026726057906401</v>
      </c>
      <c r="Q580">
        <v>0.106397763135195</v>
      </c>
    </row>
    <row r="581" spans="1:17" x14ac:dyDescent="0.3">
      <c r="A581" t="s">
        <v>1289</v>
      </c>
      <c r="B581" t="s">
        <v>1290</v>
      </c>
      <c r="C581" t="s">
        <v>3133</v>
      </c>
      <c r="D581" t="s">
        <v>462</v>
      </c>
      <c r="E581">
        <v>8862.6603781800004</v>
      </c>
      <c r="F581">
        <v>290.2</v>
      </c>
      <c r="G581">
        <v>-16.835686867081399</v>
      </c>
      <c r="H581">
        <v>-2.8843004857450101</v>
      </c>
      <c r="I581">
        <v>12.198213333797501</v>
      </c>
      <c r="J581">
        <v>7.1985272066253998</v>
      </c>
      <c r="K581">
        <v>303.85180905248001</v>
      </c>
      <c r="L581">
        <v>292.02667876924801</v>
      </c>
      <c r="M581">
        <v>42.798823623950803</v>
      </c>
      <c r="N581">
        <v>0.40607740298502898</v>
      </c>
      <c r="O581">
        <v>28.152997932460298</v>
      </c>
      <c r="P581">
        <v>36.244131455399</v>
      </c>
      <c r="Q581">
        <v>-5.2509252903824001E-2</v>
      </c>
    </row>
    <row r="582" spans="1:17" hidden="1" x14ac:dyDescent="0.3">
      <c r="A582" t="s">
        <v>1291</v>
      </c>
      <c r="B582" t="s">
        <v>1292</v>
      </c>
      <c r="C582" t="s">
        <v>3138</v>
      </c>
      <c r="D582" t="s">
        <v>141</v>
      </c>
      <c r="E582">
        <v>8842.2000000000007</v>
      </c>
      <c r="F582">
        <v>4421.1000000000004</v>
      </c>
      <c r="G582">
        <v>-30.286760093772401</v>
      </c>
      <c r="H582">
        <v>6.0277632788165896</v>
      </c>
      <c r="I582">
        <v>-14.9717760136083</v>
      </c>
      <c r="J582">
        <v>2.7058284863078899</v>
      </c>
      <c r="K582">
        <v>4561.0279651594401</v>
      </c>
      <c r="L582">
        <v>4699.3194624998896</v>
      </c>
      <c r="M582">
        <v>44.370264427126997</v>
      </c>
      <c r="N582">
        <v>2.7736078169604101</v>
      </c>
      <c r="O582">
        <v>57.743547985795303</v>
      </c>
      <c r="P582">
        <v>5.2329663790538596</v>
      </c>
      <c r="Q582">
        <v>-6.9922651808287994E-2</v>
      </c>
    </row>
    <row r="583" spans="1:17" x14ac:dyDescent="0.3">
      <c r="A583" t="s">
        <v>1293</v>
      </c>
      <c r="B583" t="s">
        <v>1294</v>
      </c>
      <c r="C583" t="s">
        <v>3125</v>
      </c>
      <c r="D583" t="s">
        <v>998</v>
      </c>
      <c r="E583">
        <v>8822.6826002399994</v>
      </c>
      <c r="F583">
        <v>403.05</v>
      </c>
      <c r="G583">
        <v>-14.623870756200899</v>
      </c>
      <c r="H583">
        <v>-7.5961022531754798</v>
      </c>
      <c r="I583">
        <v>8.9752322673668292</v>
      </c>
      <c r="J583">
        <v>7.90571420733606</v>
      </c>
      <c r="K583">
        <v>431.805443547854</v>
      </c>
      <c r="L583">
        <v>396.031740237745</v>
      </c>
      <c r="M583">
        <v>38.8128167479246</v>
      </c>
      <c r="N583">
        <v>0.26693585306290102</v>
      </c>
      <c r="O583">
        <v>28.520034735144499</v>
      </c>
      <c r="P583">
        <v>50.672897196261601</v>
      </c>
      <c r="Q583">
        <v>7.3777631937728003E-2</v>
      </c>
    </row>
    <row r="584" spans="1:17" x14ac:dyDescent="0.3">
      <c r="A584" t="s">
        <v>1295</v>
      </c>
      <c r="B584" t="s">
        <v>1296</v>
      </c>
      <c r="C584" t="s">
        <v>3132</v>
      </c>
      <c r="D584" t="s">
        <v>273</v>
      </c>
      <c r="E584">
        <v>8811.0734283199999</v>
      </c>
      <c r="F584">
        <v>539.95000000000005</v>
      </c>
      <c r="G584">
        <v>19.981795099850501</v>
      </c>
      <c r="H584">
        <v>-1.87919656953769</v>
      </c>
      <c r="I584">
        <v>25.353430364005401</v>
      </c>
      <c r="J584">
        <v>-3.01789610585117</v>
      </c>
      <c r="K584">
        <v>559.23522692900895</v>
      </c>
      <c r="L584">
        <v>491.64571546888402</v>
      </c>
      <c r="M584">
        <v>43.488658107288998</v>
      </c>
      <c r="N584">
        <v>1.1822216588374901</v>
      </c>
      <c r="O584">
        <v>14.1772386332067</v>
      </c>
      <c r="P584">
        <v>52.055758941143303</v>
      </c>
      <c r="Q584">
        <v>0.117012204762709</v>
      </c>
    </row>
    <row r="585" spans="1:17" x14ac:dyDescent="0.3">
      <c r="A585" t="s">
        <v>1297</v>
      </c>
      <c r="B585" t="s">
        <v>1298</v>
      </c>
      <c r="C585" t="s">
        <v>3129</v>
      </c>
      <c r="D585" t="s">
        <v>196</v>
      </c>
      <c r="E585">
        <v>8801.4313770000008</v>
      </c>
      <c r="F585">
        <v>446.45</v>
      </c>
      <c r="G585">
        <v>19.192769160799401</v>
      </c>
      <c r="H585">
        <v>9.9090519539607804</v>
      </c>
      <c r="I585">
        <v>38.971416176021499</v>
      </c>
      <c r="J585">
        <v>7.9489597038506599</v>
      </c>
      <c r="K585">
        <v>423.08402651775702</v>
      </c>
      <c r="L585">
        <v>361.15584309798999</v>
      </c>
      <c r="M585">
        <v>70.948457098175496</v>
      </c>
      <c r="N585">
        <v>1.00635962143992</v>
      </c>
      <c r="O585">
        <v>8.7019823048493699</v>
      </c>
      <c r="P585">
        <v>85.943356934610506</v>
      </c>
    </row>
    <row r="586" spans="1:17" x14ac:dyDescent="0.3">
      <c r="A586" t="s">
        <v>1299</v>
      </c>
      <c r="B586" t="s">
        <v>1300</v>
      </c>
      <c r="C586" t="s">
        <v>3127</v>
      </c>
      <c r="D586" t="s">
        <v>51</v>
      </c>
      <c r="E586">
        <v>8776.0932634000001</v>
      </c>
      <c r="F586">
        <v>5287</v>
      </c>
      <c r="G586">
        <v>-21.037023209157098</v>
      </c>
      <c r="H586">
        <v>-1.5442336731773001</v>
      </c>
      <c r="I586">
        <v>5.74792238755286</v>
      </c>
      <c r="J586">
        <v>5.2893748884731702</v>
      </c>
      <c r="K586">
        <v>5202.5589418623704</v>
      </c>
      <c r="L586">
        <v>5105.84661768766</v>
      </c>
      <c r="M586">
        <v>65.541585756640799</v>
      </c>
      <c r="N586">
        <v>0.67111431904214902</v>
      </c>
      <c r="O586">
        <v>6.7306601097030399</v>
      </c>
      <c r="P586">
        <v>14.028749824761899</v>
      </c>
      <c r="Q586">
        <v>-4.3088767147419001E-2</v>
      </c>
    </row>
    <row r="587" spans="1:17" x14ac:dyDescent="0.3">
      <c r="A587" t="s">
        <v>1301</v>
      </c>
      <c r="B587" t="s">
        <v>1302</v>
      </c>
      <c r="C587" t="s">
        <v>3127</v>
      </c>
      <c r="D587" t="s">
        <v>51</v>
      </c>
      <c r="E587">
        <v>8740.4593595400002</v>
      </c>
      <c r="F587">
        <v>536.85</v>
      </c>
      <c r="G587">
        <v>24.1412511725526</v>
      </c>
      <c r="H587">
        <v>7.40014735375805</v>
      </c>
      <c r="I587">
        <v>12.9117241657479</v>
      </c>
      <c r="J587">
        <v>7.6745814466545097</v>
      </c>
      <c r="K587">
        <v>533.98152001519304</v>
      </c>
      <c r="L587">
        <v>484.47019994401302</v>
      </c>
      <c r="M587">
        <v>52.565023721494498</v>
      </c>
      <c r="N587">
        <v>0.19060938371261199</v>
      </c>
      <c r="O587">
        <v>22.7251560026078</v>
      </c>
      <c r="P587">
        <v>50.2518891687657</v>
      </c>
      <c r="Q587">
        <v>6.7138583010169006E-2</v>
      </c>
    </row>
    <row r="588" spans="1:17" x14ac:dyDescent="0.3">
      <c r="A588" t="s">
        <v>1303</v>
      </c>
      <c r="B588" t="s">
        <v>1304</v>
      </c>
      <c r="C588" t="s">
        <v>3134</v>
      </c>
      <c r="D588" t="s">
        <v>766</v>
      </c>
      <c r="E588">
        <v>8740.3445677599993</v>
      </c>
      <c r="F588">
        <v>218.8</v>
      </c>
      <c r="G588">
        <v>40.417494949153699</v>
      </c>
      <c r="H588">
        <v>13.696150279872199</v>
      </c>
      <c r="I588">
        <v>20.5968026170363</v>
      </c>
      <c r="J588">
        <v>9.15127691199352</v>
      </c>
      <c r="K588">
        <v>215.06258865255899</v>
      </c>
      <c r="L588">
        <v>203.43556691139599</v>
      </c>
      <c r="M588">
        <v>64.731234025442106</v>
      </c>
      <c r="N588">
        <v>1.3852257365314999</v>
      </c>
      <c r="O588">
        <v>35.507312614259497</v>
      </c>
      <c r="P588">
        <v>76.309427880741296</v>
      </c>
      <c r="Q588">
        <v>0.179833310076046</v>
      </c>
    </row>
    <row r="589" spans="1:17" x14ac:dyDescent="0.3">
      <c r="A589" t="s">
        <v>1305</v>
      </c>
      <c r="B589" t="s">
        <v>1306</v>
      </c>
      <c r="C589" t="s">
        <v>3137</v>
      </c>
      <c r="D589" t="s">
        <v>412</v>
      </c>
      <c r="E589">
        <v>8719.9821085999993</v>
      </c>
      <c r="F589">
        <v>158.06</v>
      </c>
      <c r="G589">
        <v>-1.5332533195297899</v>
      </c>
      <c r="H589">
        <v>-6.0846539948730998</v>
      </c>
      <c r="I589">
        <v>1.31462397560276</v>
      </c>
      <c r="J589">
        <v>9.7847872228881094</v>
      </c>
      <c r="K589">
        <v>175.73705850428399</v>
      </c>
      <c r="L589">
        <v>170.795165778778</v>
      </c>
      <c r="M589">
        <v>41.1886362486945</v>
      </c>
      <c r="N589">
        <v>0.53785477691658001</v>
      </c>
      <c r="O589">
        <v>55.004428697962801</v>
      </c>
      <c r="P589">
        <v>33.4966216216216</v>
      </c>
      <c r="Q589">
        <v>7.8236306077093004E-2</v>
      </c>
    </row>
    <row r="590" spans="1:17" x14ac:dyDescent="0.3">
      <c r="A590" t="s">
        <v>1307</v>
      </c>
      <c r="B590" t="s">
        <v>1308</v>
      </c>
      <c r="C590" t="s">
        <v>3136</v>
      </c>
      <c r="D590" t="s">
        <v>141</v>
      </c>
      <c r="E590">
        <v>8694.6022831770006</v>
      </c>
      <c r="F590">
        <v>161.47</v>
      </c>
      <c r="G590">
        <v>-35.443584703545298</v>
      </c>
      <c r="H590">
        <v>-5.2200761338210597</v>
      </c>
      <c r="I590">
        <v>-31.395362161687899</v>
      </c>
      <c r="J590">
        <v>5.0158613580752398</v>
      </c>
      <c r="K590">
        <v>181.727817784889</v>
      </c>
      <c r="L590">
        <v>192.33398803811801</v>
      </c>
      <c r="M590">
        <v>36.755281225750899</v>
      </c>
      <c r="N590">
        <v>0.65489829212116002</v>
      </c>
      <c r="O590">
        <v>76.441444231126496</v>
      </c>
      <c r="P590">
        <v>3.4268511401485999</v>
      </c>
      <c r="Q590">
        <v>0.111630933217242</v>
      </c>
    </row>
    <row r="591" spans="1:17" x14ac:dyDescent="0.3">
      <c r="A591" t="s">
        <v>1309</v>
      </c>
      <c r="B591" t="s">
        <v>1310</v>
      </c>
      <c r="C591" t="s">
        <v>3136</v>
      </c>
      <c r="D591" t="s">
        <v>141</v>
      </c>
      <c r="E591">
        <v>8672.2573599999996</v>
      </c>
      <c r="F591">
        <v>1040</v>
      </c>
      <c r="G591">
        <v>152.29781221488599</v>
      </c>
      <c r="H591">
        <v>38.541782751289603</v>
      </c>
      <c r="I591">
        <v>24.453137274903298</v>
      </c>
      <c r="J591">
        <v>9.7109422510572792</v>
      </c>
      <c r="K591">
        <v>929.36914794678898</v>
      </c>
      <c r="L591">
        <v>811.37120518242102</v>
      </c>
      <c r="M591">
        <v>59.096203598973702</v>
      </c>
      <c r="N591">
        <v>1.7146057342580501</v>
      </c>
      <c r="O591">
        <v>6.7307692307692202</v>
      </c>
      <c r="P591">
        <v>186.817429674572</v>
      </c>
      <c r="Q591">
        <v>0.15117878053516401</v>
      </c>
    </row>
    <row r="592" spans="1:17" x14ac:dyDescent="0.3">
      <c r="A592" t="s">
        <v>1311</v>
      </c>
      <c r="B592" t="s">
        <v>1312</v>
      </c>
      <c r="C592" t="s">
        <v>3126</v>
      </c>
      <c r="D592" t="s">
        <v>46</v>
      </c>
      <c r="E592">
        <v>8669.06118522</v>
      </c>
      <c r="F592">
        <v>1330.2</v>
      </c>
      <c r="G592">
        <v>22.401661294831801</v>
      </c>
      <c r="H592">
        <v>-2.76855812945788</v>
      </c>
      <c r="I592">
        <v>7.5865262635972002</v>
      </c>
      <c r="J592">
        <v>7.4556169172511702</v>
      </c>
      <c r="K592">
        <v>1462.45840793569</v>
      </c>
      <c r="L592">
        <v>1359.4073757679701</v>
      </c>
      <c r="M592">
        <v>37.726984645229699</v>
      </c>
      <c r="N592">
        <v>0.70063078415711599</v>
      </c>
      <c r="O592">
        <v>41.324612840174403</v>
      </c>
      <c r="P592">
        <v>65.221711588622497</v>
      </c>
      <c r="Q592">
        <v>8.2468582617690994E-2</v>
      </c>
    </row>
    <row r="593" spans="1:17" hidden="1" x14ac:dyDescent="0.3">
      <c r="A593" t="s">
        <v>1313</v>
      </c>
      <c r="B593" t="s">
        <v>1314</v>
      </c>
      <c r="C593" t="s">
        <v>3138</v>
      </c>
      <c r="D593" t="s">
        <v>740</v>
      </c>
      <c r="E593">
        <v>8642.3479203879997</v>
      </c>
      <c r="F593">
        <v>525.34</v>
      </c>
      <c r="G593">
        <v>-6.9295493796935501</v>
      </c>
      <c r="H593">
        <v>1.73131728681387</v>
      </c>
      <c r="I593">
        <v>-1.2176464550102</v>
      </c>
      <c r="J593">
        <v>2.1165366219934501</v>
      </c>
      <c r="K593">
        <v>530.961472431895</v>
      </c>
      <c r="L593">
        <v>510.31211851441498</v>
      </c>
      <c r="M593">
        <v>73.886051750125603</v>
      </c>
      <c r="N593">
        <v>1.31641995499332</v>
      </c>
      <c r="O593">
        <v>6.7822743366200804</v>
      </c>
      <c r="P593">
        <v>20.352806414661998</v>
      </c>
      <c r="Q593">
        <v>-1.0545973830429E-2</v>
      </c>
    </row>
    <row r="594" spans="1:17" hidden="1" x14ac:dyDescent="0.3">
      <c r="A594" t="s">
        <v>1315</v>
      </c>
      <c r="B594" t="s">
        <v>1316</v>
      </c>
      <c r="C594" t="s">
        <v>3138</v>
      </c>
      <c r="D594" t="s">
        <v>263</v>
      </c>
      <c r="E594">
        <v>8563.4997436800004</v>
      </c>
      <c r="F594">
        <v>71.12</v>
      </c>
      <c r="G594">
        <v>12.785944632366901</v>
      </c>
      <c r="H594">
        <v>-3.2878795783262502</v>
      </c>
      <c r="I594">
        <v>19.00422020313</v>
      </c>
      <c r="J594">
        <v>8.8183361588937696</v>
      </c>
      <c r="K594">
        <v>77.938463956333607</v>
      </c>
      <c r="L594">
        <v>69.394149459521699</v>
      </c>
      <c r="M594">
        <v>44.228431186086503</v>
      </c>
      <c r="N594">
        <v>0.42860923713973997</v>
      </c>
      <c r="O594">
        <v>47.637795275590499</v>
      </c>
      <c r="P594">
        <v>73.252131546894006</v>
      </c>
      <c r="Q594">
        <v>9.3316000943900995E-2</v>
      </c>
    </row>
    <row r="595" spans="1:17" x14ac:dyDescent="0.3">
      <c r="A595" t="s">
        <v>1317</v>
      </c>
      <c r="B595" t="s">
        <v>1318</v>
      </c>
      <c r="C595" t="s">
        <v>3134</v>
      </c>
      <c r="D595" t="s">
        <v>1319</v>
      </c>
      <c r="E595">
        <v>8549.4325820100003</v>
      </c>
      <c r="F595">
        <v>268.35000000000002</v>
      </c>
      <c r="G595">
        <v>12.9444060585793</v>
      </c>
      <c r="H595">
        <v>5.8533135503013396</v>
      </c>
      <c r="I595">
        <v>31.208561971340199</v>
      </c>
      <c r="J595">
        <v>8.7161316354152802</v>
      </c>
      <c r="K595">
        <v>255.92294280398701</v>
      </c>
      <c r="L595">
        <v>224.620300327579</v>
      </c>
      <c r="M595">
        <v>56.0808395867776</v>
      </c>
      <c r="N595">
        <v>0.31606919969708802</v>
      </c>
      <c r="O595">
        <v>3.33519657164151</v>
      </c>
      <c r="P595">
        <v>58.225235849056602</v>
      </c>
      <c r="Q595">
        <v>1.5626974521743001E-2</v>
      </c>
    </row>
    <row r="596" spans="1:17" x14ac:dyDescent="0.3">
      <c r="A596" t="s">
        <v>1320</v>
      </c>
      <c r="B596" t="s">
        <v>1321</v>
      </c>
      <c r="C596" t="s">
        <v>3137</v>
      </c>
      <c r="D596" t="s">
        <v>412</v>
      </c>
      <c r="E596">
        <v>8456.1742946890008</v>
      </c>
      <c r="F596">
        <v>103.73</v>
      </c>
      <c r="G596">
        <v>37.809288859673003</v>
      </c>
      <c r="H596">
        <v>23.809627395174399</v>
      </c>
      <c r="I596">
        <v>46.120766232592402</v>
      </c>
      <c r="J596">
        <v>20.1675822851102</v>
      </c>
      <c r="K596">
        <v>89.692946053830894</v>
      </c>
      <c r="L596">
        <v>80.817539429948695</v>
      </c>
      <c r="M596">
        <v>71.0724988874546</v>
      </c>
      <c r="N596">
        <v>1.9489717231239101</v>
      </c>
      <c r="O596">
        <v>3.7983225682059101</v>
      </c>
      <c r="P596">
        <v>67.441485068603697</v>
      </c>
      <c r="Q596">
        <v>9.4763505834282002E-2</v>
      </c>
    </row>
    <row r="597" spans="1:17" hidden="1" x14ac:dyDescent="0.3">
      <c r="A597" t="s">
        <v>1322</v>
      </c>
      <c r="B597" t="s">
        <v>1323</v>
      </c>
      <c r="C597" t="s">
        <v>3138</v>
      </c>
      <c r="D597" t="s">
        <v>273</v>
      </c>
      <c r="E597">
        <v>8449.1347743000006</v>
      </c>
      <c r="F597">
        <v>502.7</v>
      </c>
      <c r="G597">
        <v>80.323041163447598</v>
      </c>
      <c r="H597">
        <v>5.7511089402675202</v>
      </c>
      <c r="I597">
        <v>120.140786964798</v>
      </c>
      <c r="J597">
        <v>10.433129535710099</v>
      </c>
      <c r="K597">
        <v>483.17483536150002</v>
      </c>
      <c r="L597">
        <v>386.160054285797</v>
      </c>
      <c r="M597">
        <v>65.831906355814397</v>
      </c>
      <c r="N597">
        <v>0.86072448147713798</v>
      </c>
      <c r="O597">
        <v>16.172667594987001</v>
      </c>
      <c r="P597">
        <v>139.60915157292601</v>
      </c>
      <c r="Q597">
        <v>9.0252045958145996E-2</v>
      </c>
    </row>
    <row r="598" spans="1:17" x14ac:dyDescent="0.3">
      <c r="A598" t="s">
        <v>1324</v>
      </c>
      <c r="B598" t="s">
        <v>1325</v>
      </c>
      <c r="C598" t="s">
        <v>3141</v>
      </c>
      <c r="D598" t="s">
        <v>1326</v>
      </c>
      <c r="E598">
        <v>8440.4046969999999</v>
      </c>
      <c r="F598">
        <v>686.6</v>
      </c>
      <c r="G598">
        <v>4.4167972702997398</v>
      </c>
      <c r="H598">
        <v>15.315706873079799</v>
      </c>
      <c r="I598">
        <v>19.197950017872099</v>
      </c>
      <c r="J598">
        <v>10.3237408145828</v>
      </c>
      <c r="K598">
        <v>655.33282590427996</v>
      </c>
      <c r="L598">
        <v>599.25075527955096</v>
      </c>
      <c r="M598">
        <v>63.633086570914301</v>
      </c>
      <c r="N598">
        <v>0.64769042416786105</v>
      </c>
      <c r="O598">
        <v>11.913778036702499</v>
      </c>
      <c r="P598">
        <v>68.718515788180298</v>
      </c>
      <c r="Q598">
        <v>0.14188349417621801</v>
      </c>
    </row>
    <row r="599" spans="1:17" hidden="1" x14ac:dyDescent="0.3">
      <c r="A599" t="s">
        <v>1327</v>
      </c>
      <c r="B599" t="s">
        <v>1328</v>
      </c>
      <c r="C599" t="s">
        <v>3138</v>
      </c>
      <c r="D599" t="s">
        <v>740</v>
      </c>
      <c r="E599">
        <v>8375.5088797930002</v>
      </c>
      <c r="F599">
        <v>254.23</v>
      </c>
      <c r="G599">
        <v>0.57068081924986203</v>
      </c>
      <c r="H599">
        <v>0.58476795406347004</v>
      </c>
      <c r="I599">
        <v>1.5422134016926401</v>
      </c>
      <c r="J599">
        <v>2.1551907147303</v>
      </c>
      <c r="K599">
        <v>261.59348032345002</v>
      </c>
      <c r="L599">
        <v>247.13701479499201</v>
      </c>
      <c r="M599">
        <v>59.785019392106697</v>
      </c>
      <c r="N599">
        <v>0.91741555030929101</v>
      </c>
      <c r="O599">
        <v>9.05479290406325</v>
      </c>
      <c r="P599">
        <v>26.262726595480501</v>
      </c>
      <c r="Q599">
        <v>1.1816369177710001E-3</v>
      </c>
    </row>
    <row r="600" spans="1:17" hidden="1" x14ac:dyDescent="0.3">
      <c r="A600" t="s">
        <v>1329</v>
      </c>
      <c r="B600" t="s">
        <v>1330</v>
      </c>
      <c r="C600" t="s">
        <v>3138</v>
      </c>
      <c r="D600" t="s">
        <v>1331</v>
      </c>
      <c r="E600">
        <v>8369.7008711939998</v>
      </c>
      <c r="F600">
        <v>1230.3900000000001</v>
      </c>
      <c r="K600">
        <v>1221.0284065276701</v>
      </c>
      <c r="L600">
        <v>1201.49851616978</v>
      </c>
      <c r="M600">
        <v>68.273684852772604</v>
      </c>
      <c r="N600">
        <v>1</v>
      </c>
      <c r="Q600">
        <v>-6.1080809493942997E-2</v>
      </c>
    </row>
    <row r="601" spans="1:17" x14ac:dyDescent="0.3">
      <c r="A601" t="s">
        <v>1332</v>
      </c>
      <c r="B601" t="s">
        <v>1333</v>
      </c>
      <c r="C601" t="s">
        <v>3134</v>
      </c>
      <c r="D601" t="s">
        <v>263</v>
      </c>
      <c r="E601">
        <v>8345.8906879320002</v>
      </c>
      <c r="F601">
        <v>71.819999999999993</v>
      </c>
      <c r="G601">
        <v>32.741766788670198</v>
      </c>
      <c r="H601">
        <v>-0.42860538477786297</v>
      </c>
      <c r="I601">
        <v>7.5114866727041001</v>
      </c>
      <c r="J601">
        <v>5.4468376236519802</v>
      </c>
      <c r="K601">
        <v>76.804073112521195</v>
      </c>
      <c r="L601">
        <v>67.595836770045693</v>
      </c>
      <c r="M601">
        <v>34.018904765826498</v>
      </c>
      <c r="N601">
        <v>0.75021055898644295</v>
      </c>
      <c r="O601">
        <v>30.0473405736563</v>
      </c>
      <c r="P601">
        <v>81.363636363636303</v>
      </c>
      <c r="Q601">
        <v>0.176777199093726</v>
      </c>
    </row>
    <row r="602" spans="1:17" x14ac:dyDescent="0.3">
      <c r="A602" t="s">
        <v>1334</v>
      </c>
      <c r="B602" t="s">
        <v>1335</v>
      </c>
      <c r="C602" t="s">
        <v>3134</v>
      </c>
      <c r="D602" t="s">
        <v>474</v>
      </c>
      <c r="E602">
        <v>8307.2836277400002</v>
      </c>
      <c r="F602">
        <v>619.95000000000005</v>
      </c>
      <c r="G602">
        <v>-41.606808028829299</v>
      </c>
      <c r="H602">
        <v>4.9590869777820901</v>
      </c>
      <c r="I602">
        <v>-35.957711673114702</v>
      </c>
      <c r="J602">
        <v>12.316263339066101</v>
      </c>
      <c r="K602">
        <v>627.25399478127599</v>
      </c>
      <c r="L602">
        <v>690.50455282707298</v>
      </c>
      <c r="M602">
        <v>55.653061321767701</v>
      </c>
      <c r="N602">
        <v>0.99921758175588704</v>
      </c>
      <c r="O602">
        <v>76.9497540124203</v>
      </c>
      <c r="P602">
        <v>9.4351279788173095</v>
      </c>
      <c r="Q602">
        <v>0.10351234091801099</v>
      </c>
    </row>
    <row r="603" spans="1:17" x14ac:dyDescent="0.3">
      <c r="A603" t="s">
        <v>1336</v>
      </c>
      <c r="B603" t="s">
        <v>1337</v>
      </c>
      <c r="C603" t="s">
        <v>3135</v>
      </c>
      <c r="D603" t="s">
        <v>105</v>
      </c>
      <c r="E603">
        <v>8303.3701466000002</v>
      </c>
      <c r="F603">
        <v>4194.25</v>
      </c>
      <c r="G603">
        <v>121.37895965547401</v>
      </c>
      <c r="H603">
        <v>-1.1651543867098899</v>
      </c>
      <c r="I603">
        <v>91.431967890465799</v>
      </c>
      <c r="J603">
        <v>-2.95259916432643</v>
      </c>
      <c r="K603">
        <v>4050.2286499412498</v>
      </c>
      <c r="L603">
        <v>3164.9772537839899</v>
      </c>
      <c r="M603">
        <v>37.4394805040642</v>
      </c>
      <c r="N603">
        <v>0.94914060586081705</v>
      </c>
      <c r="O603">
        <v>7.76658520593669</v>
      </c>
      <c r="P603">
        <v>161.16127023661201</v>
      </c>
      <c r="Q603">
        <v>-2.4283689664618999E-2</v>
      </c>
    </row>
    <row r="604" spans="1:17" hidden="1" x14ac:dyDescent="0.3">
      <c r="A604" t="s">
        <v>1338</v>
      </c>
      <c r="B604" t="s">
        <v>1339</v>
      </c>
      <c r="C604" t="s">
        <v>3138</v>
      </c>
      <c r="D604" t="s">
        <v>242</v>
      </c>
      <c r="E604">
        <v>8296.8958541699994</v>
      </c>
      <c r="F604">
        <v>1574.45</v>
      </c>
      <c r="G604">
        <v>1902.8470356012399</v>
      </c>
      <c r="H604">
        <v>23.647613122403602</v>
      </c>
      <c r="I604">
        <v>81.042833691574103</v>
      </c>
      <c r="J604">
        <v>10.1874394558508</v>
      </c>
      <c r="K604">
        <v>1509.85041805622</v>
      </c>
      <c r="L604">
        <v>1019.2262004123201</v>
      </c>
      <c r="M604">
        <v>44.633178054666899</v>
      </c>
      <c r="N604">
        <v>0.62124322409959698</v>
      </c>
      <c r="O604">
        <v>20.673886118962098</v>
      </c>
    </row>
    <row r="605" spans="1:17" hidden="1" x14ac:dyDescent="0.3">
      <c r="A605" t="s">
        <v>1340</v>
      </c>
      <c r="B605" t="s">
        <v>1341</v>
      </c>
      <c r="C605" t="s">
        <v>3138</v>
      </c>
      <c r="D605" t="s">
        <v>114</v>
      </c>
      <c r="E605">
        <v>8295.2531846250004</v>
      </c>
      <c r="F605">
        <v>2584.9499999999998</v>
      </c>
      <c r="G605">
        <v>-39.550825489772599</v>
      </c>
      <c r="H605">
        <v>2.9695958655724901</v>
      </c>
      <c r="I605">
        <v>-9.4613086366380497</v>
      </c>
      <c r="J605">
        <v>6.6698772158682997</v>
      </c>
      <c r="K605">
        <v>2640.4087152301099</v>
      </c>
      <c r="L605">
        <v>2681.2107493537801</v>
      </c>
      <c r="M605">
        <v>49.5687612670067</v>
      </c>
      <c r="N605">
        <v>1.51563288169578</v>
      </c>
      <c r="O605">
        <v>19.8475792568521</v>
      </c>
      <c r="P605">
        <v>10.044699872285999</v>
      </c>
      <c r="Q605">
        <v>1.2192437196479999E-2</v>
      </c>
    </row>
    <row r="606" spans="1:17" x14ac:dyDescent="0.3">
      <c r="A606" t="s">
        <v>1342</v>
      </c>
      <c r="B606" t="s">
        <v>1343</v>
      </c>
      <c r="C606" t="s">
        <v>3134</v>
      </c>
      <c r="D606" t="s">
        <v>242</v>
      </c>
      <c r="E606">
        <v>8293.2093517499998</v>
      </c>
      <c r="F606">
        <v>429.75</v>
      </c>
      <c r="G606">
        <v>5.8422120807468696</v>
      </c>
      <c r="H606">
        <v>-77.693619568450103</v>
      </c>
      <c r="I606">
        <v>-17.682155075616201</v>
      </c>
      <c r="J606">
        <v>7.3926849730048296</v>
      </c>
      <c r="K606">
        <v>447.49717016989302</v>
      </c>
      <c r="L606">
        <v>417.99397366574101</v>
      </c>
      <c r="M606">
        <v>40.104312186715902</v>
      </c>
      <c r="N606">
        <v>0.35765764662223498</v>
      </c>
      <c r="O606">
        <v>27.655613728912101</v>
      </c>
      <c r="P606">
        <v>38.272200772200698</v>
      </c>
      <c r="Q606">
        <v>-2.3926629873000001E-5</v>
      </c>
    </row>
    <row r="607" spans="1:17" x14ac:dyDescent="0.3">
      <c r="A607" t="s">
        <v>1344</v>
      </c>
      <c r="B607" t="s">
        <v>1345</v>
      </c>
      <c r="C607" t="s">
        <v>3131</v>
      </c>
      <c r="D607" t="s">
        <v>75</v>
      </c>
      <c r="E607">
        <v>8257.4059193100002</v>
      </c>
      <c r="F607">
        <v>204.3</v>
      </c>
      <c r="G607">
        <v>4.0377099580771496</v>
      </c>
      <c r="H607">
        <v>3.6936949137730699</v>
      </c>
      <c r="I607">
        <v>-19.134597848871</v>
      </c>
      <c r="J607">
        <v>10.0433082882137</v>
      </c>
      <c r="K607">
        <v>208.26151141505801</v>
      </c>
      <c r="L607">
        <v>203.65190136746401</v>
      </c>
      <c r="M607">
        <v>49.946023839130298</v>
      </c>
      <c r="N607">
        <v>0.71817412237797995</v>
      </c>
      <c r="O607">
        <v>25.305922662750799</v>
      </c>
      <c r="P607">
        <v>32.190229699126498</v>
      </c>
      <c r="Q607">
        <v>9.0966276144242006E-2</v>
      </c>
    </row>
    <row r="608" spans="1:17" hidden="1" x14ac:dyDescent="0.3">
      <c r="A608" t="s">
        <v>1346</v>
      </c>
      <c r="B608" t="s">
        <v>1347</v>
      </c>
      <c r="C608" t="s">
        <v>3138</v>
      </c>
      <c r="D608" t="s">
        <v>599</v>
      </c>
      <c r="E608">
        <v>8252.6645557649899</v>
      </c>
      <c r="F608">
        <v>4156.8500000000004</v>
      </c>
      <c r="G608">
        <v>6.4202161633485204</v>
      </c>
      <c r="H608">
        <v>3.4508503255091898</v>
      </c>
      <c r="I608">
        <v>23.382958460248801</v>
      </c>
      <c r="J608">
        <v>6.7312693827330596</v>
      </c>
      <c r="K608">
        <v>3948.6774631196699</v>
      </c>
      <c r="L608">
        <v>3697.9010843701399</v>
      </c>
      <c r="M608">
        <v>62.121794365088903</v>
      </c>
      <c r="N608">
        <v>0.92925523677282196</v>
      </c>
      <c r="O608">
        <v>7.7258019894872199</v>
      </c>
      <c r="P608">
        <v>35.0328092515592</v>
      </c>
      <c r="Q608">
        <v>-1.1046283562257999E-2</v>
      </c>
    </row>
    <row r="609" spans="1:17" x14ac:dyDescent="0.3">
      <c r="A609" t="s">
        <v>1348</v>
      </c>
      <c r="B609" t="s">
        <v>1349</v>
      </c>
      <c r="C609" t="s">
        <v>3127</v>
      </c>
      <c r="D609" t="s">
        <v>51</v>
      </c>
      <c r="E609">
        <v>8197.9759854999993</v>
      </c>
      <c r="F609">
        <v>472.6</v>
      </c>
      <c r="G609">
        <v>-1.2213624813231601</v>
      </c>
      <c r="H609">
        <v>-0.65698991629842596</v>
      </c>
      <c r="I609">
        <v>17.2651287100466</v>
      </c>
      <c r="J609">
        <v>2.5522604588796902</v>
      </c>
      <c r="K609">
        <v>489.98717181623601</v>
      </c>
      <c r="L609">
        <v>432.09038113815802</v>
      </c>
      <c r="M609">
        <v>38.9522985906721</v>
      </c>
      <c r="N609">
        <v>0.39394434079823798</v>
      </c>
      <c r="O609">
        <v>17.086330935251802</v>
      </c>
      <c r="P609">
        <v>47.9186228482003</v>
      </c>
    </row>
    <row r="610" spans="1:17" hidden="1" x14ac:dyDescent="0.3">
      <c r="A610" t="s">
        <v>1350</v>
      </c>
      <c r="B610" t="s">
        <v>1351</v>
      </c>
      <c r="C610" t="s">
        <v>3138</v>
      </c>
      <c r="D610" t="s">
        <v>1352</v>
      </c>
      <c r="E610">
        <v>8195.2046399999999</v>
      </c>
      <c r="F610">
        <v>3933.95</v>
      </c>
      <c r="G610">
        <v>520.45024286192302</v>
      </c>
      <c r="H610">
        <v>16.6957254229829</v>
      </c>
      <c r="I610">
        <v>115.132918112448</v>
      </c>
      <c r="J610">
        <v>10.6365796894986</v>
      </c>
      <c r="K610">
        <v>3518.2374151942599</v>
      </c>
      <c r="L610">
        <v>2613.6238585890001</v>
      </c>
      <c r="M610">
        <v>70.954149353142199</v>
      </c>
      <c r="N610">
        <v>0.87489052114621002</v>
      </c>
      <c r="O610">
        <v>1.2964069192541801</v>
      </c>
      <c r="P610">
        <v>575.93642611683799</v>
      </c>
      <c r="Q610">
        <v>0.37577828838849697</v>
      </c>
    </row>
    <row r="611" spans="1:17" x14ac:dyDescent="0.3">
      <c r="A611" t="s">
        <v>1353</v>
      </c>
      <c r="B611" t="s">
        <v>1354</v>
      </c>
      <c r="C611" t="s">
        <v>3132</v>
      </c>
      <c r="D611" t="s">
        <v>438</v>
      </c>
      <c r="E611">
        <v>8178.73977263699</v>
      </c>
      <c r="F611">
        <v>185.61</v>
      </c>
      <c r="G611">
        <v>-39.829549615825997</v>
      </c>
      <c r="H611">
        <v>-0.978063973710111</v>
      </c>
      <c r="I611">
        <v>1.5299587251265401</v>
      </c>
      <c r="J611">
        <v>9.3281364341197097</v>
      </c>
      <c r="K611">
        <v>190.154426880062</v>
      </c>
      <c r="L611">
        <v>192.01583461219599</v>
      </c>
      <c r="M611">
        <v>52.064406969288797</v>
      </c>
      <c r="N611">
        <v>0.292231044737436</v>
      </c>
      <c r="O611">
        <v>20.629276439846901</v>
      </c>
      <c r="P611">
        <v>28.0068965517241</v>
      </c>
    </row>
    <row r="612" spans="1:17" x14ac:dyDescent="0.3">
      <c r="A612" t="s">
        <v>1355</v>
      </c>
      <c r="B612" t="s">
        <v>1356</v>
      </c>
      <c r="C612" t="s">
        <v>3123</v>
      </c>
      <c r="D612" t="s">
        <v>24</v>
      </c>
      <c r="E612">
        <v>8141.5377977429898</v>
      </c>
      <c r="F612">
        <v>215.57</v>
      </c>
      <c r="G612">
        <v>-24.535113805304601</v>
      </c>
      <c r="H612">
        <v>-1.5542046796106299</v>
      </c>
      <c r="I612">
        <v>-10.845128075584199</v>
      </c>
      <c r="J612">
        <v>8.7985125738741203</v>
      </c>
      <c r="K612">
        <v>222.09573037760299</v>
      </c>
      <c r="L612">
        <v>222.846526844587</v>
      </c>
      <c r="M612">
        <v>49.717150190336397</v>
      </c>
      <c r="N612">
        <v>0.65990689852220796</v>
      </c>
      <c r="O612">
        <v>32.926659553741203</v>
      </c>
      <c r="P612">
        <v>12.2760416666666</v>
      </c>
      <c r="Q612">
        <v>0.113746671704232</v>
      </c>
    </row>
    <row r="613" spans="1:17" x14ac:dyDescent="0.3">
      <c r="A613" t="s">
        <v>1357</v>
      </c>
      <c r="B613" t="s">
        <v>1358</v>
      </c>
      <c r="C613" t="s">
        <v>3126</v>
      </c>
      <c r="D613" t="s">
        <v>46</v>
      </c>
      <c r="E613">
        <v>8116.4305560000003</v>
      </c>
      <c r="F613">
        <v>288.60000000000002</v>
      </c>
      <c r="G613">
        <v>-17.090350872699599</v>
      </c>
      <c r="H613">
        <v>-6.3631401500951696</v>
      </c>
      <c r="I613">
        <v>5.2518302499330503</v>
      </c>
      <c r="J613">
        <v>9.4211581991216402</v>
      </c>
      <c r="K613">
        <v>319.08940355199201</v>
      </c>
      <c r="L613">
        <v>311.97674294384501</v>
      </c>
      <c r="M613">
        <v>38.647760142893397</v>
      </c>
      <c r="N613">
        <v>0.56835906203650099</v>
      </c>
      <c r="O613">
        <v>43.936243936243898</v>
      </c>
      <c r="P613">
        <v>21.900739176346299</v>
      </c>
      <c r="Q613">
        <v>-1.1407661417352E-2</v>
      </c>
    </row>
    <row r="614" spans="1:17" x14ac:dyDescent="0.3">
      <c r="A614" t="s">
        <v>1359</v>
      </c>
      <c r="B614" t="s">
        <v>1360</v>
      </c>
      <c r="C614" t="s">
        <v>3123</v>
      </c>
      <c r="D614" t="s">
        <v>518</v>
      </c>
      <c r="E614">
        <v>8095.5344451299998</v>
      </c>
      <c r="F614">
        <v>245.1</v>
      </c>
      <c r="G614">
        <v>-18.0260469567393</v>
      </c>
      <c r="H614">
        <v>-8.2972301430525803</v>
      </c>
      <c r="I614">
        <v>6.5804507628168203</v>
      </c>
      <c r="J614">
        <v>1.5117847898779999</v>
      </c>
      <c r="K614">
        <v>263.68563821983503</v>
      </c>
      <c r="L614">
        <v>243.96944446477701</v>
      </c>
      <c r="M614">
        <v>30.263597752911899</v>
      </c>
      <c r="N614">
        <v>0.742758886696256</v>
      </c>
      <c r="O614">
        <v>21.419828641370799</v>
      </c>
      <c r="P614">
        <v>21.577380952380899</v>
      </c>
      <c r="Q614">
        <v>4.6501821771545999E-2</v>
      </c>
    </row>
    <row r="615" spans="1:17" x14ac:dyDescent="0.3">
      <c r="A615" t="s">
        <v>1361</v>
      </c>
      <c r="B615" t="s">
        <v>1362</v>
      </c>
      <c r="C615" t="s">
        <v>3136</v>
      </c>
      <c r="D615" t="s">
        <v>141</v>
      </c>
      <c r="E615">
        <v>8078.7260078500003</v>
      </c>
      <c r="F615">
        <v>551.5</v>
      </c>
      <c r="G615">
        <v>-2.2349782524103299</v>
      </c>
      <c r="H615">
        <v>2.3586753319166101</v>
      </c>
      <c r="I615">
        <v>22.4114444964307</v>
      </c>
      <c r="J615">
        <v>6.20705960538971</v>
      </c>
      <c r="K615">
        <v>566.37384667291201</v>
      </c>
      <c r="L615">
        <v>523.33687343676604</v>
      </c>
      <c r="M615">
        <v>46.204747721678402</v>
      </c>
      <c r="N615">
        <v>0.275299507904194</v>
      </c>
      <c r="O615">
        <v>26.745240253853101</v>
      </c>
      <c r="P615">
        <v>45.112485199315799</v>
      </c>
      <c r="Q615">
        <v>7.9077479007820008E-3</v>
      </c>
    </row>
    <row r="616" spans="1:17" x14ac:dyDescent="0.3">
      <c r="A616" t="s">
        <v>1363</v>
      </c>
      <c r="B616" t="s">
        <v>1364</v>
      </c>
      <c r="C616" t="s">
        <v>3127</v>
      </c>
      <c r="D616" t="s">
        <v>51</v>
      </c>
      <c r="E616">
        <v>8074.1177599449902</v>
      </c>
      <c r="F616">
        <v>1972.45</v>
      </c>
      <c r="G616">
        <v>47.016837134483801</v>
      </c>
      <c r="H616">
        <v>23.033167456006598</v>
      </c>
      <c r="I616">
        <v>57.323097181680097</v>
      </c>
      <c r="J616">
        <v>31.9754529647292</v>
      </c>
      <c r="K616">
        <v>1608.5011807882499</v>
      </c>
      <c r="L616">
        <v>1374.0630332185001</v>
      </c>
      <c r="M616">
        <v>80.2440027435931</v>
      </c>
      <c r="N616">
        <v>1.8947624150986799</v>
      </c>
      <c r="O616">
        <v>2.6084311389388901</v>
      </c>
      <c r="P616">
        <v>96.371148389665905</v>
      </c>
      <c r="Q616">
        <v>7.3467303873013007E-2</v>
      </c>
    </row>
    <row r="617" spans="1:17" x14ac:dyDescent="0.3">
      <c r="A617" t="s">
        <v>1365</v>
      </c>
      <c r="B617" t="s">
        <v>1366</v>
      </c>
      <c r="C617" t="s">
        <v>3137</v>
      </c>
      <c r="D617" t="s">
        <v>291</v>
      </c>
      <c r="E617">
        <v>8067.23329552</v>
      </c>
      <c r="F617">
        <v>653.6</v>
      </c>
      <c r="G617">
        <v>-0.139236877458429</v>
      </c>
      <c r="H617">
        <v>-4.6625617668358696</v>
      </c>
      <c r="I617">
        <v>-3.48993082775121</v>
      </c>
      <c r="J617">
        <v>3.7274996873657602</v>
      </c>
      <c r="K617">
        <v>676.73042621485297</v>
      </c>
      <c r="L617">
        <v>671.75473208650601</v>
      </c>
      <c r="M617">
        <v>54.993082378900603</v>
      </c>
      <c r="N617">
        <v>1.4336202691881099</v>
      </c>
      <c r="O617">
        <v>28.167074663402602</v>
      </c>
      <c r="P617">
        <v>26.6666666666666</v>
      </c>
    </row>
    <row r="618" spans="1:17" x14ac:dyDescent="0.3">
      <c r="A618" t="s">
        <v>1367</v>
      </c>
      <c r="B618" t="s">
        <v>1368</v>
      </c>
      <c r="C618" t="s">
        <v>3137</v>
      </c>
      <c r="D618" t="s">
        <v>412</v>
      </c>
      <c r="E618">
        <v>8035.2993924499997</v>
      </c>
      <c r="F618">
        <v>201.65</v>
      </c>
      <c r="G618">
        <v>-19.750876370212001</v>
      </c>
      <c r="H618">
        <v>0.302940142697877</v>
      </c>
      <c r="I618">
        <v>-22.140363094491299</v>
      </c>
      <c r="J618">
        <v>8.9888406732434198</v>
      </c>
      <c r="K618">
        <v>215.91463725272101</v>
      </c>
      <c r="L618">
        <v>221.469549136208</v>
      </c>
      <c r="M618">
        <v>40.411634093356</v>
      </c>
      <c r="N618">
        <v>0.69305224458122505</v>
      </c>
      <c r="O618">
        <v>59.806595586412101</v>
      </c>
      <c r="P618">
        <v>12.590731434952501</v>
      </c>
      <c r="Q618">
        <v>5.3066489061099002E-2</v>
      </c>
    </row>
    <row r="619" spans="1:17" hidden="1" x14ac:dyDescent="0.3">
      <c r="A619" t="s">
        <v>1369</v>
      </c>
      <c r="B619" t="s">
        <v>1370</v>
      </c>
      <c r="C619" t="s">
        <v>3138</v>
      </c>
      <c r="D619" t="s">
        <v>57</v>
      </c>
      <c r="E619">
        <v>8034.0439843659997</v>
      </c>
      <c r="F619">
        <v>112.39</v>
      </c>
      <c r="G619">
        <v>210.21563039829201</v>
      </c>
      <c r="H619">
        <v>-18.578844924860899</v>
      </c>
      <c r="I619">
        <v>56.596968439923899</v>
      </c>
      <c r="J619">
        <v>2.8056341513269998</v>
      </c>
      <c r="K619">
        <v>127.424747946545</v>
      </c>
      <c r="L619">
        <v>94.9034156883138</v>
      </c>
      <c r="M619">
        <v>27.794148561211301</v>
      </c>
      <c r="N619">
        <v>0.45583403580884602</v>
      </c>
      <c r="O619">
        <v>50.591689652104201</v>
      </c>
      <c r="P619">
        <v>260.80256821829801</v>
      </c>
      <c r="Q619">
        <v>0.103666100398737</v>
      </c>
    </row>
    <row r="620" spans="1:17" hidden="1" x14ac:dyDescent="0.3">
      <c r="A620" t="s">
        <v>1371</v>
      </c>
      <c r="B620" t="s">
        <v>1372</v>
      </c>
      <c r="C620" t="s">
        <v>3138</v>
      </c>
      <c r="D620" t="s">
        <v>46</v>
      </c>
      <c r="E620">
        <v>8020.4496415000003</v>
      </c>
      <c r="F620">
        <v>732.85</v>
      </c>
      <c r="G620">
        <v>182.30458206787699</v>
      </c>
      <c r="H620">
        <v>2.4740501780241799</v>
      </c>
      <c r="I620">
        <v>149.570295225188</v>
      </c>
      <c r="J620">
        <v>8.7725503696616798</v>
      </c>
      <c r="K620">
        <v>725.99723757244305</v>
      </c>
      <c r="L620">
        <v>497.25600236826102</v>
      </c>
      <c r="M620">
        <v>41.910883550193098</v>
      </c>
      <c r="N620">
        <v>0.58558514142504903</v>
      </c>
      <c r="O620">
        <v>21.027495394691901</v>
      </c>
      <c r="P620">
        <v>374.18311226140401</v>
      </c>
    </row>
    <row r="621" spans="1:17" x14ac:dyDescent="0.3">
      <c r="A621" t="s">
        <v>1373</v>
      </c>
      <c r="B621" t="s">
        <v>1374</v>
      </c>
      <c r="C621" t="s">
        <v>3137</v>
      </c>
      <c r="D621" t="s">
        <v>477</v>
      </c>
      <c r="E621">
        <v>8017.9451036999999</v>
      </c>
      <c r="F621">
        <v>729.75</v>
      </c>
      <c r="G621">
        <v>-44.292744660899899</v>
      </c>
      <c r="H621">
        <v>1.69730453084432</v>
      </c>
      <c r="I621">
        <v>-18.886545506703399</v>
      </c>
      <c r="J621">
        <v>7.70275668451412</v>
      </c>
      <c r="K621">
        <v>741.72102510870604</v>
      </c>
      <c r="L621">
        <v>804.66760082127701</v>
      </c>
      <c r="M621">
        <v>56.281248853406602</v>
      </c>
      <c r="N621">
        <v>1.0752118113856499</v>
      </c>
      <c r="O621">
        <v>51.5998629667694</v>
      </c>
      <c r="P621">
        <v>8.4646254458977399</v>
      </c>
      <c r="Q621">
        <v>-3.8874868647234002E-2</v>
      </c>
    </row>
    <row r="622" spans="1:17" x14ac:dyDescent="0.3">
      <c r="A622" t="s">
        <v>1375</v>
      </c>
      <c r="B622" t="s">
        <v>1376</v>
      </c>
      <c r="C622" t="s">
        <v>3127</v>
      </c>
      <c r="D622" t="s">
        <v>51</v>
      </c>
      <c r="E622">
        <v>8011.0311833599999</v>
      </c>
      <c r="F622">
        <v>819.2</v>
      </c>
      <c r="G622">
        <v>104.88386132953499</v>
      </c>
      <c r="H622">
        <v>5.00276413424859</v>
      </c>
      <c r="I622">
        <v>50.2344275483768</v>
      </c>
      <c r="J622">
        <v>9.4574108523162899</v>
      </c>
      <c r="K622">
        <v>804.52366369934498</v>
      </c>
      <c r="L622">
        <v>634.31620679419598</v>
      </c>
      <c r="M622">
        <v>46.567257834649503</v>
      </c>
      <c r="N622">
        <v>0.50793495543734002</v>
      </c>
      <c r="O622">
        <v>17.12646484375</v>
      </c>
      <c r="P622">
        <v>161.599872265687</v>
      </c>
      <c r="Q622">
        <v>3.9616924837092997E-2</v>
      </c>
    </row>
    <row r="623" spans="1:17" x14ac:dyDescent="0.3">
      <c r="A623" t="s">
        <v>1377</v>
      </c>
      <c r="B623" t="s">
        <v>1378</v>
      </c>
      <c r="C623" t="s">
        <v>3135</v>
      </c>
      <c r="D623" t="s">
        <v>128</v>
      </c>
      <c r="E623">
        <v>8008.6182912449904</v>
      </c>
      <c r="F623">
        <v>670.35</v>
      </c>
      <c r="G623">
        <v>-40.131422740458497</v>
      </c>
      <c r="H623">
        <v>9.6137751761796402</v>
      </c>
      <c r="I623">
        <v>-7.4421216649416797</v>
      </c>
      <c r="J623">
        <v>4.4697382684898601</v>
      </c>
      <c r="K623">
        <v>671.53988308389296</v>
      </c>
      <c r="L623">
        <v>692.53703356809604</v>
      </c>
      <c r="M623">
        <v>52.627742298928901</v>
      </c>
      <c r="N623">
        <v>0.229461547700329</v>
      </c>
      <c r="O623">
        <v>26.650257328261301</v>
      </c>
      <c r="P623">
        <v>11.986301369863</v>
      </c>
      <c r="Q623">
        <v>-9.2390385194207003E-2</v>
      </c>
    </row>
    <row r="624" spans="1:17" hidden="1" x14ac:dyDescent="0.3">
      <c r="A624" t="s">
        <v>1379</v>
      </c>
      <c r="B624" t="s">
        <v>1380</v>
      </c>
      <c r="C624" t="s">
        <v>3138</v>
      </c>
      <c r="D624" t="s">
        <v>273</v>
      </c>
      <c r="E624">
        <v>8003.99245995</v>
      </c>
      <c r="F624">
        <v>4740.5</v>
      </c>
      <c r="G624">
        <v>781.88847356683095</v>
      </c>
      <c r="H624">
        <v>42.991543498596798</v>
      </c>
      <c r="I624">
        <v>298.32379397909</v>
      </c>
      <c r="J624">
        <v>23.105261429412099</v>
      </c>
      <c r="K624">
        <v>3217.4313769733899</v>
      </c>
      <c r="L624">
        <v>2003.9162912243601</v>
      </c>
      <c r="M624">
        <v>85.861650992846606</v>
      </c>
      <c r="N624">
        <v>1.0196070920413201</v>
      </c>
      <c r="O624">
        <v>0</v>
      </c>
      <c r="P624">
        <v>860.68497314824197</v>
      </c>
      <c r="Q624">
        <v>0.31148449114196802</v>
      </c>
    </row>
    <row r="625" spans="1:17" x14ac:dyDescent="0.3">
      <c r="A625" t="s">
        <v>1381</v>
      </c>
      <c r="B625" t="s">
        <v>1382</v>
      </c>
      <c r="C625" t="s">
        <v>3126</v>
      </c>
      <c r="D625" t="s">
        <v>46</v>
      </c>
      <c r="E625">
        <v>7946.3006358749999</v>
      </c>
      <c r="F625">
        <v>309.75</v>
      </c>
      <c r="G625">
        <v>-31.744931252076199</v>
      </c>
      <c r="H625">
        <v>-20.980299222215699</v>
      </c>
      <c r="I625">
        <v>-34.992749106469098</v>
      </c>
      <c r="J625">
        <v>5.0913618341559497</v>
      </c>
      <c r="K625">
        <v>407.32298621747998</v>
      </c>
      <c r="L625">
        <v>429.40542294116699</v>
      </c>
      <c r="M625">
        <v>22.738596545889401</v>
      </c>
      <c r="N625">
        <v>2.3700423840021001</v>
      </c>
      <c r="O625">
        <v>85.569007263922501</v>
      </c>
      <c r="P625">
        <v>3.5953177257525</v>
      </c>
      <c r="Q625">
        <v>-1.5797036111044001E-2</v>
      </c>
    </row>
    <row r="626" spans="1:17" x14ac:dyDescent="0.3">
      <c r="A626" t="s">
        <v>1383</v>
      </c>
      <c r="B626" t="s">
        <v>1384</v>
      </c>
      <c r="C626" t="s">
        <v>3129</v>
      </c>
      <c r="D626" t="s">
        <v>196</v>
      </c>
      <c r="E626">
        <v>7936.4895479999996</v>
      </c>
      <c r="F626">
        <v>519.45000000000005</v>
      </c>
      <c r="G626">
        <v>-13.605168438162799</v>
      </c>
      <c r="H626">
        <v>-5.9390852490475199</v>
      </c>
      <c r="I626">
        <v>-5.4637878275360103</v>
      </c>
      <c r="J626">
        <v>3.9403547904134699</v>
      </c>
      <c r="K626">
        <v>559.395768385525</v>
      </c>
      <c r="L626">
        <v>551.36083016625105</v>
      </c>
      <c r="M626">
        <v>37.8369571684241</v>
      </c>
      <c r="N626">
        <v>0.46839307421655002</v>
      </c>
      <c r="O626">
        <v>36.259505245933099</v>
      </c>
      <c r="P626">
        <v>19.965357967667401</v>
      </c>
      <c r="Q626">
        <v>7.1013808040256005E-2</v>
      </c>
    </row>
    <row r="627" spans="1:17" hidden="1" x14ac:dyDescent="0.3">
      <c r="A627" t="s">
        <v>1385</v>
      </c>
      <c r="B627" t="s">
        <v>1386</v>
      </c>
      <c r="C627" t="s">
        <v>3138</v>
      </c>
      <c r="D627" t="s">
        <v>1387</v>
      </c>
      <c r="E627">
        <v>7902.8054819999998</v>
      </c>
      <c r="F627">
        <v>780.45</v>
      </c>
      <c r="G627">
        <v>4710.7249406991796</v>
      </c>
      <c r="H627">
        <v>-7.6789115740522398</v>
      </c>
      <c r="I627">
        <v>441.50073801377101</v>
      </c>
      <c r="J627">
        <v>11.368160359219599</v>
      </c>
      <c r="K627">
        <v>633.51889778182601</v>
      </c>
      <c r="L627">
        <v>326.65469811384997</v>
      </c>
      <c r="M627">
        <v>54.900385956985097</v>
      </c>
      <c r="N627">
        <v>1.07171509555934</v>
      </c>
      <c r="O627">
        <v>37.049138317637201</v>
      </c>
      <c r="P627">
        <v>4735.5018587360601</v>
      </c>
    </row>
    <row r="628" spans="1:17" x14ac:dyDescent="0.3">
      <c r="A628" t="s">
        <v>1388</v>
      </c>
      <c r="B628" t="s">
        <v>1389</v>
      </c>
      <c r="C628" t="s">
        <v>3123</v>
      </c>
      <c r="D628" t="s">
        <v>24</v>
      </c>
      <c r="E628">
        <v>7870.8906287600003</v>
      </c>
      <c r="F628">
        <v>69.11</v>
      </c>
      <c r="G628">
        <v>-54.756654612359903</v>
      </c>
      <c r="H628">
        <v>-2.0613224505822698</v>
      </c>
      <c r="I628">
        <v>-34.658346611452302</v>
      </c>
      <c r="J628">
        <v>4.3119301853076397</v>
      </c>
      <c r="K628">
        <v>76.058319586655003</v>
      </c>
      <c r="L628">
        <v>86.107902927236793</v>
      </c>
      <c r="M628">
        <v>39.317406582186798</v>
      </c>
      <c r="N628">
        <v>0.77152844018353905</v>
      </c>
      <c r="O628">
        <v>68.571841991028705</v>
      </c>
      <c r="P628">
        <v>5.3506097560975796</v>
      </c>
      <c r="Q628">
        <v>-4.304388488333E-3</v>
      </c>
    </row>
    <row r="629" spans="1:17" x14ac:dyDescent="0.3">
      <c r="A629" t="s">
        <v>1390</v>
      </c>
      <c r="B629" t="s">
        <v>1391</v>
      </c>
      <c r="C629" t="s">
        <v>3133</v>
      </c>
      <c r="D629" t="s">
        <v>94</v>
      </c>
      <c r="E629">
        <v>7861.3938697449903</v>
      </c>
      <c r="F629">
        <v>1650.35</v>
      </c>
      <c r="G629">
        <v>-8.6409622295531605</v>
      </c>
      <c r="H629">
        <v>17.081900993333399</v>
      </c>
      <c r="I629">
        <v>12.5576331973995</v>
      </c>
      <c r="J629">
        <v>8.18642440776296</v>
      </c>
      <c r="K629">
        <v>1539.56140071919</v>
      </c>
      <c r="L629">
        <v>1462.24973986183</v>
      </c>
      <c r="M629">
        <v>57.065345374932903</v>
      </c>
      <c r="N629">
        <v>0.66108757131366203</v>
      </c>
      <c r="O629">
        <v>4.2384948647256699</v>
      </c>
      <c r="P629">
        <v>32.027999999999899</v>
      </c>
      <c r="Q629">
        <v>-8.1371962503705E-2</v>
      </c>
    </row>
    <row r="630" spans="1:17" x14ac:dyDescent="0.3">
      <c r="A630" t="s">
        <v>1392</v>
      </c>
      <c r="B630" t="s">
        <v>1393</v>
      </c>
      <c r="C630" t="s">
        <v>3135</v>
      </c>
      <c r="D630" t="s">
        <v>304</v>
      </c>
      <c r="E630">
        <v>7844.2577596559904</v>
      </c>
      <c r="F630">
        <v>203.88</v>
      </c>
      <c r="G630">
        <v>-9.7529406038744906</v>
      </c>
      <c r="H630">
        <v>0.21241715757878099</v>
      </c>
      <c r="I630">
        <v>-16.8465874945392</v>
      </c>
      <c r="J630">
        <v>13.4936201385255</v>
      </c>
      <c r="K630">
        <v>208.11433932032099</v>
      </c>
      <c r="L630">
        <v>205.24944352233399</v>
      </c>
      <c r="M630">
        <v>57.144083868071398</v>
      </c>
      <c r="N630">
        <v>0.34630326994223298</v>
      </c>
      <c r="O630">
        <v>28.5069648813027</v>
      </c>
      <c r="P630">
        <v>20.853586247777098</v>
      </c>
      <c r="Q630">
        <v>0.11876568639836201</v>
      </c>
    </row>
    <row r="631" spans="1:17" hidden="1" x14ac:dyDescent="0.3">
      <c r="A631" t="s">
        <v>1394</v>
      </c>
      <c r="B631" t="s">
        <v>1395</v>
      </c>
      <c r="C631" t="s">
        <v>3138</v>
      </c>
      <c r="D631" t="s">
        <v>117</v>
      </c>
      <c r="E631">
        <v>7841.6307125000003</v>
      </c>
      <c r="F631">
        <v>325</v>
      </c>
      <c r="G631">
        <v>225.43859920450001</v>
      </c>
      <c r="H631">
        <v>-0.79680814975483205</v>
      </c>
      <c r="I631">
        <v>-1.73554526593826</v>
      </c>
      <c r="J631">
        <v>3.8429343812408301</v>
      </c>
      <c r="K631">
        <v>349.36443874767099</v>
      </c>
      <c r="L631">
        <v>291.58775729252301</v>
      </c>
      <c r="M631">
        <v>32.8949865537639</v>
      </c>
      <c r="N631">
        <v>0.341081800333015</v>
      </c>
      <c r="O631">
        <v>22.876923076922999</v>
      </c>
      <c r="P631">
        <v>259.51327433628302</v>
      </c>
      <c r="Q631">
        <v>0.14566802802427001</v>
      </c>
    </row>
    <row r="632" spans="1:17" hidden="1" x14ac:dyDescent="0.3">
      <c r="A632" t="s">
        <v>1396</v>
      </c>
      <c r="B632" t="s">
        <v>1397</v>
      </c>
      <c r="C632" t="s">
        <v>3138</v>
      </c>
      <c r="D632" t="s">
        <v>1398</v>
      </c>
      <c r="E632">
        <v>7831.5842334600002</v>
      </c>
      <c r="F632">
        <v>1931.8</v>
      </c>
      <c r="G632">
        <v>93.999978905363605</v>
      </c>
      <c r="H632">
        <v>4.3845757670900802</v>
      </c>
      <c r="I632">
        <v>50.577739018421298</v>
      </c>
      <c r="J632">
        <v>8.3817267325145295</v>
      </c>
      <c r="K632">
        <v>1887.6680867586899</v>
      </c>
      <c r="L632">
        <v>1536.2210551176399</v>
      </c>
      <c r="M632">
        <v>59.175135581369098</v>
      </c>
      <c r="N632">
        <v>0.405796060516315</v>
      </c>
      <c r="O632">
        <v>15.1775546122786</v>
      </c>
      <c r="P632">
        <v>149.26451612903199</v>
      </c>
    </row>
    <row r="633" spans="1:17" x14ac:dyDescent="0.3">
      <c r="A633" t="s">
        <v>1399</v>
      </c>
      <c r="B633" t="s">
        <v>1400</v>
      </c>
      <c r="C633" t="s">
        <v>3125</v>
      </c>
      <c r="D633" t="s">
        <v>371</v>
      </c>
      <c r="E633">
        <v>7824.5865309000001</v>
      </c>
      <c r="F633">
        <v>574.29999999999995</v>
      </c>
      <c r="G633">
        <v>16.224800598034001</v>
      </c>
      <c r="H633">
        <v>-0.36066799325596</v>
      </c>
      <c r="I633">
        <v>0.48497519301279102</v>
      </c>
      <c r="J633">
        <v>8.1821030975203097</v>
      </c>
      <c r="K633">
        <v>619.53755859464502</v>
      </c>
      <c r="L633">
        <v>582.02026469632904</v>
      </c>
      <c r="M633">
        <v>41.014864129982001</v>
      </c>
      <c r="N633">
        <v>0.227336150083811</v>
      </c>
      <c r="O633">
        <v>38.081142260142698</v>
      </c>
      <c r="P633">
        <v>48.5706894321562</v>
      </c>
      <c r="Q633">
        <v>-8.069870906463E-3</v>
      </c>
    </row>
    <row r="634" spans="1:17" x14ac:dyDescent="0.3">
      <c r="A634" t="s">
        <v>1401</v>
      </c>
      <c r="B634" t="s">
        <v>1402</v>
      </c>
      <c r="C634" t="s">
        <v>3123</v>
      </c>
      <c r="D634" t="s">
        <v>21</v>
      </c>
      <c r="E634">
        <v>7777.90420240399</v>
      </c>
      <c r="F634">
        <v>28.01</v>
      </c>
      <c r="G634">
        <v>17.898726422445002</v>
      </c>
      <c r="H634">
        <v>-4.8378133583200302</v>
      </c>
      <c r="I634">
        <v>-17.831141110743399</v>
      </c>
      <c r="J634">
        <v>11.341083623070601</v>
      </c>
      <c r="K634">
        <v>28.5941438526268</v>
      </c>
      <c r="L634">
        <v>28.0989381894479</v>
      </c>
      <c r="M634">
        <v>47.473151999055801</v>
      </c>
      <c r="N634">
        <v>0.40504023299313502</v>
      </c>
      <c r="O634">
        <v>44.601189918205499</v>
      </c>
      <c r="P634">
        <v>52.285921029122697</v>
      </c>
      <c r="Q634">
        <v>3.6651375307512002E-2</v>
      </c>
    </row>
    <row r="635" spans="1:17" x14ac:dyDescent="0.3">
      <c r="A635" t="s">
        <v>1403</v>
      </c>
      <c r="B635" t="s">
        <v>1404</v>
      </c>
      <c r="C635" t="s">
        <v>3142</v>
      </c>
      <c r="D635" t="s">
        <v>1405</v>
      </c>
      <c r="E635">
        <v>7736.6050504799996</v>
      </c>
      <c r="F635">
        <v>456.7</v>
      </c>
      <c r="G635">
        <v>-2.0081008325776502</v>
      </c>
      <c r="H635">
        <v>3.8395274530907102</v>
      </c>
      <c r="I635">
        <v>13.693056614512701</v>
      </c>
      <c r="J635">
        <v>7.1310307344912598</v>
      </c>
      <c r="K635">
        <v>471.861790006918</v>
      </c>
      <c r="L635">
        <v>445.718830194193</v>
      </c>
      <c r="M635">
        <v>43.000032208451699</v>
      </c>
      <c r="N635">
        <v>0.43130597887952199</v>
      </c>
      <c r="O635">
        <v>39.8620538646814</v>
      </c>
      <c r="P635">
        <v>43.121278596051297</v>
      </c>
      <c r="Q635">
        <v>8.6986914837544005E-2</v>
      </c>
    </row>
    <row r="636" spans="1:17" hidden="1" x14ac:dyDescent="0.3">
      <c r="A636" t="s">
        <v>1406</v>
      </c>
      <c r="B636" t="s">
        <v>1407</v>
      </c>
      <c r="C636" t="s">
        <v>3138</v>
      </c>
      <c r="D636" t="s">
        <v>169</v>
      </c>
      <c r="E636">
        <v>7697.8043322179901</v>
      </c>
      <c r="F636">
        <v>60.06</v>
      </c>
      <c r="G636">
        <v>34.111970852010103</v>
      </c>
      <c r="H636">
        <v>-0.15555065142112401</v>
      </c>
      <c r="I636">
        <v>-6.0394761661545999</v>
      </c>
      <c r="J636">
        <v>8.1369757992122498</v>
      </c>
      <c r="K636">
        <v>61.591706054478202</v>
      </c>
      <c r="L636">
        <v>58.362421341904103</v>
      </c>
      <c r="M636">
        <v>49.218239861481798</v>
      </c>
      <c r="N636">
        <v>0.60956977149835201</v>
      </c>
      <c r="O636">
        <v>33.033633033633002</v>
      </c>
      <c r="P636">
        <v>63.428571428571402</v>
      </c>
      <c r="Q636">
        <v>-1.2034583243942E-2</v>
      </c>
    </row>
    <row r="637" spans="1:17" hidden="1" x14ac:dyDescent="0.3">
      <c r="A637" t="s">
        <v>1408</v>
      </c>
      <c r="B637" t="s">
        <v>1409</v>
      </c>
      <c r="C637" t="s">
        <v>3138</v>
      </c>
      <c r="D637" t="s">
        <v>391</v>
      </c>
      <c r="E637">
        <v>7664.6275337399902</v>
      </c>
      <c r="F637">
        <v>347.3</v>
      </c>
      <c r="G637">
        <v>110.600919984131</v>
      </c>
      <c r="H637">
        <v>5.0995106120104898</v>
      </c>
      <c r="I637">
        <v>45.330498542123202</v>
      </c>
      <c r="J637">
        <v>9.9713810964627392</v>
      </c>
      <c r="K637">
        <v>341.75567305505001</v>
      </c>
      <c r="L637">
        <v>277.91076804722201</v>
      </c>
      <c r="M637">
        <v>57.798423572818798</v>
      </c>
      <c r="N637">
        <v>0.52826695839117499</v>
      </c>
      <c r="O637">
        <v>24.676072559746601</v>
      </c>
      <c r="P637">
        <v>144.92242595204499</v>
      </c>
      <c r="Q637">
        <v>0.15504733506048901</v>
      </c>
    </row>
    <row r="638" spans="1:17" hidden="1" x14ac:dyDescent="0.3">
      <c r="A638" t="s">
        <v>1410</v>
      </c>
      <c r="B638" t="s">
        <v>1411</v>
      </c>
      <c r="C638" t="s">
        <v>3138</v>
      </c>
      <c r="D638" t="s">
        <v>599</v>
      </c>
      <c r="E638">
        <v>7626.3150176999998</v>
      </c>
      <c r="F638">
        <v>542.04999999999995</v>
      </c>
      <c r="G638">
        <v>-32.055399049536902</v>
      </c>
      <c r="H638">
        <v>14.034624323732</v>
      </c>
      <c r="I638">
        <v>18.279779389201</v>
      </c>
      <c r="J638">
        <v>21.506295716298101</v>
      </c>
      <c r="K638">
        <v>526.33107570911795</v>
      </c>
      <c r="L638">
        <v>513.22185702842899</v>
      </c>
      <c r="M638">
        <v>58.4445900343242</v>
      </c>
      <c r="N638">
        <v>0.56434917932459105</v>
      </c>
      <c r="O638">
        <v>22.866894197952199</v>
      </c>
      <c r="P638">
        <v>37.33215100076</v>
      </c>
      <c r="Q638">
        <v>7.0282674610552001E-2</v>
      </c>
    </row>
    <row r="639" spans="1:17" x14ac:dyDescent="0.3">
      <c r="A639" t="s">
        <v>1412</v>
      </c>
      <c r="B639" t="s">
        <v>1413</v>
      </c>
      <c r="C639" t="s">
        <v>3123</v>
      </c>
      <c r="D639" t="s">
        <v>575</v>
      </c>
      <c r="E639">
        <v>7581.5642873099996</v>
      </c>
      <c r="F639">
        <v>705.9</v>
      </c>
      <c r="G639">
        <v>4.8173540394935701</v>
      </c>
      <c r="H639">
        <v>-0.42784668358941802</v>
      </c>
      <c r="I639">
        <v>15.4625944402903</v>
      </c>
      <c r="J639">
        <v>1.9464110724506301</v>
      </c>
      <c r="K639">
        <v>715.434388439234</v>
      </c>
      <c r="L639">
        <v>657.79949954048004</v>
      </c>
      <c r="M639">
        <v>58.389274188982697</v>
      </c>
      <c r="N639">
        <v>0.38467172389839599</v>
      </c>
      <c r="O639">
        <v>13.188836945743001</v>
      </c>
      <c r="P639">
        <v>35.972262351921401</v>
      </c>
    </row>
    <row r="640" spans="1:17" hidden="1" x14ac:dyDescent="0.3">
      <c r="A640" t="s">
        <v>1414</v>
      </c>
      <c r="B640" t="s">
        <v>1415</v>
      </c>
      <c r="C640" t="s">
        <v>3138</v>
      </c>
      <c r="D640" t="s">
        <v>57</v>
      </c>
      <c r="E640">
        <v>7555.7389450199998</v>
      </c>
      <c r="F640">
        <v>14.07</v>
      </c>
      <c r="G640">
        <v>69.292047480362598</v>
      </c>
      <c r="H640">
        <v>-9.5136148724439007</v>
      </c>
      <c r="I640">
        <v>34.646445476268497</v>
      </c>
      <c r="J640">
        <v>13.0386788750736</v>
      </c>
      <c r="K640">
        <v>15.1424131224818</v>
      </c>
      <c r="L640">
        <v>13.5820330119979</v>
      </c>
      <c r="M640">
        <v>42.911272005055501</v>
      </c>
      <c r="N640">
        <v>1.02373209045612</v>
      </c>
      <c r="O640">
        <v>49.964463397299198</v>
      </c>
      <c r="P640">
        <v>103.91304347825999</v>
      </c>
      <c r="Q640">
        <v>0.11994889499865501</v>
      </c>
    </row>
    <row r="641" spans="1:17" x14ac:dyDescent="0.3">
      <c r="A641" t="s">
        <v>1416</v>
      </c>
      <c r="B641" t="s">
        <v>1417</v>
      </c>
      <c r="C641" t="s">
        <v>3135</v>
      </c>
      <c r="D641" t="s">
        <v>599</v>
      </c>
      <c r="E641">
        <v>7553.1187223850002</v>
      </c>
      <c r="F641">
        <v>566.85</v>
      </c>
      <c r="G641">
        <v>43.104023766764101</v>
      </c>
      <c r="H641">
        <v>3.7564776873659098</v>
      </c>
      <c r="I641">
        <v>15.9474955910049</v>
      </c>
      <c r="J641">
        <v>5.9953085657890997</v>
      </c>
      <c r="K641">
        <v>567.93065027797604</v>
      </c>
      <c r="L641">
        <v>502.38312446725598</v>
      </c>
      <c r="M641">
        <v>44.998515927785299</v>
      </c>
      <c r="N641">
        <v>0.521783210346764</v>
      </c>
      <c r="O641">
        <v>12.8517244420922</v>
      </c>
      <c r="P641">
        <v>69.208955223880594</v>
      </c>
      <c r="Q641">
        <v>6.1782340556982999E-2</v>
      </c>
    </row>
    <row r="642" spans="1:17" x14ac:dyDescent="0.3">
      <c r="A642" t="s">
        <v>1418</v>
      </c>
      <c r="B642" t="s">
        <v>1419</v>
      </c>
      <c r="C642" t="s">
        <v>3122</v>
      </c>
      <c r="D642" t="s">
        <v>21</v>
      </c>
      <c r="E642">
        <v>7529.2404004399996</v>
      </c>
      <c r="F642">
        <v>909.2</v>
      </c>
      <c r="G642">
        <v>76.484841786032106</v>
      </c>
      <c r="H642">
        <v>9.3756035758162106</v>
      </c>
      <c r="I642">
        <v>17.3029976647883</v>
      </c>
      <c r="J642">
        <v>5.3746211372537704</v>
      </c>
      <c r="K642">
        <v>882.06038925226699</v>
      </c>
      <c r="L642">
        <v>765.32746707946603</v>
      </c>
      <c r="M642">
        <v>53.9546177448713</v>
      </c>
      <c r="N642">
        <v>0.75056537222674702</v>
      </c>
      <c r="O642">
        <v>9.2113946326440796</v>
      </c>
      <c r="P642">
        <v>119.084337349397</v>
      </c>
      <c r="Q642">
        <v>0.135020808925543</v>
      </c>
    </row>
    <row r="643" spans="1:17" x14ac:dyDescent="0.3">
      <c r="A643" t="s">
        <v>1420</v>
      </c>
      <c r="B643" t="s">
        <v>1421</v>
      </c>
      <c r="C643" t="s">
        <v>3135</v>
      </c>
      <c r="D643" t="s">
        <v>268</v>
      </c>
      <c r="E643">
        <v>7523.1203660399997</v>
      </c>
      <c r="F643">
        <v>373.2</v>
      </c>
      <c r="G643">
        <v>-31.406890516238199</v>
      </c>
      <c r="H643">
        <v>2.1431241558998502</v>
      </c>
      <c r="I643">
        <v>-14.6124415514627</v>
      </c>
      <c r="J643">
        <v>6.2006513304219402</v>
      </c>
      <c r="K643">
        <v>393.13399187044899</v>
      </c>
      <c r="L643">
        <v>403.32370960732902</v>
      </c>
      <c r="M643">
        <v>45.242103396974997</v>
      </c>
      <c r="N643">
        <v>0.68549272526115201</v>
      </c>
      <c r="O643">
        <v>35.316184351554099</v>
      </c>
      <c r="P643">
        <v>7.3184759166067401</v>
      </c>
      <c r="Q643">
        <v>4.1552060542999002E-2</v>
      </c>
    </row>
    <row r="644" spans="1:17" x14ac:dyDescent="0.3">
      <c r="A644" t="s">
        <v>1422</v>
      </c>
      <c r="B644" t="s">
        <v>1423</v>
      </c>
      <c r="C644" t="s">
        <v>3137</v>
      </c>
      <c r="D644" t="s">
        <v>474</v>
      </c>
      <c r="E644">
        <v>7513.3669564800002</v>
      </c>
      <c r="F644">
        <v>475.2</v>
      </c>
      <c r="G644">
        <v>-17.8943269437613</v>
      </c>
      <c r="H644">
        <v>1.3065580653231801</v>
      </c>
      <c r="I644">
        <v>-5.0155945170822802</v>
      </c>
      <c r="J644">
        <v>10.151922159813701</v>
      </c>
      <c r="K644">
        <v>489.70074917741698</v>
      </c>
      <c r="L644">
        <v>494.018601937239</v>
      </c>
      <c r="M644">
        <v>53.654532549050302</v>
      </c>
      <c r="N644">
        <v>0.46318095725594599</v>
      </c>
      <c r="O644">
        <v>33.396464646464601</v>
      </c>
      <c r="P644">
        <v>17.974180734855899</v>
      </c>
      <c r="Q644">
        <v>-4.3017294910492998E-2</v>
      </c>
    </row>
    <row r="645" spans="1:17" x14ac:dyDescent="0.3">
      <c r="A645" t="s">
        <v>1424</v>
      </c>
      <c r="B645" t="s">
        <v>1425</v>
      </c>
      <c r="C645" t="s">
        <v>3136</v>
      </c>
      <c r="D645" t="s">
        <v>141</v>
      </c>
      <c r="E645">
        <v>7512.2072019549996</v>
      </c>
      <c r="F645">
        <v>484.45</v>
      </c>
      <c r="G645">
        <v>-26.908231168191801</v>
      </c>
      <c r="H645">
        <v>-0.31076163812692598</v>
      </c>
      <c r="I645">
        <v>-26.8776644790651</v>
      </c>
      <c r="J645">
        <v>4.9164437019163296</v>
      </c>
      <c r="K645">
        <v>527.68890026019903</v>
      </c>
      <c r="L645">
        <v>556.26413845133095</v>
      </c>
      <c r="M645">
        <v>36.398211678010597</v>
      </c>
      <c r="N645">
        <v>0.96769938577585901</v>
      </c>
      <c r="O645">
        <v>40.117659201155902</v>
      </c>
      <c r="P645">
        <v>2.1938614070245701</v>
      </c>
      <c r="Q645">
        <v>7.2660529224328002E-2</v>
      </c>
    </row>
    <row r="646" spans="1:17" x14ac:dyDescent="0.3">
      <c r="A646" t="s">
        <v>1426</v>
      </c>
      <c r="B646" t="s">
        <v>1427</v>
      </c>
      <c r="C646" t="s">
        <v>3133</v>
      </c>
      <c r="D646" t="s">
        <v>86</v>
      </c>
      <c r="E646">
        <v>7509.9370571649997</v>
      </c>
      <c r="F646">
        <v>254.35</v>
      </c>
      <c r="G646">
        <v>-66.2046670293945</v>
      </c>
      <c r="H646">
        <v>-3.4752120002701501</v>
      </c>
      <c r="I646">
        <v>-22.329054429901301</v>
      </c>
      <c r="J646">
        <v>11.517581074251201</v>
      </c>
      <c r="K646">
        <v>276.05732310621403</v>
      </c>
      <c r="L646">
        <v>317.72983711576802</v>
      </c>
      <c r="M646">
        <v>44.141760630289397</v>
      </c>
      <c r="N646">
        <v>1.43482735727425</v>
      </c>
      <c r="O646">
        <v>75.0344014153725</v>
      </c>
      <c r="P646">
        <v>8.05012744265081</v>
      </c>
      <c r="Q646">
        <v>-0.10370502551294</v>
      </c>
    </row>
    <row r="647" spans="1:17" x14ac:dyDescent="0.3">
      <c r="A647" t="s">
        <v>1428</v>
      </c>
      <c r="B647" t="s">
        <v>1429</v>
      </c>
      <c r="C647" t="s">
        <v>3123</v>
      </c>
      <c r="D647" t="s">
        <v>24</v>
      </c>
      <c r="E647">
        <v>7505.71222243999</v>
      </c>
      <c r="F647">
        <v>38.799999999999997</v>
      </c>
      <c r="G647">
        <v>-57.822647113668999</v>
      </c>
      <c r="H647">
        <v>0.64690060051130904</v>
      </c>
      <c r="I647">
        <v>-34.975205795818098</v>
      </c>
      <c r="J647">
        <v>10.1069757362255</v>
      </c>
      <c r="K647">
        <v>40.377266167158503</v>
      </c>
      <c r="L647">
        <v>45.166500217127897</v>
      </c>
      <c r="M647">
        <v>57.799482728100799</v>
      </c>
      <c r="N647">
        <v>0.99490750172543096</v>
      </c>
      <c r="O647">
        <v>62.371134020618499</v>
      </c>
      <c r="P647">
        <v>12.6269956458635</v>
      </c>
      <c r="Q647">
        <v>6.9993307201535002E-2</v>
      </c>
    </row>
    <row r="648" spans="1:17" hidden="1" x14ac:dyDescent="0.3">
      <c r="A648" t="s">
        <v>1430</v>
      </c>
      <c r="B648" t="s">
        <v>1431</v>
      </c>
      <c r="C648" t="s">
        <v>3138</v>
      </c>
      <c r="D648" t="s">
        <v>86</v>
      </c>
      <c r="E648">
        <v>7489.8763215839999</v>
      </c>
      <c r="F648">
        <v>149.88</v>
      </c>
      <c r="G648">
        <v>361.84645858649702</v>
      </c>
      <c r="H648">
        <v>-1.1425086494963399</v>
      </c>
      <c r="I648">
        <v>187.69913525127299</v>
      </c>
      <c r="J648">
        <v>11.925900520173</v>
      </c>
      <c r="K648">
        <v>144.02539894071299</v>
      </c>
      <c r="L648">
        <v>94.275595395215703</v>
      </c>
      <c r="M648">
        <v>40.162304470683303</v>
      </c>
      <c r="N648">
        <v>0.29225758195871598</v>
      </c>
      <c r="O648">
        <v>24.813183880437599</v>
      </c>
      <c r="P648">
        <v>441.08303249097401</v>
      </c>
      <c r="Q648">
        <v>0.13567680098030799</v>
      </c>
    </row>
    <row r="649" spans="1:17" x14ac:dyDescent="0.3">
      <c r="A649" t="s">
        <v>1432</v>
      </c>
      <c r="B649" t="s">
        <v>1433</v>
      </c>
      <c r="C649" t="s">
        <v>599</v>
      </c>
      <c r="D649" t="s">
        <v>599</v>
      </c>
      <c r="E649">
        <v>7440.9015538000003</v>
      </c>
      <c r="F649">
        <v>375.7</v>
      </c>
      <c r="G649">
        <v>9.3537495818288594</v>
      </c>
      <c r="H649">
        <v>8.6637346159106592</v>
      </c>
      <c r="I649">
        <v>-10.229243348120599</v>
      </c>
      <c r="J649">
        <v>10.090110446410399</v>
      </c>
      <c r="K649">
        <v>381.93709957144</v>
      </c>
      <c r="L649">
        <v>358.02033918533903</v>
      </c>
      <c r="M649">
        <v>49.452889418938703</v>
      </c>
      <c r="N649">
        <v>0.50117176882985803</v>
      </c>
      <c r="O649">
        <v>19.949427734894801</v>
      </c>
      <c r="P649">
        <v>47.073791348600501</v>
      </c>
      <c r="Q649">
        <v>4.3648285878556001E-2</v>
      </c>
    </row>
    <row r="650" spans="1:17" x14ac:dyDescent="0.3">
      <c r="A650" t="s">
        <v>1434</v>
      </c>
      <c r="B650" t="s">
        <v>1435</v>
      </c>
      <c r="C650" t="s">
        <v>3137</v>
      </c>
      <c r="D650" t="s">
        <v>477</v>
      </c>
      <c r="E650">
        <v>7429.8919405950001</v>
      </c>
      <c r="F650">
        <v>268.64999999999998</v>
      </c>
      <c r="G650">
        <v>-27.2633064216337</v>
      </c>
      <c r="H650">
        <v>0.59029986418245295</v>
      </c>
      <c r="I650">
        <v>5.2469149908205903</v>
      </c>
      <c r="J650">
        <v>13.991283215136001</v>
      </c>
      <c r="K650">
        <v>275.50862113704301</v>
      </c>
      <c r="L650">
        <v>270.02139667874798</v>
      </c>
      <c r="M650">
        <v>51.350036575186202</v>
      </c>
      <c r="N650">
        <v>0.53089999402640697</v>
      </c>
      <c r="O650">
        <v>21.161362367392499</v>
      </c>
      <c r="P650">
        <v>22.113636363636299</v>
      </c>
      <c r="Q650">
        <v>-7.0886153613159003E-2</v>
      </c>
    </row>
    <row r="651" spans="1:17" x14ac:dyDescent="0.3">
      <c r="A651" t="s">
        <v>1436</v>
      </c>
      <c r="B651" t="s">
        <v>1437</v>
      </c>
      <c r="C651" t="s">
        <v>3134</v>
      </c>
      <c r="D651" t="s">
        <v>117</v>
      </c>
      <c r="E651">
        <v>7354.3050430200001</v>
      </c>
      <c r="F651">
        <v>676.65</v>
      </c>
      <c r="G651">
        <v>6.40764962500573</v>
      </c>
      <c r="H651">
        <v>-3.82352079164415</v>
      </c>
      <c r="I651">
        <v>-2.7406050724010802</v>
      </c>
      <c r="J651">
        <v>11.683999072118</v>
      </c>
      <c r="K651">
        <v>665.45940821056399</v>
      </c>
      <c r="L651">
        <v>620.67497548390702</v>
      </c>
      <c r="M651">
        <v>60.3218963274971</v>
      </c>
      <c r="N651">
        <v>0.48337230064615999</v>
      </c>
      <c r="O651">
        <v>24.384837064952301</v>
      </c>
      <c r="P651">
        <v>44.722489573307598</v>
      </c>
      <c r="Q651">
        <v>7.8199803788064001E-2</v>
      </c>
    </row>
    <row r="652" spans="1:17" hidden="1" x14ac:dyDescent="0.3">
      <c r="A652" t="s">
        <v>1438</v>
      </c>
      <c r="B652" t="s">
        <v>1439</v>
      </c>
      <c r="C652" t="s">
        <v>3135</v>
      </c>
      <c r="D652" t="s">
        <v>268</v>
      </c>
      <c r="E652">
        <v>7327.0035051199902</v>
      </c>
      <c r="F652">
        <v>329.3</v>
      </c>
      <c r="G652">
        <v>-42.759483416704299</v>
      </c>
      <c r="H652">
        <v>-0.77758259003848096</v>
      </c>
      <c r="I652">
        <v>-35.1736331778717</v>
      </c>
      <c r="J652">
        <v>2.5088353537407899</v>
      </c>
      <c r="K652">
        <v>370.95296517770799</v>
      </c>
      <c r="M652">
        <v>28.022227027061</v>
      </c>
      <c r="N652">
        <v>0.90943773221314805</v>
      </c>
      <c r="O652">
        <v>63.452778621317897</v>
      </c>
      <c r="P652">
        <v>7.6143790849673101</v>
      </c>
    </row>
    <row r="653" spans="1:17" x14ac:dyDescent="0.3">
      <c r="A653" t="s">
        <v>1440</v>
      </c>
      <c r="B653" t="s">
        <v>1441</v>
      </c>
      <c r="C653" t="s">
        <v>3134</v>
      </c>
      <c r="D653" t="s">
        <v>1040</v>
      </c>
      <c r="E653">
        <v>7301.7458402399998</v>
      </c>
      <c r="F653">
        <v>769.05</v>
      </c>
      <c r="G653">
        <v>42.8999597566457</v>
      </c>
      <c r="H653">
        <v>-2.3944923357199301</v>
      </c>
      <c r="I653">
        <v>9.2523835995292192</v>
      </c>
      <c r="J653">
        <v>12.6902127336191</v>
      </c>
      <c r="K653">
        <v>826.48163801891701</v>
      </c>
      <c r="L653">
        <v>765.50858265805402</v>
      </c>
      <c r="M653">
        <v>43.994557261578798</v>
      </c>
      <c r="N653">
        <v>0.71090415447995603</v>
      </c>
      <c r="O653">
        <v>37.702360054612797</v>
      </c>
      <c r="P653">
        <v>68.282275711159699</v>
      </c>
      <c r="Q653">
        <v>0.119035018089421</v>
      </c>
    </row>
    <row r="654" spans="1:17" hidden="1" x14ac:dyDescent="0.3">
      <c r="A654" t="s">
        <v>1442</v>
      </c>
      <c r="B654" t="s">
        <v>1443</v>
      </c>
      <c r="C654" t="s">
        <v>3138</v>
      </c>
      <c r="D654" t="s">
        <v>105</v>
      </c>
      <c r="E654">
        <v>7244.2008415500004</v>
      </c>
      <c r="F654">
        <v>658.5</v>
      </c>
      <c r="G654">
        <v>-22.190845439901</v>
      </c>
      <c r="H654">
        <v>-8.6492792712638202</v>
      </c>
      <c r="I654">
        <v>-15.2577758317584</v>
      </c>
      <c r="J654">
        <v>3.9914864258655398</v>
      </c>
      <c r="K654">
        <v>755.958481560873</v>
      </c>
      <c r="L654">
        <v>755.46421919135696</v>
      </c>
      <c r="M654">
        <v>26.648613714525201</v>
      </c>
      <c r="N654">
        <v>0.63959510960153199</v>
      </c>
      <c r="O654">
        <v>43.2649962034927</v>
      </c>
      <c r="P654">
        <v>5.0239234449760799</v>
      </c>
      <c r="Q654">
        <v>6.8067199138064999E-2</v>
      </c>
    </row>
    <row r="655" spans="1:17" x14ac:dyDescent="0.3">
      <c r="A655" t="s">
        <v>1444</v>
      </c>
      <c r="B655" t="s">
        <v>1445</v>
      </c>
      <c r="C655" t="s">
        <v>3129</v>
      </c>
      <c r="D655" t="s">
        <v>196</v>
      </c>
      <c r="E655">
        <v>7233.1514464499996</v>
      </c>
      <c r="F655">
        <v>527.70000000000005</v>
      </c>
      <c r="G655">
        <v>13.5817605158218</v>
      </c>
      <c r="H655">
        <v>6.02583993386886</v>
      </c>
      <c r="I655">
        <v>16.2034089022765</v>
      </c>
      <c r="J655">
        <v>9.0113858449239004</v>
      </c>
      <c r="K655">
        <v>512.15520765779797</v>
      </c>
      <c r="L655">
        <v>477.99132185128502</v>
      </c>
      <c r="M655">
        <v>71.329538735315495</v>
      </c>
      <c r="N655">
        <v>0.21557282755985299</v>
      </c>
      <c r="O655">
        <v>21.205230244456999</v>
      </c>
      <c r="P655">
        <v>47.567114093959702</v>
      </c>
      <c r="Q655">
        <v>2.7928809129550002E-2</v>
      </c>
    </row>
    <row r="656" spans="1:17" x14ac:dyDescent="0.3">
      <c r="A656" t="s">
        <v>1446</v>
      </c>
      <c r="B656" t="s">
        <v>1447</v>
      </c>
      <c r="C656" t="s">
        <v>3121</v>
      </c>
      <c r="D656" t="s">
        <v>1448</v>
      </c>
      <c r="E656">
        <v>7171.6663558800001</v>
      </c>
      <c r="F656">
        <v>442.6</v>
      </c>
      <c r="G656">
        <v>39.7227257826152</v>
      </c>
      <c r="H656">
        <v>-2.16513367668691</v>
      </c>
      <c r="I656">
        <v>-19.3506953577525</v>
      </c>
      <c r="J656">
        <v>13.515932417728701</v>
      </c>
      <c r="K656">
        <v>471.413685461255</v>
      </c>
      <c r="L656">
        <v>463.42116781475301</v>
      </c>
      <c r="M656">
        <v>49.792830164850599</v>
      </c>
      <c r="N656">
        <v>0.67212117778660396</v>
      </c>
      <c r="O656">
        <v>43.425214640759101</v>
      </c>
      <c r="P656">
        <v>85.239955357142804</v>
      </c>
    </row>
    <row r="657" spans="1:17" x14ac:dyDescent="0.3">
      <c r="A657" t="s">
        <v>1449</v>
      </c>
      <c r="B657" t="s">
        <v>1450</v>
      </c>
      <c r="C657" t="s">
        <v>3125</v>
      </c>
      <c r="D657" t="s">
        <v>125</v>
      </c>
      <c r="E657">
        <v>7167.5469872899903</v>
      </c>
      <c r="F657">
        <v>1188.0999999999999</v>
      </c>
      <c r="G657">
        <v>45.109404977348703</v>
      </c>
      <c r="H657">
        <v>8.9131263382105708</v>
      </c>
      <c r="I657">
        <v>17.4916587839699</v>
      </c>
      <c r="J657">
        <v>-0.33187644496296198</v>
      </c>
      <c r="K657">
        <v>1216.9177210554401</v>
      </c>
      <c r="L657">
        <v>1066.97588509513</v>
      </c>
      <c r="M657">
        <v>38.096142137005202</v>
      </c>
      <c r="N657">
        <v>1.5855343856408299</v>
      </c>
      <c r="O657">
        <v>13.298543893611599</v>
      </c>
      <c r="P657">
        <v>73.041071948732807</v>
      </c>
      <c r="Q657">
        <v>8.7779609836035999E-2</v>
      </c>
    </row>
    <row r="658" spans="1:17" x14ac:dyDescent="0.3">
      <c r="A658" t="s">
        <v>1451</v>
      </c>
      <c r="B658" t="s">
        <v>1452</v>
      </c>
      <c r="C658" t="s">
        <v>3126</v>
      </c>
      <c r="D658" t="s">
        <v>46</v>
      </c>
      <c r="E658">
        <v>7160.1559182699903</v>
      </c>
      <c r="F658">
        <v>192.38</v>
      </c>
      <c r="G658">
        <v>2.7537415587460599</v>
      </c>
      <c r="H658">
        <v>6.0796329530020596</v>
      </c>
      <c r="I658">
        <v>-12.802103741124901</v>
      </c>
      <c r="J658">
        <v>12.887574720782499</v>
      </c>
      <c r="K658">
        <v>189.84107097216099</v>
      </c>
      <c r="L658">
        <v>189.87041004928</v>
      </c>
      <c r="M658">
        <v>60.041786201176997</v>
      </c>
      <c r="N658">
        <v>0.812381258653464</v>
      </c>
      <c r="O658">
        <v>29.587275184530601</v>
      </c>
      <c r="P658">
        <v>40.218658892128197</v>
      </c>
      <c r="Q658">
        <v>8.8262888689264005E-2</v>
      </c>
    </row>
    <row r="659" spans="1:17" x14ac:dyDescent="0.3">
      <c r="A659" t="s">
        <v>1453</v>
      </c>
      <c r="B659" t="s">
        <v>1454</v>
      </c>
      <c r="C659" t="s">
        <v>3126</v>
      </c>
      <c r="D659" t="s">
        <v>46</v>
      </c>
      <c r="E659">
        <v>7146.9877824799996</v>
      </c>
      <c r="F659">
        <v>488.8</v>
      </c>
      <c r="G659">
        <v>24.8862785338499</v>
      </c>
      <c r="H659">
        <v>1.33107017138494</v>
      </c>
      <c r="I659">
        <v>-3.25608996430122</v>
      </c>
      <c r="J659">
        <v>8.9026975849474201</v>
      </c>
      <c r="K659">
        <v>509.338030250445</v>
      </c>
      <c r="L659">
        <v>473.32382199751299</v>
      </c>
      <c r="M659">
        <v>47.239057242613001</v>
      </c>
      <c r="N659">
        <v>0.38044694592145001</v>
      </c>
      <c r="O659">
        <v>20.294599018003201</v>
      </c>
      <c r="P659">
        <v>51.730560297997798</v>
      </c>
      <c r="Q659">
        <v>-2.7390594500355001E-2</v>
      </c>
    </row>
    <row r="660" spans="1:17" x14ac:dyDescent="0.3">
      <c r="A660" t="s">
        <v>1455</v>
      </c>
      <c r="B660" t="s">
        <v>1456</v>
      </c>
      <c r="C660" t="s">
        <v>3140</v>
      </c>
      <c r="D660" t="s">
        <v>1457</v>
      </c>
      <c r="E660">
        <v>7131.0018905999996</v>
      </c>
      <c r="F660">
        <v>931.65</v>
      </c>
      <c r="G660">
        <v>-10.5271173133518</v>
      </c>
      <c r="H660">
        <v>9.7923359870297697E-2</v>
      </c>
      <c r="I660">
        <v>38.571287689048297</v>
      </c>
      <c r="J660">
        <v>12.2604922738187</v>
      </c>
      <c r="K660">
        <v>933.77838489946896</v>
      </c>
      <c r="L660">
        <v>860.07635800123398</v>
      </c>
      <c r="M660">
        <v>55.031949710269103</v>
      </c>
      <c r="N660">
        <v>0.37252472644887002</v>
      </c>
      <c r="O660">
        <v>19.8948102828315</v>
      </c>
      <c r="P660">
        <v>57.506339814032103</v>
      </c>
      <c r="Q660">
        <v>-2.8391859515182999E-2</v>
      </c>
    </row>
    <row r="661" spans="1:17" x14ac:dyDescent="0.3">
      <c r="A661" t="s">
        <v>1458</v>
      </c>
      <c r="B661" t="s">
        <v>1459</v>
      </c>
      <c r="C661" t="s">
        <v>3126</v>
      </c>
      <c r="D661" t="s">
        <v>46</v>
      </c>
      <c r="E661">
        <v>7129.4860108000003</v>
      </c>
      <c r="F661">
        <v>1064.3</v>
      </c>
      <c r="G661">
        <v>30.210703923220201</v>
      </c>
      <c r="H661">
        <v>1.0672370253114201</v>
      </c>
      <c r="I661">
        <v>-9.9135993906796696</v>
      </c>
      <c r="J661">
        <v>5.0891511844897304</v>
      </c>
      <c r="K661">
        <v>1141.32551087357</v>
      </c>
      <c r="L661">
        <v>1115.8372281608099</v>
      </c>
      <c r="M661">
        <v>47.9092501634847</v>
      </c>
      <c r="N661">
        <v>0.60738255177923395</v>
      </c>
      <c r="O661">
        <v>44.926242600770401</v>
      </c>
      <c r="P661">
        <v>58.260223048327099</v>
      </c>
      <c r="Q661">
        <v>0.10185115385895099</v>
      </c>
    </row>
    <row r="662" spans="1:17" x14ac:dyDescent="0.3">
      <c r="A662" t="s">
        <v>1460</v>
      </c>
      <c r="B662" t="s">
        <v>1461</v>
      </c>
      <c r="C662" t="s">
        <v>3137</v>
      </c>
      <c r="D662" t="s">
        <v>412</v>
      </c>
      <c r="E662">
        <v>7094.4266311199999</v>
      </c>
      <c r="F662">
        <v>1573.8</v>
      </c>
      <c r="G662">
        <v>74.539191385613606</v>
      </c>
      <c r="H662">
        <v>5.3407702924747698</v>
      </c>
      <c r="I662">
        <v>6.3891694491416704</v>
      </c>
      <c r="J662">
        <v>13.308038539938501</v>
      </c>
      <c r="K662">
        <v>1551.4314484894601</v>
      </c>
      <c r="L662">
        <v>1422.83179110437</v>
      </c>
      <c r="M662">
        <v>66.097197775506203</v>
      </c>
      <c r="N662">
        <v>0.34464233056557902</v>
      </c>
      <c r="O662">
        <v>22.3662472995298</v>
      </c>
      <c r="P662">
        <v>100.778210116731</v>
      </c>
      <c r="Q662">
        <v>8.4523073803537005E-2</v>
      </c>
    </row>
    <row r="663" spans="1:17" hidden="1" x14ac:dyDescent="0.3">
      <c r="A663" t="s">
        <v>1462</v>
      </c>
      <c r="B663" t="s">
        <v>1463</v>
      </c>
      <c r="C663" t="s">
        <v>3138</v>
      </c>
      <c r="D663" t="s">
        <v>477</v>
      </c>
      <c r="E663">
        <v>7050.2324924100003</v>
      </c>
      <c r="F663">
        <v>1804.85</v>
      </c>
      <c r="G663">
        <v>15.722069974953699</v>
      </c>
      <c r="H663">
        <v>21.425790990235601</v>
      </c>
      <c r="I663">
        <v>43.2435658854954</v>
      </c>
      <c r="J663">
        <v>6.4695766933018604</v>
      </c>
      <c r="K663">
        <v>1594.24827424914</v>
      </c>
      <c r="L663">
        <v>1404.2867220764599</v>
      </c>
      <c r="M663">
        <v>74.704946641117601</v>
      </c>
      <c r="N663">
        <v>1.8397986092093399</v>
      </c>
      <c r="O663">
        <v>0.28534227221099701</v>
      </c>
      <c r="P663">
        <v>85.112820512820406</v>
      </c>
      <c r="Q663">
        <v>-1.771172654744E-3</v>
      </c>
    </row>
    <row r="664" spans="1:17" x14ac:dyDescent="0.3">
      <c r="A664" t="s">
        <v>1464</v>
      </c>
      <c r="B664" t="s">
        <v>1465</v>
      </c>
      <c r="C664" t="s">
        <v>3127</v>
      </c>
      <c r="D664" t="s">
        <v>51</v>
      </c>
      <c r="E664">
        <v>7048.1804263249996</v>
      </c>
      <c r="F664">
        <v>1389.65</v>
      </c>
      <c r="G664">
        <v>152.43233789769101</v>
      </c>
      <c r="H664">
        <v>15.7631830182734</v>
      </c>
      <c r="I664">
        <v>29.499644648577501</v>
      </c>
      <c r="J664">
        <v>16.2653224642868</v>
      </c>
      <c r="K664">
        <v>1357.6681232664801</v>
      </c>
      <c r="L664">
        <v>1165.6375012836099</v>
      </c>
      <c r="M664">
        <v>55.300023383169702</v>
      </c>
      <c r="N664">
        <v>0.59821261757405797</v>
      </c>
      <c r="O664">
        <v>14.417299319972599</v>
      </c>
      <c r="P664">
        <v>181.99066558441501</v>
      </c>
      <c r="Q664">
        <v>0.12972810954761699</v>
      </c>
    </row>
    <row r="665" spans="1:17" x14ac:dyDescent="0.3">
      <c r="A665" t="s">
        <v>1466</v>
      </c>
      <c r="B665" t="s">
        <v>1467</v>
      </c>
      <c r="C665" t="s">
        <v>3131</v>
      </c>
      <c r="D665" t="s">
        <v>75</v>
      </c>
      <c r="E665">
        <v>7033.1445308000002</v>
      </c>
      <c r="F665">
        <v>343.3</v>
      </c>
      <c r="G665">
        <v>40.390269838993298</v>
      </c>
      <c r="H665">
        <v>16.1525424995958</v>
      </c>
      <c r="I665">
        <v>47.6009210917559</v>
      </c>
      <c r="J665">
        <v>3.7698407624111301</v>
      </c>
      <c r="K665">
        <v>316.75164564627602</v>
      </c>
      <c r="L665">
        <v>274.82283207908802</v>
      </c>
      <c r="M665">
        <v>60.925526394381798</v>
      </c>
      <c r="N665">
        <v>1.59186900731317</v>
      </c>
      <c r="O665">
        <v>10.399067870667</v>
      </c>
      <c r="P665">
        <v>88.626373626373606</v>
      </c>
      <c r="Q665">
        <v>7.5674363916539006E-2</v>
      </c>
    </row>
    <row r="666" spans="1:17" x14ac:dyDescent="0.3">
      <c r="A666" t="s">
        <v>1468</v>
      </c>
      <c r="B666" t="s">
        <v>1469</v>
      </c>
      <c r="C666" t="s">
        <v>3133</v>
      </c>
      <c r="D666" t="s">
        <v>1470</v>
      </c>
      <c r="E666">
        <v>7017.1368780800003</v>
      </c>
      <c r="F666">
        <v>263.2</v>
      </c>
      <c r="G666">
        <v>-45.868208697949001</v>
      </c>
      <c r="H666">
        <v>4.89859045912692</v>
      </c>
      <c r="I666">
        <v>-17.691215757140501</v>
      </c>
      <c r="J666">
        <v>2.9974447178218502</v>
      </c>
      <c r="K666">
        <v>274.48559500469298</v>
      </c>
      <c r="L666">
        <v>281.02299151861598</v>
      </c>
      <c r="M666">
        <v>34.102630563929303</v>
      </c>
      <c r="N666">
        <v>0.38289340346356898</v>
      </c>
      <c r="O666">
        <v>36.683130699088103</v>
      </c>
      <c r="P666">
        <v>5.2589482103579197</v>
      </c>
      <c r="Q666">
        <v>8.0872697089692996E-2</v>
      </c>
    </row>
    <row r="667" spans="1:17" hidden="1" x14ac:dyDescent="0.3">
      <c r="A667" t="s">
        <v>1471</v>
      </c>
      <c r="B667" t="s">
        <v>1472</v>
      </c>
      <c r="C667" t="s">
        <v>3138</v>
      </c>
      <c r="D667" t="s">
        <v>24</v>
      </c>
      <c r="E667">
        <v>7011.8023831199998</v>
      </c>
      <c r="F667">
        <v>442.8</v>
      </c>
      <c r="G667">
        <v>-41.237629290534002</v>
      </c>
      <c r="H667">
        <v>1.0142755940875301</v>
      </c>
      <c r="I667">
        <v>-15.5368566959026</v>
      </c>
      <c r="J667">
        <v>7.32259321331924</v>
      </c>
      <c r="K667">
        <v>454.11537787656101</v>
      </c>
      <c r="L667">
        <v>471.00223347704502</v>
      </c>
      <c r="M667">
        <v>49.924265524209297</v>
      </c>
      <c r="N667">
        <v>0.52368445041421297</v>
      </c>
      <c r="O667">
        <v>23.136856368563599</v>
      </c>
      <c r="P667">
        <v>5.9076775890935096</v>
      </c>
      <c r="Q667">
        <v>-0.114060168232384</v>
      </c>
    </row>
    <row r="668" spans="1:17" x14ac:dyDescent="0.3">
      <c r="A668" t="s">
        <v>1473</v>
      </c>
      <c r="B668" t="s">
        <v>1474</v>
      </c>
      <c r="C668" t="s">
        <v>3132</v>
      </c>
      <c r="D668" t="s">
        <v>141</v>
      </c>
      <c r="E668">
        <v>6984.6958347999998</v>
      </c>
      <c r="F668">
        <v>991.3</v>
      </c>
      <c r="G668">
        <v>27.391322042943099</v>
      </c>
      <c r="H668">
        <v>11.036782583835899</v>
      </c>
      <c r="I668">
        <v>12.207307090067999</v>
      </c>
      <c r="J668">
        <v>13.462369182019801</v>
      </c>
      <c r="K668">
        <v>943.04855283241204</v>
      </c>
      <c r="L668">
        <v>888.38624670509205</v>
      </c>
      <c r="M668">
        <v>68.6442494529974</v>
      </c>
      <c r="N668">
        <v>0.85082241019110105</v>
      </c>
      <c r="O668">
        <v>6.8041965096338197</v>
      </c>
      <c r="P668">
        <v>52.507692307692302</v>
      </c>
      <c r="Q668">
        <v>4.8826005638724003E-2</v>
      </c>
    </row>
    <row r="669" spans="1:17" x14ac:dyDescent="0.3">
      <c r="A669" t="s">
        <v>1475</v>
      </c>
      <c r="B669" t="s">
        <v>1476</v>
      </c>
      <c r="C669" t="s">
        <v>3133</v>
      </c>
      <c r="D669" t="s">
        <v>86</v>
      </c>
      <c r="E669">
        <v>6951.3441920649902</v>
      </c>
      <c r="F669">
        <v>2839.55</v>
      </c>
      <c r="G669">
        <v>40.481338910596897</v>
      </c>
      <c r="H669">
        <v>-6.2226339463770799</v>
      </c>
      <c r="I669">
        <v>15.7367679932775</v>
      </c>
      <c r="J669">
        <v>12.2664985280195</v>
      </c>
      <c r="K669">
        <v>3055.9916117517701</v>
      </c>
      <c r="L669">
        <v>2744.47586019864</v>
      </c>
      <c r="M669">
        <v>42.740167995133902</v>
      </c>
      <c r="N669">
        <v>1.00301439923425</v>
      </c>
      <c r="O669">
        <v>24.137627440967702</v>
      </c>
      <c r="P669">
        <v>69.005743534803401</v>
      </c>
      <c r="Q669">
        <v>0.16953625199474801</v>
      </c>
    </row>
    <row r="670" spans="1:17" x14ac:dyDescent="0.3">
      <c r="A670" t="s">
        <v>1477</v>
      </c>
      <c r="B670" t="s">
        <v>1478</v>
      </c>
      <c r="C670" t="s">
        <v>3137</v>
      </c>
      <c r="D670" t="s">
        <v>160</v>
      </c>
      <c r="E670">
        <v>6929.99386125</v>
      </c>
      <c r="F670">
        <v>1001.05</v>
      </c>
      <c r="G670">
        <v>86.4596297580147</v>
      </c>
      <c r="H670">
        <v>3.3457574479128001</v>
      </c>
      <c r="I670">
        <v>25.557168545052299</v>
      </c>
      <c r="J670">
        <v>14.9369529098858</v>
      </c>
      <c r="K670">
        <v>1011.71730825303</v>
      </c>
      <c r="L670">
        <v>846.39339203051304</v>
      </c>
      <c r="M670">
        <v>47.355674719058698</v>
      </c>
      <c r="N670">
        <v>0.77511848755137303</v>
      </c>
      <c r="O670">
        <v>23.315518705359299</v>
      </c>
      <c r="P670">
        <v>123.149799375835</v>
      </c>
      <c r="Q670">
        <v>6.8140702116645996E-2</v>
      </c>
    </row>
    <row r="671" spans="1:17" hidden="1" x14ac:dyDescent="0.3">
      <c r="A671" t="s">
        <v>1479</v>
      </c>
      <c r="B671" t="s">
        <v>1480</v>
      </c>
      <c r="C671" t="s">
        <v>3138</v>
      </c>
      <c r="D671" t="s">
        <v>1481</v>
      </c>
      <c r="E671">
        <v>6886.4364769800004</v>
      </c>
      <c r="F671">
        <v>539.79999999999995</v>
      </c>
      <c r="G671">
        <v>-31.369754167697199</v>
      </c>
      <c r="H671">
        <v>11.6584123176217</v>
      </c>
      <c r="I671">
        <v>-13.1428304210816</v>
      </c>
      <c r="J671">
        <v>7.4579039489632297</v>
      </c>
      <c r="K671">
        <v>531.26402319254601</v>
      </c>
      <c r="L671">
        <v>538.67276075182303</v>
      </c>
      <c r="M671">
        <v>62.121971654702101</v>
      </c>
      <c r="N671">
        <v>1.53987276505543</v>
      </c>
      <c r="O671">
        <v>22.638014079288599</v>
      </c>
      <c r="P671">
        <v>25.243619489559102</v>
      </c>
      <c r="Q671">
        <v>6.1906656266813E-2</v>
      </c>
    </row>
    <row r="672" spans="1:17" hidden="1" x14ac:dyDescent="0.3">
      <c r="A672" t="s">
        <v>1482</v>
      </c>
      <c r="B672" t="s">
        <v>1483</v>
      </c>
      <c r="C672" t="s">
        <v>3138</v>
      </c>
      <c r="D672" t="s">
        <v>412</v>
      </c>
      <c r="E672">
        <v>6878.8616412749998</v>
      </c>
      <c r="F672">
        <v>762.45</v>
      </c>
      <c r="G672">
        <v>61.481784784667603</v>
      </c>
      <c r="H672">
        <v>34.171877935035603</v>
      </c>
      <c r="I672">
        <v>105.97657547896</v>
      </c>
      <c r="J672">
        <v>25.955400993361199</v>
      </c>
      <c r="K672">
        <v>599.70348523564496</v>
      </c>
      <c r="L672">
        <v>506.48744225143201</v>
      </c>
      <c r="M672">
        <v>85.273138491050005</v>
      </c>
      <c r="N672">
        <v>2.2176364290103598</v>
      </c>
      <c r="O672">
        <v>1.5082956259426701</v>
      </c>
      <c r="P672">
        <v>139.72645810407101</v>
      </c>
      <c r="Q672">
        <v>7.9372700596379006E-2</v>
      </c>
    </row>
    <row r="673" spans="1:17" x14ac:dyDescent="0.3">
      <c r="A673" t="s">
        <v>1484</v>
      </c>
      <c r="B673" t="s">
        <v>1485</v>
      </c>
      <c r="C673" t="s">
        <v>3137</v>
      </c>
      <c r="D673" t="s">
        <v>477</v>
      </c>
      <c r="E673">
        <v>6840.013105</v>
      </c>
      <c r="F673">
        <v>2111.0500000000002</v>
      </c>
      <c r="G673">
        <v>-23.718970264074098</v>
      </c>
      <c r="H673">
        <v>-0.71770478445369701</v>
      </c>
      <c r="I673">
        <v>-7.5128052093544504</v>
      </c>
      <c r="J673">
        <v>6.9787155280327404</v>
      </c>
      <c r="K673">
        <v>2194.6615017366498</v>
      </c>
      <c r="L673">
        <v>2241.5317707351801</v>
      </c>
      <c r="M673">
        <v>46.811965632549303</v>
      </c>
      <c r="N673">
        <v>0.50792427590901801</v>
      </c>
      <c r="O673">
        <v>29.5563818952653</v>
      </c>
      <c r="P673">
        <v>7.7066326530612397</v>
      </c>
      <c r="Q673">
        <v>-6.0493863998384002E-2</v>
      </c>
    </row>
    <row r="674" spans="1:17" hidden="1" x14ac:dyDescent="0.3">
      <c r="A674" t="s">
        <v>1486</v>
      </c>
      <c r="B674" t="s">
        <v>1487</v>
      </c>
      <c r="C674" t="s">
        <v>3138</v>
      </c>
      <c r="D674" t="s">
        <v>211</v>
      </c>
      <c r="E674">
        <v>6832.74083625</v>
      </c>
      <c r="F674">
        <v>6171.05</v>
      </c>
      <c r="G674">
        <v>138.22384909574899</v>
      </c>
      <c r="H674">
        <v>23.3739776301218</v>
      </c>
      <c r="I674">
        <v>50.052105647630697</v>
      </c>
      <c r="J674">
        <v>-12.435604178629699</v>
      </c>
      <c r="K674">
        <v>5831.9426763934498</v>
      </c>
      <c r="L674">
        <v>4591.3201798524096</v>
      </c>
      <c r="M674">
        <v>41.813692450360101</v>
      </c>
      <c r="N674">
        <v>2.6058944861173599</v>
      </c>
      <c r="O674">
        <v>32.999246481554998</v>
      </c>
      <c r="P674">
        <v>168.53419203237499</v>
      </c>
      <c r="Q674">
        <v>0.155833116401559</v>
      </c>
    </row>
    <row r="675" spans="1:17" x14ac:dyDescent="0.3">
      <c r="A675" t="s">
        <v>1488</v>
      </c>
      <c r="B675" t="s">
        <v>1489</v>
      </c>
      <c r="C675" t="s">
        <v>3136</v>
      </c>
      <c r="D675" t="s">
        <v>141</v>
      </c>
      <c r="E675">
        <v>6828.5291919000001</v>
      </c>
      <c r="F675">
        <v>231.4</v>
      </c>
      <c r="G675">
        <v>101.531150422778</v>
      </c>
      <c r="H675">
        <v>-4.5666420879490497</v>
      </c>
      <c r="I675">
        <v>44.0377159374044</v>
      </c>
      <c r="J675">
        <v>10.0892789841844</v>
      </c>
      <c r="K675">
        <v>236.53314988099299</v>
      </c>
      <c r="L675">
        <v>193.97559276621601</v>
      </c>
      <c r="M675">
        <v>43.295867472728297</v>
      </c>
      <c r="N675">
        <v>0.82168965353989198</v>
      </c>
      <c r="O675">
        <v>16.6594641313742</v>
      </c>
      <c r="P675">
        <v>139.91705546915401</v>
      </c>
      <c r="Q675">
        <v>0.15906186150250901</v>
      </c>
    </row>
    <row r="676" spans="1:17" x14ac:dyDescent="0.3">
      <c r="A676" t="s">
        <v>1490</v>
      </c>
      <c r="B676" t="s">
        <v>1491</v>
      </c>
      <c r="C676" t="s">
        <v>3125</v>
      </c>
      <c r="D676" t="s">
        <v>125</v>
      </c>
      <c r="E676">
        <v>6809.0943687899999</v>
      </c>
      <c r="F676">
        <v>594.29999999999995</v>
      </c>
      <c r="G676">
        <v>-11.0570558095538</v>
      </c>
      <c r="H676">
        <v>-1.98677673026352E-2</v>
      </c>
      <c r="I676">
        <v>11.5433816351158</v>
      </c>
      <c r="J676">
        <v>8.5931092791973906</v>
      </c>
      <c r="K676">
        <v>603.22138826965204</v>
      </c>
      <c r="L676">
        <v>564.96219261900103</v>
      </c>
      <c r="M676">
        <v>45.450985592639498</v>
      </c>
      <c r="N676">
        <v>0.643330380850612</v>
      </c>
      <c r="O676">
        <v>15.497223624432101</v>
      </c>
      <c r="P676">
        <v>27.259100642398199</v>
      </c>
      <c r="Q676">
        <v>5.0802439114394998E-2</v>
      </c>
    </row>
    <row r="677" spans="1:17" x14ac:dyDescent="0.3">
      <c r="A677" t="s">
        <v>1492</v>
      </c>
      <c r="B677" t="s">
        <v>1493</v>
      </c>
      <c r="C677" t="s">
        <v>3134</v>
      </c>
      <c r="D677" t="s">
        <v>263</v>
      </c>
      <c r="E677">
        <v>6789.25599711</v>
      </c>
      <c r="F677">
        <v>2994.45</v>
      </c>
      <c r="G677">
        <v>9.0771787848994592</v>
      </c>
      <c r="H677">
        <v>-0.72296189904652697</v>
      </c>
      <c r="I677">
        <v>26.914246245212901</v>
      </c>
      <c r="J677">
        <v>4.0164848410879799</v>
      </c>
      <c r="K677">
        <v>3121.1639536325902</v>
      </c>
      <c r="L677">
        <v>2784.3888697496</v>
      </c>
      <c r="M677">
        <v>48.875690604002102</v>
      </c>
      <c r="N677">
        <v>0.30691506367952198</v>
      </c>
      <c r="O677">
        <v>31.3429845213645</v>
      </c>
      <c r="P677">
        <v>95.396411092985304</v>
      </c>
      <c r="Q677">
        <v>0.12285136548365699</v>
      </c>
    </row>
    <row r="678" spans="1:17" x14ac:dyDescent="0.3">
      <c r="A678" t="s">
        <v>1494</v>
      </c>
      <c r="B678" t="s">
        <v>1495</v>
      </c>
      <c r="C678" t="s">
        <v>3136</v>
      </c>
      <c r="D678" t="s">
        <v>141</v>
      </c>
      <c r="E678">
        <v>6759.9439312470004</v>
      </c>
      <c r="F678">
        <v>106.31</v>
      </c>
      <c r="G678">
        <v>13.108944479333999</v>
      </c>
      <c r="H678">
        <v>-6.3846865888016699</v>
      </c>
      <c r="I678">
        <v>-17.9839717455399</v>
      </c>
      <c r="J678">
        <v>3.6482553146898802</v>
      </c>
      <c r="K678">
        <v>122.84432346953</v>
      </c>
      <c r="L678">
        <v>120.973784869787</v>
      </c>
      <c r="M678">
        <v>30.832219772858</v>
      </c>
      <c r="N678">
        <v>1.1132710992046</v>
      </c>
      <c r="O678">
        <v>54.6044586586398</v>
      </c>
      <c r="P678">
        <v>40.807947019867498</v>
      </c>
      <c r="Q678">
        <v>-3.9866689971778002E-2</v>
      </c>
    </row>
    <row r="679" spans="1:17" hidden="1" x14ac:dyDescent="0.3">
      <c r="A679" t="s">
        <v>1496</v>
      </c>
      <c r="B679" t="s">
        <v>1497</v>
      </c>
      <c r="C679" t="s">
        <v>3138</v>
      </c>
      <c r="D679" t="s">
        <v>386</v>
      </c>
      <c r="E679">
        <v>6757.5599342300002</v>
      </c>
      <c r="F679">
        <v>7024.3</v>
      </c>
      <c r="G679">
        <v>6.4215429125137797</v>
      </c>
      <c r="H679">
        <v>6.0668489673116399</v>
      </c>
      <c r="I679">
        <v>32.166646707896803</v>
      </c>
      <c r="J679">
        <v>5.8959952054000002</v>
      </c>
      <c r="K679">
        <v>6795.1968732277001</v>
      </c>
      <c r="L679">
        <v>6074.5410529599703</v>
      </c>
      <c r="M679">
        <v>48.171500658201701</v>
      </c>
      <c r="N679">
        <v>1.3540553030606199</v>
      </c>
      <c r="O679">
        <v>10.123428669048799</v>
      </c>
      <c r="P679">
        <v>40.953967171007697</v>
      </c>
      <c r="Q679">
        <v>0.106176492324958</v>
      </c>
    </row>
    <row r="680" spans="1:17" x14ac:dyDescent="0.3">
      <c r="A680" t="s">
        <v>1498</v>
      </c>
      <c r="B680" t="s">
        <v>1499</v>
      </c>
      <c r="C680" t="s">
        <v>3133</v>
      </c>
      <c r="D680" t="s">
        <v>462</v>
      </c>
      <c r="E680">
        <v>6753.4495196400003</v>
      </c>
      <c r="F680">
        <v>475.55</v>
      </c>
      <c r="G680">
        <v>-44.603268875620998</v>
      </c>
      <c r="H680">
        <v>-5.4790429076048204</v>
      </c>
      <c r="I680">
        <v>-20.657022797564899</v>
      </c>
      <c r="J680">
        <v>5.7293963853098102</v>
      </c>
      <c r="K680">
        <v>501.91332564227002</v>
      </c>
      <c r="L680">
        <v>518.18778894997195</v>
      </c>
      <c r="M680">
        <v>39.015189671906199</v>
      </c>
      <c r="N680">
        <v>0.537927298844321</v>
      </c>
      <c r="O680">
        <v>40.426874145725897</v>
      </c>
      <c r="P680">
        <v>10.980163360560001</v>
      </c>
      <c r="Q680">
        <v>-5.935881270816E-2</v>
      </c>
    </row>
    <row r="681" spans="1:17" hidden="1" x14ac:dyDescent="0.3">
      <c r="A681" t="s">
        <v>1500</v>
      </c>
      <c r="B681" t="s">
        <v>1501</v>
      </c>
      <c r="C681" t="s">
        <v>3138</v>
      </c>
      <c r="D681" t="s">
        <v>1054</v>
      </c>
      <c r="E681">
        <v>6746.8437323999997</v>
      </c>
      <c r="F681">
        <v>130.9</v>
      </c>
      <c r="G681">
        <v>-14.776918036878699</v>
      </c>
      <c r="H681">
        <v>4.7669281139814297</v>
      </c>
      <c r="I681">
        <v>-2.8717008107220199</v>
      </c>
      <c r="K681">
        <v>123.982860754724</v>
      </c>
      <c r="M681">
        <v>1.05563603616817</v>
      </c>
      <c r="N681">
        <v>0.59574468085106302</v>
      </c>
      <c r="O681">
        <v>1.1153552330023</v>
      </c>
      <c r="P681">
        <v>10.464135021097</v>
      </c>
    </row>
    <row r="682" spans="1:17" x14ac:dyDescent="0.3">
      <c r="A682" t="s">
        <v>1502</v>
      </c>
      <c r="B682" t="s">
        <v>1503</v>
      </c>
      <c r="C682" t="s">
        <v>3126</v>
      </c>
      <c r="D682" t="s">
        <v>46</v>
      </c>
      <c r="E682">
        <v>6726.6897257540004</v>
      </c>
      <c r="F682">
        <v>239.62</v>
      </c>
      <c r="G682">
        <v>49.302268305293403</v>
      </c>
      <c r="H682">
        <v>3.6811910969931501</v>
      </c>
      <c r="I682">
        <v>32.756149747259499</v>
      </c>
      <c r="J682">
        <v>13.544405182278901</v>
      </c>
      <c r="K682">
        <v>238.54125322482199</v>
      </c>
      <c r="L682">
        <v>208.02276732718099</v>
      </c>
      <c r="M682">
        <v>52.990203539824797</v>
      </c>
      <c r="N682">
        <v>0.64993759344972801</v>
      </c>
      <c r="O682">
        <v>18.8298138719639</v>
      </c>
      <c r="P682">
        <v>83.125716469239606</v>
      </c>
      <c r="Q682">
        <v>9.0950574485537006E-2</v>
      </c>
    </row>
    <row r="683" spans="1:17" hidden="1" x14ac:dyDescent="0.3">
      <c r="A683" t="s">
        <v>1504</v>
      </c>
      <c r="B683" t="s">
        <v>1505</v>
      </c>
      <c r="C683" t="s">
        <v>3138</v>
      </c>
      <c r="D683" t="s">
        <v>998</v>
      </c>
      <c r="E683">
        <v>6703.2775404000004</v>
      </c>
      <c r="F683">
        <v>710.55</v>
      </c>
      <c r="G683">
        <v>179.266727662736</v>
      </c>
      <c r="H683">
        <v>6.8774373230821899</v>
      </c>
      <c r="I683">
        <v>-14.762143399358401</v>
      </c>
      <c r="J683">
        <v>15.4594140574444</v>
      </c>
      <c r="K683">
        <v>727.14380821586303</v>
      </c>
      <c r="L683">
        <v>617.74382640391104</v>
      </c>
      <c r="M683">
        <v>53.492788152942303</v>
      </c>
      <c r="N683">
        <v>0.56482397021310105</v>
      </c>
      <c r="O683">
        <v>28.1683203152487</v>
      </c>
      <c r="P683">
        <v>238.35714285714201</v>
      </c>
      <c r="Q683">
        <v>0.22381274139639701</v>
      </c>
    </row>
    <row r="684" spans="1:17" x14ac:dyDescent="0.3">
      <c r="A684" t="s">
        <v>1506</v>
      </c>
      <c r="B684" t="s">
        <v>1507</v>
      </c>
      <c r="C684" t="s">
        <v>3127</v>
      </c>
      <c r="D684" t="s">
        <v>51</v>
      </c>
      <c r="E684">
        <v>6656.9113346439999</v>
      </c>
      <c r="F684">
        <v>205.13</v>
      </c>
      <c r="G684">
        <v>-39.889684434561303</v>
      </c>
      <c r="H684">
        <v>7.2717530381611901</v>
      </c>
      <c r="I684">
        <v>-11.0172991511861</v>
      </c>
      <c r="J684">
        <v>5.3047690309831097</v>
      </c>
      <c r="K684">
        <v>215.810477294522</v>
      </c>
      <c r="L684">
        <v>243.880361235392</v>
      </c>
      <c r="M684">
        <v>35.929944503471901</v>
      </c>
      <c r="N684">
        <v>0.88381691294395404</v>
      </c>
      <c r="O684">
        <v>130.487983230146</v>
      </c>
      <c r="P684">
        <v>4.6047934727179998</v>
      </c>
      <c r="Q684">
        <v>-1.5219957527058001E-2</v>
      </c>
    </row>
    <row r="685" spans="1:17" hidden="1" x14ac:dyDescent="0.3">
      <c r="A685" t="s">
        <v>1508</v>
      </c>
      <c r="B685" t="s">
        <v>1509</v>
      </c>
      <c r="C685" t="s">
        <v>3138</v>
      </c>
      <c r="D685" t="s">
        <v>1331</v>
      </c>
      <c r="E685">
        <v>6636.6662775300001</v>
      </c>
      <c r="F685">
        <v>1427.98</v>
      </c>
      <c r="G685">
        <v>-15.1380863056665</v>
      </c>
      <c r="H685">
        <v>4.9599983559789704</v>
      </c>
      <c r="I685">
        <v>-1.4841614810044499</v>
      </c>
      <c r="J685">
        <v>2.3127825371697099</v>
      </c>
      <c r="K685">
        <v>1416.33059091</v>
      </c>
      <c r="L685">
        <v>1378.5540356464401</v>
      </c>
      <c r="M685">
        <v>77.088001342421407</v>
      </c>
      <c r="N685">
        <v>1.1514754771770099</v>
      </c>
      <c r="O685">
        <v>2.9216095463521801</v>
      </c>
      <c r="P685">
        <v>13.0312265009696</v>
      </c>
      <c r="Q685">
        <v>-5.5078309021881003E-2</v>
      </c>
    </row>
    <row r="686" spans="1:17" hidden="1" x14ac:dyDescent="0.3">
      <c r="A686" t="s">
        <v>1510</v>
      </c>
      <c r="B686" t="s">
        <v>1511</v>
      </c>
      <c r="C686" t="s">
        <v>3138</v>
      </c>
      <c r="D686" t="s">
        <v>599</v>
      </c>
      <c r="E686">
        <v>6619.9161350300001</v>
      </c>
      <c r="F686">
        <v>3309.55</v>
      </c>
      <c r="G686">
        <v>139.30048072633599</v>
      </c>
      <c r="H686">
        <v>43.783439218564197</v>
      </c>
      <c r="I686">
        <v>53.609134582019102</v>
      </c>
      <c r="J686">
        <v>28.751126186822098</v>
      </c>
      <c r="K686">
        <v>2590.9922812831001</v>
      </c>
      <c r="L686">
        <v>1972.2624417788099</v>
      </c>
      <c r="M686">
        <v>65.166041509977902</v>
      </c>
      <c r="N686">
        <v>2.2657615540062701</v>
      </c>
      <c r="O686">
        <v>10.347328186611399</v>
      </c>
      <c r="P686">
        <v>173.121518465029</v>
      </c>
      <c r="Q686">
        <v>0.22173535066936201</v>
      </c>
    </row>
    <row r="687" spans="1:17" hidden="1" x14ac:dyDescent="0.3">
      <c r="A687" t="s">
        <v>1512</v>
      </c>
      <c r="B687" t="s">
        <v>1513</v>
      </c>
      <c r="C687" t="s">
        <v>3138</v>
      </c>
      <c r="D687" t="s">
        <v>286</v>
      </c>
      <c r="E687">
        <v>6615.4228287799997</v>
      </c>
      <c r="F687">
        <v>1567.4</v>
      </c>
      <c r="G687">
        <v>708.72481022687998</v>
      </c>
      <c r="H687">
        <v>46.926295062822</v>
      </c>
      <c r="I687">
        <v>123.519289827311</v>
      </c>
      <c r="J687">
        <v>20.081802541684699</v>
      </c>
      <c r="K687">
        <v>1113.51742024688</v>
      </c>
      <c r="L687">
        <v>743.46740278538005</v>
      </c>
      <c r="M687">
        <v>86.096391031570903</v>
      </c>
      <c r="N687">
        <v>1.4065174601302399</v>
      </c>
      <c r="O687">
        <v>0</v>
      </c>
      <c r="P687">
        <v>778.09523809523796</v>
      </c>
      <c r="Q687">
        <v>0.228654394183712</v>
      </c>
    </row>
    <row r="688" spans="1:17" x14ac:dyDescent="0.3">
      <c r="A688" t="s">
        <v>1514</v>
      </c>
      <c r="B688" t="s">
        <v>1515</v>
      </c>
      <c r="C688" t="s">
        <v>3126</v>
      </c>
      <c r="D688" t="s">
        <v>46</v>
      </c>
      <c r="E688">
        <v>6612.0107658239904</v>
      </c>
      <c r="F688">
        <v>39.36</v>
      </c>
      <c r="G688">
        <v>12.5812322228462</v>
      </c>
      <c r="H688">
        <v>1.8287575375129901</v>
      </c>
      <c r="I688">
        <v>4.8989847684741799</v>
      </c>
      <c r="J688">
        <v>13.472159653650399</v>
      </c>
      <c r="K688">
        <v>42.2462266240573</v>
      </c>
      <c r="L688">
        <v>40.467673415794401</v>
      </c>
      <c r="M688">
        <v>47.5697112700134</v>
      </c>
      <c r="N688">
        <v>0.79854088148262603</v>
      </c>
      <c r="O688">
        <v>46.087398373983703</v>
      </c>
      <c r="P688">
        <v>48.019522933313702</v>
      </c>
      <c r="Q688">
        <v>0.13251139283917501</v>
      </c>
    </row>
    <row r="689" spans="1:17" x14ac:dyDescent="0.3">
      <c r="A689" t="s">
        <v>1516</v>
      </c>
      <c r="B689" t="s">
        <v>1517</v>
      </c>
      <c r="C689" t="s">
        <v>3126</v>
      </c>
      <c r="D689" t="s">
        <v>46</v>
      </c>
      <c r="E689">
        <v>6589.5216086999999</v>
      </c>
      <c r="F689">
        <v>482.7</v>
      </c>
      <c r="G689">
        <v>46.362950780706797</v>
      </c>
      <c r="H689">
        <v>-6.8985938640405404</v>
      </c>
      <c r="I689">
        <v>23.259612320591</v>
      </c>
      <c r="J689">
        <v>0.72528806142856495</v>
      </c>
      <c r="K689">
        <v>536.27451263229102</v>
      </c>
      <c r="L689">
        <v>458.294174669678</v>
      </c>
      <c r="M689">
        <v>29.4736197424394</v>
      </c>
      <c r="N689">
        <v>0.96684300048836402</v>
      </c>
      <c r="O689">
        <v>28.237000207167998</v>
      </c>
      <c r="P689">
        <v>81.500282007896203</v>
      </c>
      <c r="Q689">
        <v>0.198724055953094</v>
      </c>
    </row>
    <row r="690" spans="1:17" hidden="1" x14ac:dyDescent="0.3">
      <c r="A690" t="s">
        <v>1518</v>
      </c>
      <c r="B690" t="s">
        <v>1519</v>
      </c>
      <c r="C690" t="s">
        <v>3138</v>
      </c>
      <c r="D690" t="s">
        <v>108</v>
      </c>
      <c r="E690">
        <v>6569.26365541</v>
      </c>
      <c r="F690">
        <v>616.1</v>
      </c>
      <c r="G690">
        <v>2717.0127498597999</v>
      </c>
      <c r="H690">
        <v>15.2333451388489</v>
      </c>
      <c r="I690">
        <v>1828.2268474863099</v>
      </c>
      <c r="J690">
        <v>-4.5610726577940097</v>
      </c>
      <c r="K690">
        <v>339.931863191003</v>
      </c>
      <c r="L690">
        <v>122.00209848458999</v>
      </c>
      <c r="M690">
        <v>22.311105433105599</v>
      </c>
      <c r="N690">
        <v>1.6973729667273401</v>
      </c>
      <c r="O690">
        <v>15.0868365525076</v>
      </c>
      <c r="P690">
        <v>2879.20696324951</v>
      </c>
      <c r="Q690">
        <v>0.14468749332308201</v>
      </c>
    </row>
    <row r="691" spans="1:17" x14ac:dyDescent="0.3">
      <c r="A691" t="s">
        <v>1520</v>
      </c>
      <c r="B691" t="s">
        <v>1521</v>
      </c>
      <c r="C691" t="s">
        <v>3130</v>
      </c>
      <c r="D691" t="s">
        <v>1448</v>
      </c>
      <c r="E691">
        <v>6566.4677589699904</v>
      </c>
      <c r="F691">
        <v>322.7</v>
      </c>
      <c r="G691">
        <v>9.4297777418694508</v>
      </c>
      <c r="H691">
        <v>-10.174482602416401</v>
      </c>
      <c r="I691">
        <v>-30.282333982108799</v>
      </c>
      <c r="J691">
        <v>6.3521658411986097</v>
      </c>
      <c r="K691">
        <v>377.61087622266501</v>
      </c>
      <c r="L691">
        <v>382.623700099026</v>
      </c>
      <c r="M691">
        <v>25.368753681881302</v>
      </c>
      <c r="N691">
        <v>0.70754887368672903</v>
      </c>
      <c r="O691">
        <v>82.212581344902304</v>
      </c>
      <c r="P691">
        <v>38.0534759358288</v>
      </c>
      <c r="Q691">
        <v>6.7989160470813007E-2</v>
      </c>
    </row>
    <row r="692" spans="1:17" x14ac:dyDescent="0.3">
      <c r="A692" t="s">
        <v>1522</v>
      </c>
      <c r="B692" t="s">
        <v>1523</v>
      </c>
      <c r="C692" t="s">
        <v>3131</v>
      </c>
      <c r="D692" t="s">
        <v>417</v>
      </c>
      <c r="E692">
        <v>6528.5968779449904</v>
      </c>
      <c r="F692">
        <v>210.15</v>
      </c>
      <c r="G692">
        <v>96.317242931032894</v>
      </c>
      <c r="H692">
        <v>-0.62654247384595696</v>
      </c>
      <c r="I692">
        <v>10.2820168166798</v>
      </c>
      <c r="J692">
        <v>3.0176137847259601</v>
      </c>
      <c r="K692">
        <v>212.53044959235399</v>
      </c>
      <c r="L692">
        <v>188.92421196997299</v>
      </c>
      <c r="M692">
        <v>46.458459642822</v>
      </c>
      <c r="N692">
        <v>1.6364389047850301</v>
      </c>
      <c r="O692">
        <v>9.2838448727099596</v>
      </c>
      <c r="P692">
        <v>123.682810005322</v>
      </c>
      <c r="Q692">
        <v>0.142895805256716</v>
      </c>
    </row>
    <row r="693" spans="1:17" x14ac:dyDescent="0.3">
      <c r="A693" t="s">
        <v>1524</v>
      </c>
      <c r="B693" t="s">
        <v>1525</v>
      </c>
      <c r="C693" t="s">
        <v>3137</v>
      </c>
      <c r="D693" t="s">
        <v>412</v>
      </c>
      <c r="E693">
        <v>6505.9567149499999</v>
      </c>
      <c r="F693">
        <v>334.55</v>
      </c>
      <c r="G693">
        <v>29.2870930153892</v>
      </c>
      <c r="H693">
        <v>11.7898470172515</v>
      </c>
      <c r="I693">
        <v>15.695486435088901</v>
      </c>
      <c r="J693">
        <v>7.4156254771975796</v>
      </c>
      <c r="K693">
        <v>331.10461133655099</v>
      </c>
      <c r="L693">
        <v>302.92261350919102</v>
      </c>
      <c r="M693">
        <v>51.160921480274602</v>
      </c>
      <c r="N693">
        <v>0.62106831420594599</v>
      </c>
      <c r="O693">
        <v>13.1968315647885</v>
      </c>
      <c r="P693">
        <v>57.806603773584897</v>
      </c>
      <c r="Q693">
        <v>1.8501560506307999E-2</v>
      </c>
    </row>
    <row r="694" spans="1:17" hidden="1" x14ac:dyDescent="0.3">
      <c r="A694" t="s">
        <v>1526</v>
      </c>
      <c r="B694" t="s">
        <v>1527</v>
      </c>
      <c r="C694" t="s">
        <v>3138</v>
      </c>
      <c r="D694" t="s">
        <v>1331</v>
      </c>
      <c r="E694">
        <v>6496.9056107910001</v>
      </c>
      <c r="F694">
        <v>1201.02</v>
      </c>
      <c r="G694">
        <v>-14.461039611953799</v>
      </c>
      <c r="H694">
        <v>4.3995933405971703</v>
      </c>
      <c r="I694">
        <v>-1.1884792594853999</v>
      </c>
      <c r="J694">
        <v>1.3303806992838501</v>
      </c>
      <c r="K694">
        <v>1191.2945531466501</v>
      </c>
      <c r="L694">
        <v>1156.68114974585</v>
      </c>
      <c r="M694">
        <v>63.340787818078198</v>
      </c>
      <c r="N694">
        <v>1.18213384716637</v>
      </c>
      <c r="O694">
        <v>10.3545319811493</v>
      </c>
      <c r="P694">
        <v>13.175650207312399</v>
      </c>
    </row>
    <row r="695" spans="1:17" x14ac:dyDescent="0.3">
      <c r="A695" t="s">
        <v>1528</v>
      </c>
      <c r="B695" t="s">
        <v>1529</v>
      </c>
      <c r="C695" t="s">
        <v>3129</v>
      </c>
      <c r="D695" t="s">
        <v>196</v>
      </c>
      <c r="E695">
        <v>6488.3967697999997</v>
      </c>
      <c r="F695">
        <v>451.7</v>
      </c>
      <c r="G695">
        <v>9.6176074019787396</v>
      </c>
      <c r="H695">
        <v>-4.8631520713900702</v>
      </c>
      <c r="I695">
        <v>13.6445815652164</v>
      </c>
      <c r="J695">
        <v>7.4469223503947601</v>
      </c>
      <c r="K695">
        <v>472.815479024166</v>
      </c>
      <c r="L695">
        <v>432.446224543928</v>
      </c>
      <c r="M695">
        <v>52.2175233515473</v>
      </c>
      <c r="N695">
        <v>0.56914839033414499</v>
      </c>
      <c r="O695">
        <v>23.876466681425701</v>
      </c>
      <c r="P695">
        <v>66.341373596022805</v>
      </c>
      <c r="Q695">
        <v>0.13503428572116</v>
      </c>
    </row>
    <row r="696" spans="1:17" x14ac:dyDescent="0.3">
      <c r="A696" t="s">
        <v>1530</v>
      </c>
      <c r="B696" t="s">
        <v>1531</v>
      </c>
      <c r="C696" t="s">
        <v>3134</v>
      </c>
      <c r="D696" t="s">
        <v>166</v>
      </c>
      <c r="E696">
        <v>6471.4679632199995</v>
      </c>
      <c r="F696">
        <v>414.35</v>
      </c>
      <c r="G696">
        <v>41.361814922223097</v>
      </c>
      <c r="H696">
        <v>7.8089562612727299</v>
      </c>
      <c r="I696">
        <v>28.0970181116177</v>
      </c>
      <c r="J696">
        <v>9.91955177208599</v>
      </c>
      <c r="K696">
        <v>401.27803874794898</v>
      </c>
      <c r="L696">
        <v>357.53662748969202</v>
      </c>
      <c r="M696">
        <v>65.739481895950107</v>
      </c>
      <c r="N696">
        <v>1.03522188562578</v>
      </c>
      <c r="O696">
        <v>8.8451791963315802</v>
      </c>
      <c r="P696">
        <v>69.920032807053502</v>
      </c>
      <c r="Q696">
        <v>0.181714477252641</v>
      </c>
    </row>
    <row r="697" spans="1:17" x14ac:dyDescent="0.3">
      <c r="A697" t="s">
        <v>1532</v>
      </c>
      <c r="B697" t="s">
        <v>1533</v>
      </c>
      <c r="C697" t="s">
        <v>3133</v>
      </c>
      <c r="D697" t="s">
        <v>196</v>
      </c>
      <c r="E697">
        <v>6465.9894656799997</v>
      </c>
      <c r="F697">
        <v>1595.8</v>
      </c>
      <c r="G697">
        <v>60.716514486659499</v>
      </c>
      <c r="H697">
        <v>-9.0165397993207304</v>
      </c>
      <c r="I697">
        <v>2.1974875911169298</v>
      </c>
      <c r="J697">
        <v>-11.1933666621588</v>
      </c>
      <c r="K697">
        <v>1873.5524754843</v>
      </c>
      <c r="L697">
        <v>1622.36749462233</v>
      </c>
      <c r="M697">
        <v>29.671201242491801</v>
      </c>
      <c r="N697">
        <v>1.8411107914593099</v>
      </c>
      <c r="O697">
        <v>47.881940092743399</v>
      </c>
      <c r="P697">
        <v>87.741176470588201</v>
      </c>
      <c r="Q697">
        <v>2.2172469545421999E-2</v>
      </c>
    </row>
    <row r="698" spans="1:17" hidden="1" x14ac:dyDescent="0.3">
      <c r="A698" t="s">
        <v>1534</v>
      </c>
      <c r="B698" t="s">
        <v>1535</v>
      </c>
      <c r="C698" t="s">
        <v>3138</v>
      </c>
      <c r="D698" t="s">
        <v>263</v>
      </c>
      <c r="E698">
        <v>6435.2286720000002</v>
      </c>
      <c r="F698">
        <v>2928</v>
      </c>
      <c r="G698">
        <v>-5.8081432771119497</v>
      </c>
      <c r="H698">
        <v>3.1786514600113498</v>
      </c>
      <c r="I698">
        <v>10.9645173506273</v>
      </c>
      <c r="J698">
        <v>5.5282558104669501</v>
      </c>
      <c r="K698">
        <v>3102.39496237813</v>
      </c>
      <c r="L698">
        <v>2973.0818706612999</v>
      </c>
      <c r="M698">
        <v>39.818080000111301</v>
      </c>
      <c r="N698">
        <v>0.79029625083009503</v>
      </c>
      <c r="O698">
        <v>32.855191256830601</v>
      </c>
      <c r="P698">
        <v>39.494997617913199</v>
      </c>
      <c r="Q698">
        <v>7.4473665359648E-2</v>
      </c>
    </row>
    <row r="699" spans="1:17" hidden="1" x14ac:dyDescent="0.3">
      <c r="A699" t="s">
        <v>1536</v>
      </c>
      <c r="B699" t="s">
        <v>1537</v>
      </c>
      <c r="C699" t="s">
        <v>3138</v>
      </c>
      <c r="D699" t="s">
        <v>216</v>
      </c>
      <c r="E699">
        <v>6435.2148645050002</v>
      </c>
      <c r="F699">
        <v>535.1</v>
      </c>
      <c r="G699">
        <v>113.672452497807</v>
      </c>
      <c r="H699">
        <v>18.078585776990401</v>
      </c>
      <c r="I699">
        <v>58.342773459907697</v>
      </c>
      <c r="J699">
        <v>8.7940998988048307</v>
      </c>
      <c r="K699">
        <v>488.196295384439</v>
      </c>
      <c r="L699">
        <v>380.813065360081</v>
      </c>
      <c r="M699">
        <v>51.643059356711703</v>
      </c>
      <c r="N699">
        <v>0.78883595025695097</v>
      </c>
      <c r="O699">
        <v>15.6606241823958</v>
      </c>
      <c r="P699">
        <v>158.35764345196799</v>
      </c>
      <c r="Q699">
        <v>0.18807185214602701</v>
      </c>
    </row>
    <row r="700" spans="1:17" x14ac:dyDescent="0.3">
      <c r="A700" t="s">
        <v>1538</v>
      </c>
      <c r="B700" t="s">
        <v>1539</v>
      </c>
      <c r="C700" t="s">
        <v>3125</v>
      </c>
      <c r="D700" t="s">
        <v>371</v>
      </c>
      <c r="E700">
        <v>6399.7613803199902</v>
      </c>
      <c r="F700">
        <v>279.60000000000002</v>
      </c>
      <c r="G700">
        <v>-51.275340749812401</v>
      </c>
      <c r="H700">
        <v>3.9892961895918302</v>
      </c>
      <c r="I700">
        <v>-10.080091774299699</v>
      </c>
      <c r="J700">
        <v>10.3225092955397</v>
      </c>
      <c r="K700">
        <v>291.11946210311498</v>
      </c>
      <c r="L700">
        <v>307.94762225455497</v>
      </c>
      <c r="M700">
        <v>44.479183603537699</v>
      </c>
      <c r="N700">
        <v>0.54224976439410799</v>
      </c>
      <c r="O700">
        <v>40.379113018597899</v>
      </c>
      <c r="P700">
        <v>8.3091226031377197</v>
      </c>
      <c r="Q700">
        <v>4.4882042085770003E-3</v>
      </c>
    </row>
    <row r="701" spans="1:17" hidden="1" x14ac:dyDescent="0.3">
      <c r="A701" t="s">
        <v>1540</v>
      </c>
      <c r="B701" t="s">
        <v>1541</v>
      </c>
      <c r="C701" t="s">
        <v>3138</v>
      </c>
      <c r="D701" t="s">
        <v>46</v>
      </c>
      <c r="E701">
        <v>6347.84</v>
      </c>
      <c r="F701">
        <v>90</v>
      </c>
      <c r="G701">
        <v>-28.002724488491602</v>
      </c>
      <c r="H701">
        <v>6.3473476944010097</v>
      </c>
      <c r="I701">
        <v>-8.9345027430891708</v>
      </c>
      <c r="J701">
        <v>1.41253905744449</v>
      </c>
      <c r="K701">
        <v>89.864950158645001</v>
      </c>
      <c r="L701">
        <v>91.394272038382994</v>
      </c>
      <c r="M701">
        <v>53.081674366169402</v>
      </c>
      <c r="N701">
        <v>0</v>
      </c>
      <c r="O701">
        <v>9.44444444444445</v>
      </c>
      <c r="P701">
        <v>5.8823529411764701</v>
      </c>
    </row>
    <row r="702" spans="1:17" x14ac:dyDescent="0.3">
      <c r="A702" t="s">
        <v>1542</v>
      </c>
      <c r="B702" t="s">
        <v>1543</v>
      </c>
      <c r="C702" t="s">
        <v>3123</v>
      </c>
      <c r="D702" t="s">
        <v>24</v>
      </c>
      <c r="E702">
        <v>6331.3988946999998</v>
      </c>
      <c r="F702">
        <v>24.2</v>
      </c>
      <c r="G702">
        <v>-17.685521418687099</v>
      </c>
      <c r="H702">
        <v>5.7952267305635301</v>
      </c>
      <c r="I702">
        <v>-20.486079895689301</v>
      </c>
      <c r="J702">
        <v>11.4258310379495</v>
      </c>
      <c r="K702">
        <v>24.6942446783404</v>
      </c>
      <c r="L702">
        <v>25.5271859903843</v>
      </c>
      <c r="M702">
        <v>48.973632129866203</v>
      </c>
      <c r="N702">
        <v>1.0417904948226899</v>
      </c>
      <c r="O702">
        <v>52.403822592501797</v>
      </c>
      <c r="P702">
        <v>14.045383411580501</v>
      </c>
      <c r="Q702">
        <v>0.1176375382358</v>
      </c>
    </row>
    <row r="703" spans="1:17" x14ac:dyDescent="0.3">
      <c r="A703" t="s">
        <v>1544</v>
      </c>
      <c r="B703" t="s">
        <v>1545</v>
      </c>
      <c r="C703" t="s">
        <v>3123</v>
      </c>
      <c r="D703" t="s">
        <v>518</v>
      </c>
      <c r="E703">
        <v>6321.8222465500003</v>
      </c>
      <c r="F703">
        <v>289.7</v>
      </c>
      <c r="G703">
        <v>-29.524731543816301</v>
      </c>
      <c r="H703">
        <v>-3.2006781326945699</v>
      </c>
      <c r="I703">
        <v>-23.027425932919201</v>
      </c>
      <c r="J703">
        <v>2.8042916347640898</v>
      </c>
      <c r="K703">
        <v>303.15434023920898</v>
      </c>
      <c r="L703">
        <v>310.21836722576302</v>
      </c>
      <c r="M703">
        <v>37.457826917541901</v>
      </c>
      <c r="N703">
        <v>0.79207082945831297</v>
      </c>
      <c r="O703">
        <v>39.896444597859798</v>
      </c>
      <c r="P703">
        <v>7.4754219996289999</v>
      </c>
      <c r="Q703">
        <v>5.3960598926445003E-2</v>
      </c>
    </row>
    <row r="704" spans="1:17" x14ac:dyDescent="0.3">
      <c r="A704" t="s">
        <v>1546</v>
      </c>
      <c r="B704" t="s">
        <v>1547</v>
      </c>
      <c r="C704" t="s">
        <v>599</v>
      </c>
      <c r="D704" t="s">
        <v>462</v>
      </c>
      <c r="E704">
        <v>6321.5658077549997</v>
      </c>
      <c r="F704">
        <v>884.55</v>
      </c>
      <c r="G704">
        <v>-14.9495030877851</v>
      </c>
      <c r="H704">
        <v>1.4662541680885799</v>
      </c>
      <c r="I704">
        <v>-2.2347403643081099</v>
      </c>
      <c r="J704">
        <v>8.4292483397183808</v>
      </c>
      <c r="K704">
        <v>907.71365633503297</v>
      </c>
      <c r="L704">
        <v>868.74321703687099</v>
      </c>
      <c r="M704">
        <v>51.884819007452997</v>
      </c>
      <c r="N704">
        <v>0.245627630869896</v>
      </c>
      <c r="O704">
        <v>27.522469052060298</v>
      </c>
      <c r="P704">
        <v>28.8117081695063</v>
      </c>
      <c r="Q704">
        <v>0.135083030823195</v>
      </c>
    </row>
    <row r="705" spans="1:17" hidden="1" x14ac:dyDescent="0.3">
      <c r="A705" t="s">
        <v>1548</v>
      </c>
      <c r="B705" t="s">
        <v>1549</v>
      </c>
      <c r="C705" t="s">
        <v>3138</v>
      </c>
      <c r="D705" t="s">
        <v>599</v>
      </c>
      <c r="E705">
        <v>6321.1528589</v>
      </c>
      <c r="F705">
        <v>74.47</v>
      </c>
      <c r="G705">
        <v>190.50673988014</v>
      </c>
      <c r="H705">
        <v>-56.189004419897799</v>
      </c>
      <c r="I705">
        <v>208.523068217408</v>
      </c>
      <c r="J705">
        <v>-17.069000204125899</v>
      </c>
      <c r="K705">
        <v>115.937454953353</v>
      </c>
      <c r="M705">
        <v>7.2464167835001199</v>
      </c>
      <c r="N705">
        <v>0.95754161393411497</v>
      </c>
      <c r="O705">
        <v>259.20504901302502</v>
      </c>
      <c r="P705">
        <v>230.97777777777699</v>
      </c>
    </row>
    <row r="706" spans="1:17" x14ac:dyDescent="0.3">
      <c r="A706" t="s">
        <v>1550</v>
      </c>
      <c r="B706" t="s">
        <v>1551</v>
      </c>
      <c r="C706" t="s">
        <v>3135</v>
      </c>
      <c r="D706" t="s">
        <v>462</v>
      </c>
      <c r="E706">
        <v>6302.3083429600001</v>
      </c>
      <c r="F706">
        <v>1166.9000000000001</v>
      </c>
      <c r="G706">
        <v>-31.004819033342802</v>
      </c>
      <c r="H706">
        <v>-8.6332401489895396</v>
      </c>
      <c r="I706">
        <v>9.9294103003890903</v>
      </c>
      <c r="J706">
        <v>1.2508575699747999</v>
      </c>
      <c r="K706">
        <v>1207.9944370226499</v>
      </c>
      <c r="L706">
        <v>1161.90669490184</v>
      </c>
      <c r="M706">
        <v>43.735696972794202</v>
      </c>
      <c r="N706">
        <v>1.1829743225420399</v>
      </c>
      <c r="O706">
        <v>20.644442540063402</v>
      </c>
      <c r="P706">
        <v>25.0294653380477</v>
      </c>
      <c r="Q706">
        <v>-4.3365481626235998E-2</v>
      </c>
    </row>
    <row r="707" spans="1:17" hidden="1" x14ac:dyDescent="0.3">
      <c r="A707" t="s">
        <v>1552</v>
      </c>
      <c r="B707" t="s">
        <v>1553</v>
      </c>
      <c r="C707" t="s">
        <v>3138</v>
      </c>
      <c r="D707" t="s">
        <v>117</v>
      </c>
      <c r="E707">
        <v>6283.37313352</v>
      </c>
      <c r="F707">
        <v>401.35</v>
      </c>
      <c r="G707">
        <v>-10.2200463371498</v>
      </c>
      <c r="H707">
        <v>0.23475114062799299</v>
      </c>
      <c r="I707">
        <v>7.7962820001179196</v>
      </c>
      <c r="J707">
        <v>7.0407441856496202</v>
      </c>
      <c r="K707">
        <v>405.56729112715698</v>
      </c>
      <c r="M707">
        <v>41.186111020818899</v>
      </c>
      <c r="N707">
        <v>0.29397829911677797</v>
      </c>
      <c r="O707">
        <v>16.768406627631698</v>
      </c>
      <c r="P707">
        <v>23.454321747154701</v>
      </c>
    </row>
    <row r="708" spans="1:17" hidden="1" x14ac:dyDescent="0.3">
      <c r="A708" t="s">
        <v>1554</v>
      </c>
      <c r="B708" t="s">
        <v>1555</v>
      </c>
      <c r="C708" t="s">
        <v>3138</v>
      </c>
      <c r="D708" t="s">
        <v>1054</v>
      </c>
      <c r="E708">
        <v>6266.1528877000001</v>
      </c>
      <c r="F708">
        <v>113</v>
      </c>
      <c r="G708">
        <v>-26.5160484716613</v>
      </c>
      <c r="I708">
        <v>-8.4997201343935203</v>
      </c>
      <c r="M708">
        <v>50</v>
      </c>
      <c r="N708">
        <v>0.2</v>
      </c>
      <c r="O708">
        <v>1.76991150442478</v>
      </c>
      <c r="P708">
        <v>0</v>
      </c>
    </row>
    <row r="709" spans="1:17" x14ac:dyDescent="0.3">
      <c r="A709" t="s">
        <v>1556</v>
      </c>
      <c r="B709" t="s">
        <v>1557</v>
      </c>
      <c r="C709" t="s">
        <v>3129</v>
      </c>
      <c r="D709" t="s">
        <v>196</v>
      </c>
      <c r="E709">
        <v>6262.1760897449903</v>
      </c>
      <c r="F709">
        <v>2181.65</v>
      </c>
      <c r="G709">
        <v>97.285273423246394</v>
      </c>
      <c r="H709">
        <v>-0.46761875862251101</v>
      </c>
      <c r="I709">
        <v>38.392437579164799</v>
      </c>
      <c r="J709">
        <v>12.631320276225701</v>
      </c>
      <c r="K709">
        <v>2273.2731415876401</v>
      </c>
      <c r="L709">
        <v>1973.0576126646499</v>
      </c>
      <c r="M709">
        <v>55.632403740307097</v>
      </c>
      <c r="N709">
        <v>0.51219914844701597</v>
      </c>
      <c r="O709">
        <v>35.315013865652098</v>
      </c>
      <c r="P709">
        <v>127.255208333333</v>
      </c>
      <c r="Q709">
        <v>0.13307256637232801</v>
      </c>
    </row>
    <row r="710" spans="1:17" x14ac:dyDescent="0.3">
      <c r="A710" t="s">
        <v>1558</v>
      </c>
      <c r="B710" t="s">
        <v>1559</v>
      </c>
      <c r="C710" t="s">
        <v>3137</v>
      </c>
      <c r="D710" t="s">
        <v>291</v>
      </c>
      <c r="E710">
        <v>6236.9982950399999</v>
      </c>
      <c r="F710">
        <v>849.3</v>
      </c>
      <c r="G710">
        <v>-8.4264830755800197</v>
      </c>
      <c r="H710">
        <v>7.4030857983318796</v>
      </c>
      <c r="I710">
        <v>1.55467621034953</v>
      </c>
      <c r="J710">
        <v>3.9176700486312601</v>
      </c>
      <c r="K710">
        <v>820.94161141411905</v>
      </c>
      <c r="L710">
        <v>785.20111597778703</v>
      </c>
      <c r="M710">
        <v>57.989093126346098</v>
      </c>
      <c r="N710">
        <v>0.65913588237409104</v>
      </c>
      <c r="O710">
        <v>5.9696220416813803</v>
      </c>
      <c r="P710">
        <v>31.674418604651098</v>
      </c>
      <c r="Q710">
        <v>2.0300768624787E-2</v>
      </c>
    </row>
    <row r="711" spans="1:17" x14ac:dyDescent="0.3">
      <c r="A711" t="s">
        <v>1560</v>
      </c>
      <c r="B711" t="s">
        <v>1561</v>
      </c>
      <c r="C711" t="s">
        <v>3134</v>
      </c>
      <c r="D711" t="s">
        <v>263</v>
      </c>
      <c r="E711">
        <v>6234.6678243199904</v>
      </c>
      <c r="F711">
        <v>1386.8</v>
      </c>
      <c r="G711">
        <v>-46.302495221125</v>
      </c>
      <c r="H711">
        <v>2.7160978150084798</v>
      </c>
      <c r="I711">
        <v>-6.4205274754592496</v>
      </c>
      <c r="J711">
        <v>3.0159207351647801</v>
      </c>
      <c r="K711">
        <v>1400.7487317755199</v>
      </c>
      <c r="L711">
        <v>1414.1381179115599</v>
      </c>
      <c r="M711">
        <v>45.481151747100903</v>
      </c>
      <c r="N711">
        <v>0.32520141914864598</v>
      </c>
      <c r="O711">
        <v>28.875829247187699</v>
      </c>
      <c r="P711">
        <v>21.319219665820999</v>
      </c>
      <c r="Q711">
        <v>-5.2256224328865002E-2</v>
      </c>
    </row>
    <row r="712" spans="1:17" x14ac:dyDescent="0.3">
      <c r="A712" t="s">
        <v>1562</v>
      </c>
      <c r="B712" t="s">
        <v>1563</v>
      </c>
      <c r="C712" t="s">
        <v>3127</v>
      </c>
      <c r="D712" t="s">
        <v>247</v>
      </c>
      <c r="E712">
        <v>6229.1930977699903</v>
      </c>
      <c r="F712">
        <v>446.9</v>
      </c>
      <c r="G712">
        <v>-3.9931342530949401</v>
      </c>
      <c r="H712">
        <v>10.8448362148916</v>
      </c>
      <c r="I712">
        <v>13.1964630449871</v>
      </c>
      <c r="J712">
        <v>6.5251805889024102</v>
      </c>
      <c r="K712">
        <v>421.29962709764999</v>
      </c>
      <c r="L712">
        <v>383.66266386488502</v>
      </c>
      <c r="M712">
        <v>58.957210677964497</v>
      </c>
      <c r="N712">
        <v>0.51343871570562305</v>
      </c>
      <c r="O712">
        <v>3.3117028417990602</v>
      </c>
      <c r="P712">
        <v>42.324840764331199</v>
      </c>
      <c r="Q712">
        <v>6.2861710487103997E-2</v>
      </c>
    </row>
    <row r="713" spans="1:17" x14ac:dyDescent="0.3">
      <c r="A713" t="s">
        <v>1564</v>
      </c>
      <c r="B713" t="s">
        <v>1565</v>
      </c>
      <c r="C713" t="s">
        <v>3134</v>
      </c>
      <c r="D713" t="s">
        <v>149</v>
      </c>
      <c r="E713">
        <v>6209.3842999999997</v>
      </c>
      <c r="F713">
        <v>331.45</v>
      </c>
      <c r="G713">
        <v>-42.633175781612302</v>
      </c>
      <c r="H713">
        <v>-9.0661184253158993</v>
      </c>
      <c r="I713">
        <v>-27.683886848602899</v>
      </c>
      <c r="J713">
        <v>7.91724125180186</v>
      </c>
      <c r="K713">
        <v>377.549019819796</v>
      </c>
      <c r="L713">
        <v>405.86520172161698</v>
      </c>
      <c r="M713">
        <v>35.748803998559701</v>
      </c>
      <c r="N713">
        <v>0.79680447537647803</v>
      </c>
      <c r="O713">
        <v>65.183285563433401</v>
      </c>
      <c r="P713">
        <v>6.0300703774792002</v>
      </c>
      <c r="Q713">
        <v>5.8110299364852E-2</v>
      </c>
    </row>
    <row r="714" spans="1:17" hidden="1" x14ac:dyDescent="0.3">
      <c r="A714" t="s">
        <v>1566</v>
      </c>
      <c r="B714" t="s">
        <v>1567</v>
      </c>
      <c r="C714" t="s">
        <v>3138</v>
      </c>
      <c r="D714" t="s">
        <v>46</v>
      </c>
      <c r="E714">
        <v>6191.2407599400003</v>
      </c>
      <c r="F714">
        <v>355.4</v>
      </c>
      <c r="G714">
        <v>-32.882929672302097</v>
      </c>
      <c r="H714">
        <v>-2.6686745974833301</v>
      </c>
      <c r="I714">
        <v>-14.8666013350343</v>
      </c>
      <c r="J714">
        <v>7.5616886431400996</v>
      </c>
      <c r="K714">
        <v>374.293170024684</v>
      </c>
      <c r="M714">
        <v>46.120040913940599</v>
      </c>
      <c r="O714">
        <v>19.527293190770902</v>
      </c>
      <c r="P714">
        <v>5.7738095238095202</v>
      </c>
    </row>
    <row r="715" spans="1:17" x14ac:dyDescent="0.3">
      <c r="A715" t="s">
        <v>1568</v>
      </c>
      <c r="B715" t="s">
        <v>1569</v>
      </c>
      <c r="C715" t="s">
        <v>3129</v>
      </c>
      <c r="D715" t="s">
        <v>263</v>
      </c>
      <c r="E715">
        <v>6154.5923454399999</v>
      </c>
      <c r="F715">
        <v>2259.9499999999998</v>
      </c>
      <c r="G715">
        <v>-22.789012445471101</v>
      </c>
      <c r="H715">
        <v>-7.0682892862106996</v>
      </c>
      <c r="I715">
        <v>12.296938484985001</v>
      </c>
      <c r="J715">
        <v>4.7625949313359497</v>
      </c>
      <c r="K715">
        <v>2317.4439582288701</v>
      </c>
      <c r="L715">
        <v>2292.19698962854</v>
      </c>
      <c r="M715">
        <v>61.111092712331299</v>
      </c>
      <c r="N715">
        <v>0.52529706827548805</v>
      </c>
      <c r="O715">
        <v>23.631053784375698</v>
      </c>
      <c r="P715">
        <v>31.392441860465102</v>
      </c>
      <c r="Q715">
        <v>7.8666239078204997E-2</v>
      </c>
    </row>
    <row r="716" spans="1:17" hidden="1" x14ac:dyDescent="0.3">
      <c r="A716" t="s">
        <v>1570</v>
      </c>
      <c r="B716" t="s">
        <v>1571</v>
      </c>
      <c r="C716" t="s">
        <v>3138</v>
      </c>
      <c r="D716" t="s">
        <v>46</v>
      </c>
      <c r="E716">
        <v>6147.405939925</v>
      </c>
      <c r="F716">
        <v>569.15</v>
      </c>
      <c r="G716">
        <v>614.95534086616203</v>
      </c>
      <c r="H716">
        <v>4.9655295125828296</v>
      </c>
      <c r="I716">
        <v>58.205643163204599</v>
      </c>
      <c r="J716">
        <v>15.5894937899547</v>
      </c>
      <c r="K716">
        <v>562.74874227365297</v>
      </c>
      <c r="L716">
        <v>418.71899512190299</v>
      </c>
      <c r="M716">
        <v>63.5560008211596</v>
      </c>
      <c r="N716">
        <v>1.3399218413145899</v>
      </c>
      <c r="O716">
        <v>32.474743037863398</v>
      </c>
      <c r="P716">
        <v>711.56423784400397</v>
      </c>
    </row>
    <row r="717" spans="1:17" x14ac:dyDescent="0.3">
      <c r="A717" t="s">
        <v>1572</v>
      </c>
      <c r="B717" t="s">
        <v>1573</v>
      </c>
      <c r="C717" t="s">
        <v>3141</v>
      </c>
      <c r="D717" t="s">
        <v>166</v>
      </c>
      <c r="E717">
        <v>6142.7599974929999</v>
      </c>
      <c r="F717">
        <v>167.37</v>
      </c>
      <c r="G717">
        <v>123.730877063344</v>
      </c>
      <c r="H717">
        <v>-6.7924257771272103</v>
      </c>
      <c r="I717">
        <v>18.235676170441302</v>
      </c>
      <c r="J717">
        <v>8.2031468922969104</v>
      </c>
      <c r="K717">
        <v>184.830968162011</v>
      </c>
      <c r="L717">
        <v>157.66926081439601</v>
      </c>
      <c r="M717">
        <v>39.942863864217799</v>
      </c>
      <c r="N717">
        <v>0.40602084545563</v>
      </c>
      <c r="O717">
        <v>34.223576507139803</v>
      </c>
      <c r="P717">
        <v>164.61660079051299</v>
      </c>
    </row>
    <row r="718" spans="1:17" hidden="1" x14ac:dyDescent="0.3">
      <c r="A718" t="s">
        <v>1574</v>
      </c>
      <c r="B718" t="s">
        <v>1575</v>
      </c>
      <c r="C718" t="s">
        <v>3138</v>
      </c>
      <c r="D718" t="s">
        <v>247</v>
      </c>
      <c r="E718">
        <v>6120.1712705299997</v>
      </c>
      <c r="F718">
        <v>5593.15</v>
      </c>
      <c r="G718">
        <v>88.8814974264874</v>
      </c>
      <c r="H718">
        <v>3.7261692960489099</v>
      </c>
      <c r="I718">
        <v>33.395775804755502</v>
      </c>
      <c r="J718">
        <v>6.9642298787005403</v>
      </c>
      <c r="K718">
        <v>5320.3931085993399</v>
      </c>
      <c r="L718">
        <v>4505.9984329253703</v>
      </c>
      <c r="M718">
        <v>64.620776849587202</v>
      </c>
      <c r="N718">
        <v>1.0158082889045199</v>
      </c>
      <c r="O718">
        <v>3.16190339969426</v>
      </c>
      <c r="P718">
        <v>117.20970873786401</v>
      </c>
      <c r="Q718">
        <v>0.15596454366064899</v>
      </c>
    </row>
    <row r="719" spans="1:17" hidden="1" x14ac:dyDescent="0.3">
      <c r="A719" t="s">
        <v>1576</v>
      </c>
      <c r="B719" t="s">
        <v>1577</v>
      </c>
      <c r="C719" t="s">
        <v>3135</v>
      </c>
      <c r="D719" t="s">
        <v>51</v>
      </c>
      <c r="E719">
        <v>6109.5694504900002</v>
      </c>
      <c r="F719">
        <v>1404.7</v>
      </c>
      <c r="G719">
        <v>-2.5812762640110698</v>
      </c>
      <c r="H719">
        <v>8.3853113732377906</v>
      </c>
      <c r="I719">
        <v>23.280143497945001</v>
      </c>
      <c r="J719">
        <v>7.9196946925071199</v>
      </c>
      <c r="K719">
        <v>1342.3986176634901</v>
      </c>
      <c r="M719">
        <v>59.532439644032898</v>
      </c>
      <c r="N719">
        <v>0.91702472117346101</v>
      </c>
      <c r="O719">
        <v>7.5603331672243304</v>
      </c>
      <c r="P719">
        <v>44.814432989690701</v>
      </c>
    </row>
    <row r="720" spans="1:17" hidden="1" x14ac:dyDescent="0.3">
      <c r="A720" t="s">
        <v>1578</v>
      </c>
      <c r="B720" t="s">
        <v>1579</v>
      </c>
      <c r="C720" t="s">
        <v>3138</v>
      </c>
      <c r="D720" t="s">
        <v>86</v>
      </c>
      <c r="E720">
        <v>6102.6072694199902</v>
      </c>
      <c r="F720">
        <v>2224.0500000000002</v>
      </c>
      <c r="G720">
        <v>48.753296920402903</v>
      </c>
      <c r="H720">
        <v>-2.9334931685899401</v>
      </c>
      <c r="I720">
        <v>70.992767077882704</v>
      </c>
      <c r="J720">
        <v>8.1280884056754097</v>
      </c>
      <c r="K720">
        <v>2221.5205216621098</v>
      </c>
      <c r="L720">
        <v>1766.16752108009</v>
      </c>
      <c r="M720">
        <v>42.427219558503197</v>
      </c>
      <c r="N720">
        <v>0.32580615536957702</v>
      </c>
      <c r="O720">
        <v>19.1519974820709</v>
      </c>
      <c r="P720">
        <v>95.092105263157904</v>
      </c>
      <c r="Q720">
        <v>0.123929515362111</v>
      </c>
    </row>
    <row r="721" spans="1:17" hidden="1" x14ac:dyDescent="0.3">
      <c r="A721" t="s">
        <v>1580</v>
      </c>
      <c r="B721" t="s">
        <v>1581</v>
      </c>
      <c r="C721" t="s">
        <v>3138</v>
      </c>
      <c r="D721" t="s">
        <v>51</v>
      </c>
      <c r="E721">
        <v>6070.3837649999996</v>
      </c>
      <c r="F721">
        <v>862.2</v>
      </c>
      <c r="G721">
        <v>86.339634362729498</v>
      </c>
      <c r="H721">
        <v>34.770339076107902</v>
      </c>
      <c r="I721">
        <v>46.057559892732201</v>
      </c>
      <c r="J721">
        <v>12.433450864172601</v>
      </c>
      <c r="K721">
        <v>699.619276134948</v>
      </c>
      <c r="L721">
        <v>579.39204939285798</v>
      </c>
      <c r="M721">
        <v>73.246522765911294</v>
      </c>
      <c r="N721">
        <v>2.90078297808622</v>
      </c>
      <c r="O721">
        <v>5.3931802366040396</v>
      </c>
      <c r="P721">
        <v>115.55</v>
      </c>
      <c r="Q721">
        <v>0.15478794792424799</v>
      </c>
    </row>
    <row r="722" spans="1:17" hidden="1" x14ac:dyDescent="0.3">
      <c r="A722" t="s">
        <v>1582</v>
      </c>
      <c r="B722" t="s">
        <v>1583</v>
      </c>
      <c r="C722" t="s">
        <v>3125</v>
      </c>
      <c r="D722" t="s">
        <v>125</v>
      </c>
      <c r="E722">
        <v>6014.6529399000001</v>
      </c>
      <c r="F722">
        <v>482.7</v>
      </c>
      <c r="G722">
        <v>8.3082763386382297</v>
      </c>
      <c r="H722">
        <v>24.899694752694501</v>
      </c>
      <c r="I722">
        <v>44.413854396849999</v>
      </c>
      <c r="J722">
        <v>9.3833128867370892</v>
      </c>
      <c r="K722">
        <v>414.084139199167</v>
      </c>
      <c r="M722">
        <v>65.945924487176896</v>
      </c>
      <c r="N722">
        <v>0.70025707409875304</v>
      </c>
      <c r="O722">
        <v>3.3146882121400401</v>
      </c>
      <c r="P722">
        <v>60.338814150473297</v>
      </c>
    </row>
    <row r="723" spans="1:17" x14ac:dyDescent="0.3">
      <c r="A723" t="s">
        <v>1584</v>
      </c>
      <c r="B723" t="s">
        <v>1585</v>
      </c>
      <c r="C723" t="s">
        <v>599</v>
      </c>
      <c r="D723" t="s">
        <v>599</v>
      </c>
      <c r="E723">
        <v>6013.606796</v>
      </c>
      <c r="F723">
        <v>299.89999999999998</v>
      </c>
      <c r="G723">
        <v>-36.584005229938498</v>
      </c>
      <c r="H723">
        <v>-4.8665560489144797</v>
      </c>
      <c r="I723">
        <v>-18.7230144757741</v>
      </c>
      <c r="J723">
        <v>11.3947770681017</v>
      </c>
      <c r="K723">
        <v>325.914329977514</v>
      </c>
      <c r="L723">
        <v>340.97221032695501</v>
      </c>
      <c r="M723">
        <v>46.788459552637804</v>
      </c>
      <c r="N723">
        <v>0.52159982058118204</v>
      </c>
      <c r="O723">
        <v>45.698566188729501</v>
      </c>
      <c r="P723">
        <v>12.0074696545284</v>
      </c>
      <c r="Q723">
        <v>7.4089622301859004E-2</v>
      </c>
    </row>
    <row r="724" spans="1:17" hidden="1" x14ac:dyDescent="0.3">
      <c r="A724" t="s">
        <v>1586</v>
      </c>
      <c r="B724" t="s">
        <v>1587</v>
      </c>
      <c r="C724" t="s">
        <v>3138</v>
      </c>
      <c r="D724" t="s">
        <v>1588</v>
      </c>
      <c r="E724">
        <v>5978.5897133099998</v>
      </c>
      <c r="F724">
        <v>335.55</v>
      </c>
      <c r="G724">
        <v>-16.079153216664899</v>
      </c>
      <c r="H724">
        <v>1.60845500813991</v>
      </c>
      <c r="I724">
        <v>16.377024979288102</v>
      </c>
      <c r="J724">
        <v>11.512691832864601</v>
      </c>
      <c r="K724">
        <v>329.19772873885398</v>
      </c>
      <c r="L724">
        <v>308.678624250898</v>
      </c>
      <c r="M724">
        <v>63.757397915659297</v>
      </c>
      <c r="N724">
        <v>0.64367981912509198</v>
      </c>
      <c r="O724">
        <v>20.369542542095001</v>
      </c>
      <c r="P724">
        <v>42.3027989821882</v>
      </c>
      <c r="Q724">
        <v>0.12435625411564299</v>
      </c>
    </row>
    <row r="725" spans="1:17" hidden="1" x14ac:dyDescent="0.3">
      <c r="A725" t="s">
        <v>1589</v>
      </c>
      <c r="B725" t="s">
        <v>1590</v>
      </c>
      <c r="C725" t="s">
        <v>3138</v>
      </c>
      <c r="D725" t="s">
        <v>117</v>
      </c>
      <c r="E725">
        <v>5971.362358974</v>
      </c>
      <c r="F725">
        <v>46.94</v>
      </c>
      <c r="G725">
        <v>-5.2758997069398301</v>
      </c>
      <c r="H725">
        <v>2.4023130356494602</v>
      </c>
      <c r="I725">
        <v>23.955088384488199</v>
      </c>
      <c r="J725">
        <v>16.2730041737235</v>
      </c>
      <c r="K725">
        <v>45.488737969555601</v>
      </c>
      <c r="L725">
        <v>38.626450923548099</v>
      </c>
      <c r="N725">
        <v>0.54842639547220295</v>
      </c>
      <c r="O725">
        <v>16.638261610566602</v>
      </c>
      <c r="P725">
        <v>71.941391941391899</v>
      </c>
    </row>
    <row r="726" spans="1:17" x14ac:dyDescent="0.3">
      <c r="A726" t="s">
        <v>1591</v>
      </c>
      <c r="B726" t="s">
        <v>1592</v>
      </c>
      <c r="C726" t="s">
        <v>3134</v>
      </c>
      <c r="D726" t="s">
        <v>1319</v>
      </c>
      <c r="E726">
        <v>5959.5992508150002</v>
      </c>
      <c r="F726">
        <v>921.15</v>
      </c>
      <c r="G726">
        <v>-30.589801472461499</v>
      </c>
      <c r="H726">
        <v>4.6997189140832498</v>
      </c>
      <c r="I726">
        <v>18.158043335376799</v>
      </c>
      <c r="J726">
        <v>13.8303794330313</v>
      </c>
      <c r="K726">
        <v>913.63723922628606</v>
      </c>
      <c r="L726">
        <v>832.940792773873</v>
      </c>
      <c r="M726">
        <v>48.519958827836199</v>
      </c>
      <c r="N726">
        <v>0.55598726379921204</v>
      </c>
      <c r="O726">
        <v>15.7846170547685</v>
      </c>
      <c r="P726">
        <v>50.909239842726002</v>
      </c>
      <c r="Q726">
        <v>0.127277114552235</v>
      </c>
    </row>
    <row r="727" spans="1:17" x14ac:dyDescent="0.3">
      <c r="A727" t="s">
        <v>1593</v>
      </c>
      <c r="B727" t="s">
        <v>1594</v>
      </c>
      <c r="C727" t="s">
        <v>3125</v>
      </c>
      <c r="D727" t="s">
        <v>1003</v>
      </c>
      <c r="E727">
        <v>5954.4625081199902</v>
      </c>
      <c r="F727">
        <v>129.82</v>
      </c>
      <c r="G727">
        <v>-48.445887609126203</v>
      </c>
      <c r="H727">
        <v>9.1488972004071094</v>
      </c>
      <c r="I727">
        <v>-25.546951914187002</v>
      </c>
      <c r="J727">
        <v>8.5986931490061398</v>
      </c>
      <c r="K727">
        <v>133.324081230486</v>
      </c>
      <c r="L727">
        <v>145.22367601273001</v>
      </c>
      <c r="M727">
        <v>47.076468968874501</v>
      </c>
      <c r="N727">
        <v>0.47917839160724701</v>
      </c>
      <c r="O727">
        <v>62.224618702819299</v>
      </c>
      <c r="P727">
        <v>8.1562942597683801</v>
      </c>
      <c r="Q727">
        <v>4.3962204848916997E-2</v>
      </c>
    </row>
    <row r="728" spans="1:17" x14ac:dyDescent="0.3">
      <c r="A728" t="s">
        <v>1595</v>
      </c>
      <c r="B728" t="s">
        <v>1596</v>
      </c>
      <c r="C728" t="s">
        <v>3135</v>
      </c>
      <c r="D728" t="s">
        <v>1597</v>
      </c>
      <c r="E728">
        <v>5921.9297205599996</v>
      </c>
      <c r="F728">
        <v>434.4</v>
      </c>
      <c r="G728">
        <v>-12.499843857504199</v>
      </c>
      <c r="H728">
        <v>-6.4394219589406596</v>
      </c>
      <c r="I728">
        <v>-13.4716387708017</v>
      </c>
      <c r="J728">
        <v>2.7327089575707699</v>
      </c>
      <c r="K728">
        <v>477.40663021735901</v>
      </c>
      <c r="L728">
        <v>464.84559853798203</v>
      </c>
      <c r="M728">
        <v>31.019271965778099</v>
      </c>
      <c r="N728">
        <v>1.0414734886591599</v>
      </c>
      <c r="O728">
        <v>32.803867403314896</v>
      </c>
      <c r="P728">
        <v>17.7235772357723</v>
      </c>
    </row>
    <row r="729" spans="1:17" x14ac:dyDescent="0.3">
      <c r="A729" t="s">
        <v>1598</v>
      </c>
      <c r="B729" t="s">
        <v>1599</v>
      </c>
      <c r="C729" t="s">
        <v>3127</v>
      </c>
      <c r="D729" t="s">
        <v>163</v>
      </c>
      <c r="E729">
        <v>5894.3155603199903</v>
      </c>
      <c r="F729">
        <v>650.4</v>
      </c>
      <c r="G729">
        <v>36.153429606323002</v>
      </c>
      <c r="H729">
        <v>8.6907565447707107</v>
      </c>
      <c r="I729">
        <v>20.283066907479601</v>
      </c>
      <c r="J729">
        <v>6.7835927679815997</v>
      </c>
      <c r="K729">
        <v>625.81771791478104</v>
      </c>
      <c r="L729">
        <v>572.23448193209697</v>
      </c>
      <c r="M729">
        <v>64.588001312867704</v>
      </c>
      <c r="N729">
        <v>0.90964782237366104</v>
      </c>
      <c r="O729">
        <v>10.9624846248462</v>
      </c>
      <c r="P729">
        <v>71.135376924088902</v>
      </c>
    </row>
    <row r="730" spans="1:17" x14ac:dyDescent="0.3">
      <c r="A730" t="s">
        <v>1600</v>
      </c>
      <c r="B730" t="s">
        <v>1601</v>
      </c>
      <c r="C730" t="s">
        <v>3135</v>
      </c>
      <c r="D730" t="s">
        <v>889</v>
      </c>
      <c r="E730">
        <v>5892.0350548500001</v>
      </c>
      <c r="F730">
        <v>33.25</v>
      </c>
      <c r="G730">
        <v>-47.361318502536399</v>
      </c>
      <c r="H730">
        <v>3.8365251835784999</v>
      </c>
      <c r="I730">
        <v>-34.556463749556599</v>
      </c>
      <c r="J730">
        <v>16.641139951222399</v>
      </c>
      <c r="K730">
        <v>35.135126245182299</v>
      </c>
      <c r="L730">
        <v>40.092141951900402</v>
      </c>
      <c r="M730">
        <v>62.372594510500903</v>
      </c>
      <c r="N730">
        <v>0.43728898768334501</v>
      </c>
      <c r="O730">
        <v>62.406015037593903</v>
      </c>
      <c r="P730">
        <v>17.0362548398451</v>
      </c>
      <c r="Q730">
        <v>1.1454075912036E-2</v>
      </c>
    </row>
    <row r="731" spans="1:17" x14ac:dyDescent="0.3">
      <c r="A731" t="s">
        <v>1602</v>
      </c>
      <c r="B731" t="s">
        <v>1603</v>
      </c>
      <c r="C731" t="s">
        <v>3127</v>
      </c>
      <c r="D731" t="s">
        <v>247</v>
      </c>
      <c r="E731">
        <v>5888.8967326350003</v>
      </c>
      <c r="F731">
        <v>685.95</v>
      </c>
      <c r="G731">
        <v>59.395454093608599</v>
      </c>
      <c r="H731">
        <v>26.740201312010299</v>
      </c>
      <c r="I731">
        <v>45.048639026736303</v>
      </c>
      <c r="J731">
        <v>4.6174720659706896</v>
      </c>
      <c r="K731">
        <v>585.16438943797402</v>
      </c>
      <c r="L731">
        <v>484.49760471276898</v>
      </c>
      <c r="M731">
        <v>70.259720539643098</v>
      </c>
      <c r="N731">
        <v>0.88399940584947301</v>
      </c>
      <c r="O731">
        <v>1.02777170347692</v>
      </c>
      <c r="P731">
        <v>90.886322526784397</v>
      </c>
    </row>
    <row r="732" spans="1:17" hidden="1" x14ac:dyDescent="0.3">
      <c r="A732" t="s">
        <v>1604</v>
      </c>
      <c r="B732" t="s">
        <v>1605</v>
      </c>
      <c r="C732" t="s">
        <v>3138</v>
      </c>
      <c r="D732" t="s">
        <v>371</v>
      </c>
      <c r="E732">
        <v>5853.8186910000004</v>
      </c>
      <c r="F732">
        <v>982.2</v>
      </c>
      <c r="G732">
        <v>103.97683746536801</v>
      </c>
      <c r="H732">
        <v>22.506632009578802</v>
      </c>
      <c r="I732">
        <v>52.210034238238002</v>
      </c>
      <c r="J732">
        <v>7.4828093277147598</v>
      </c>
      <c r="K732">
        <v>870.17448753902795</v>
      </c>
      <c r="L732">
        <v>675.98309448344105</v>
      </c>
      <c r="M732">
        <v>61.867501654949699</v>
      </c>
      <c r="N732">
        <v>1.73323651837059</v>
      </c>
      <c r="O732">
        <v>4.13357768275299</v>
      </c>
      <c r="P732">
        <v>225.71712817111501</v>
      </c>
      <c r="Q732">
        <v>0.17865590146593299</v>
      </c>
    </row>
    <row r="733" spans="1:17" hidden="1" x14ac:dyDescent="0.3">
      <c r="A733" t="s">
        <v>1606</v>
      </c>
      <c r="B733" t="s">
        <v>1607</v>
      </c>
      <c r="C733" t="s">
        <v>3138</v>
      </c>
      <c r="D733" t="s">
        <v>273</v>
      </c>
      <c r="E733">
        <v>5839.1601300000002</v>
      </c>
      <c r="F733">
        <v>3012.05</v>
      </c>
      <c r="G733">
        <v>307.49202570594503</v>
      </c>
      <c r="H733">
        <v>26.333443951085499</v>
      </c>
      <c r="I733">
        <v>89.681724263736101</v>
      </c>
      <c r="J733">
        <v>9.4899154701186994</v>
      </c>
      <c r="K733">
        <v>2772.2681767802201</v>
      </c>
      <c r="L733">
        <v>2052.9065842167001</v>
      </c>
      <c r="M733">
        <v>62.063773867569701</v>
      </c>
      <c r="N733">
        <v>0.93769852120334896</v>
      </c>
      <c r="O733">
        <v>18.756328746202701</v>
      </c>
      <c r="P733">
        <v>351.8075</v>
      </c>
      <c r="Q733">
        <v>0.32336583463118501</v>
      </c>
    </row>
    <row r="734" spans="1:17" x14ac:dyDescent="0.3">
      <c r="A734" t="s">
        <v>1608</v>
      </c>
      <c r="B734" t="s">
        <v>1609</v>
      </c>
      <c r="C734" t="s">
        <v>3125</v>
      </c>
      <c r="D734" t="s">
        <v>37</v>
      </c>
      <c r="E734">
        <v>5805.1749184</v>
      </c>
      <c r="F734">
        <v>342.4</v>
      </c>
      <c r="G734">
        <v>-6.8631994218890604</v>
      </c>
      <c r="H734">
        <v>0.839933566890535</v>
      </c>
      <c r="I734">
        <v>-9.7996299755830591</v>
      </c>
      <c r="J734">
        <v>16.244293386095201</v>
      </c>
      <c r="K734">
        <v>371.29043917953999</v>
      </c>
      <c r="L734">
        <v>364.78567467045002</v>
      </c>
      <c r="M734">
        <v>48.218697772044699</v>
      </c>
      <c r="N734">
        <v>0.51852220575838304</v>
      </c>
      <c r="O734">
        <v>41.983060747663501</v>
      </c>
      <c r="P734">
        <v>18.632376332740101</v>
      </c>
      <c r="Q734">
        <v>-2.8376467887400001E-3</v>
      </c>
    </row>
    <row r="735" spans="1:17" x14ac:dyDescent="0.3">
      <c r="A735" t="s">
        <v>1610</v>
      </c>
      <c r="B735" t="s">
        <v>1611</v>
      </c>
      <c r="C735" t="s">
        <v>3121</v>
      </c>
      <c r="D735" t="s">
        <v>291</v>
      </c>
      <c r="E735">
        <v>5797.8581137450001</v>
      </c>
      <c r="F735">
        <v>1177.45</v>
      </c>
      <c r="G735">
        <v>68.803024420992202</v>
      </c>
      <c r="H735">
        <v>-9.1327883441432292</v>
      </c>
      <c r="I735">
        <v>15.9479716051673</v>
      </c>
      <c r="J735">
        <v>6.78256310232827</v>
      </c>
      <c r="K735">
        <v>1265.6449406333199</v>
      </c>
      <c r="L735">
        <v>1105.57673651753</v>
      </c>
      <c r="M735">
        <v>43.826815537175897</v>
      </c>
      <c r="N735">
        <v>0.541705233445259</v>
      </c>
      <c r="O735">
        <v>28.544736506858001</v>
      </c>
      <c r="P735">
        <v>96.241666666666603</v>
      </c>
      <c r="Q735">
        <v>7.9754118478220004E-2</v>
      </c>
    </row>
    <row r="736" spans="1:17" hidden="1" x14ac:dyDescent="0.3">
      <c r="A736" t="s">
        <v>1612</v>
      </c>
      <c r="B736" t="s">
        <v>1613</v>
      </c>
      <c r="C736" t="s">
        <v>3138</v>
      </c>
      <c r="D736" t="s">
        <v>291</v>
      </c>
      <c r="E736">
        <v>5792.3017398749998</v>
      </c>
      <c r="F736">
        <v>479.85</v>
      </c>
      <c r="G736">
        <v>318.54348107620302</v>
      </c>
      <c r="H736">
        <v>-7.5204936433523102</v>
      </c>
      <c r="I736">
        <v>204.02308905686499</v>
      </c>
      <c r="J736">
        <v>8.4016694922271</v>
      </c>
      <c r="K736">
        <v>444.04285300486202</v>
      </c>
      <c r="L736">
        <v>285.23280896907499</v>
      </c>
      <c r="M736">
        <v>45.780553666490597</v>
      </c>
      <c r="N736">
        <v>0.182105598849337</v>
      </c>
      <c r="O736">
        <v>25.0390747108471</v>
      </c>
      <c r="P736">
        <v>360.50863723608398</v>
      </c>
      <c r="Q736">
        <v>0.238330839397949</v>
      </c>
    </row>
    <row r="737" spans="1:17" x14ac:dyDescent="0.3">
      <c r="A737" t="s">
        <v>1614</v>
      </c>
      <c r="B737" t="s">
        <v>1615</v>
      </c>
      <c r="C737" t="s">
        <v>3134</v>
      </c>
      <c r="D737" t="s">
        <v>1616</v>
      </c>
      <c r="E737">
        <v>5786.1189258249997</v>
      </c>
      <c r="F737">
        <v>443.15</v>
      </c>
      <c r="G737">
        <v>-19.277572720844901</v>
      </c>
      <c r="H737">
        <v>-0.53386670167106498</v>
      </c>
      <c r="I737">
        <v>-19.3111570405087</v>
      </c>
      <c r="J737">
        <v>12.5519948397574</v>
      </c>
      <c r="K737">
        <v>469.00749990336402</v>
      </c>
      <c r="L737">
        <v>492.32081440480403</v>
      </c>
      <c r="M737">
        <v>50.5839876721341</v>
      </c>
      <c r="N737">
        <v>0.577126820129651</v>
      </c>
      <c r="O737">
        <v>51.0436646733611</v>
      </c>
      <c r="P737">
        <v>10.0857036392994</v>
      </c>
      <c r="Q737">
        <v>-5.311544259868E-3</v>
      </c>
    </row>
    <row r="738" spans="1:17" hidden="1" x14ac:dyDescent="0.3">
      <c r="A738" t="s">
        <v>1617</v>
      </c>
      <c r="B738" t="s">
        <v>1618</v>
      </c>
      <c r="C738" t="s">
        <v>3138</v>
      </c>
      <c r="D738" t="s">
        <v>131</v>
      </c>
      <c r="E738">
        <v>5775.4705679999997</v>
      </c>
      <c r="F738">
        <v>7572.6</v>
      </c>
      <c r="G738">
        <v>151.75177520199699</v>
      </c>
      <c r="H738">
        <v>33.730752581846097</v>
      </c>
      <c r="I738">
        <v>29.882077977539499</v>
      </c>
      <c r="J738">
        <v>-0.999273349637536</v>
      </c>
      <c r="K738">
        <v>6485.8178791913297</v>
      </c>
      <c r="L738">
        <v>5269.7013922812102</v>
      </c>
      <c r="M738">
        <v>74.096300311757105</v>
      </c>
      <c r="N738">
        <v>1.99648576229543</v>
      </c>
      <c r="O738">
        <v>2.4311332963579102</v>
      </c>
      <c r="P738">
        <v>242.48111799556699</v>
      </c>
      <c r="Q738">
        <v>0.33035851372270902</v>
      </c>
    </row>
    <row r="739" spans="1:17" x14ac:dyDescent="0.3">
      <c r="A739" t="s">
        <v>1619</v>
      </c>
      <c r="B739" t="s">
        <v>1620</v>
      </c>
      <c r="C739" t="s">
        <v>3137</v>
      </c>
      <c r="D739" t="s">
        <v>477</v>
      </c>
      <c r="E739">
        <v>5765.1872192199999</v>
      </c>
      <c r="F739">
        <v>2185.3000000000002</v>
      </c>
      <c r="G739">
        <v>12.395889696471301</v>
      </c>
      <c r="H739">
        <v>6.0669998000880803</v>
      </c>
      <c r="I739">
        <v>37.507441328611499</v>
      </c>
      <c r="J739">
        <v>19.2683557249952</v>
      </c>
      <c r="K739">
        <v>1945.9006022828301</v>
      </c>
      <c r="L739">
        <v>1681.90812423849</v>
      </c>
      <c r="M739">
        <v>64.349154668858304</v>
      </c>
      <c r="N739">
        <v>0.37149640317405602</v>
      </c>
      <c r="O739">
        <v>9.3671349471468197</v>
      </c>
      <c r="P739">
        <v>85.824829931972801</v>
      </c>
      <c r="Q739">
        <v>5.0886269126107997E-2</v>
      </c>
    </row>
    <row r="740" spans="1:17" x14ac:dyDescent="0.3">
      <c r="A740" t="s">
        <v>1621</v>
      </c>
      <c r="B740" t="s">
        <v>1622</v>
      </c>
      <c r="C740" t="s">
        <v>3124</v>
      </c>
      <c r="D740" t="s">
        <v>737</v>
      </c>
      <c r="E740">
        <v>5760.3165166999997</v>
      </c>
      <c r="F740">
        <v>118.1</v>
      </c>
      <c r="G740">
        <v>-37.682522756642697</v>
      </c>
      <c r="H740">
        <v>-0.77796921976052302</v>
      </c>
      <c r="I740">
        <v>-18.527492949517502</v>
      </c>
      <c r="J740">
        <v>4.6637279895672696</v>
      </c>
      <c r="K740">
        <v>124.384306471206</v>
      </c>
      <c r="L740">
        <v>133.51536429666999</v>
      </c>
      <c r="M740">
        <v>47.315737042060903</v>
      </c>
      <c r="N740">
        <v>0.72177212449641803</v>
      </c>
      <c r="O740">
        <v>37.933954276037198</v>
      </c>
      <c r="P740">
        <v>7.8538812785388101</v>
      </c>
      <c r="Q740">
        <v>-0.102828584150002</v>
      </c>
    </row>
    <row r="741" spans="1:17" x14ac:dyDescent="0.3">
      <c r="A741" t="s">
        <v>1623</v>
      </c>
      <c r="B741" t="s">
        <v>1624</v>
      </c>
      <c r="C741" t="s">
        <v>3124</v>
      </c>
      <c r="D741" t="s">
        <v>969</v>
      </c>
      <c r="E741">
        <v>5753.2903689099903</v>
      </c>
      <c r="F741">
        <v>670.1</v>
      </c>
      <c r="G741">
        <v>92.505831638867093</v>
      </c>
      <c r="H741">
        <v>-2.6422021349210798</v>
      </c>
      <c r="I741">
        <v>140.18984332047299</v>
      </c>
      <c r="J741">
        <v>16.844896685558201</v>
      </c>
      <c r="K741">
        <v>644.208048120743</v>
      </c>
      <c r="L741">
        <v>467.93010363805797</v>
      </c>
      <c r="M741">
        <v>50.013795952100097</v>
      </c>
      <c r="N741">
        <v>0.14225169046619701</v>
      </c>
      <c r="O741">
        <v>30.3984479928368</v>
      </c>
      <c r="P741">
        <v>210.51899907321501</v>
      </c>
      <c r="Q741">
        <v>8.1233293172735005E-2</v>
      </c>
    </row>
    <row r="742" spans="1:17" hidden="1" x14ac:dyDescent="0.3">
      <c r="A742" t="s">
        <v>1625</v>
      </c>
      <c r="B742" t="s">
        <v>1626</v>
      </c>
      <c r="C742" t="s">
        <v>3138</v>
      </c>
      <c r="D742" t="s">
        <v>469</v>
      </c>
      <c r="E742">
        <v>5704.3493125199902</v>
      </c>
      <c r="F742">
        <v>395.7</v>
      </c>
      <c r="G742">
        <v>-33.285588557109897</v>
      </c>
      <c r="H742">
        <v>4.8562581387953196</v>
      </c>
      <c r="I742">
        <v>-16.9308507665802</v>
      </c>
      <c r="J742">
        <v>7.7902237090945601</v>
      </c>
      <c r="K742">
        <v>405.98227171183299</v>
      </c>
      <c r="L742">
        <v>425.37746093189003</v>
      </c>
      <c r="M742">
        <v>48.852806776573999</v>
      </c>
      <c r="N742">
        <v>0.49568569534646001</v>
      </c>
      <c r="O742">
        <v>42.671215567348902</v>
      </c>
      <c r="P742">
        <v>4.6825396825396801</v>
      </c>
      <c r="Q742">
        <v>-5.3208989810139003E-2</v>
      </c>
    </row>
    <row r="743" spans="1:17" hidden="1" x14ac:dyDescent="0.3">
      <c r="A743" t="s">
        <v>1627</v>
      </c>
      <c r="B743" t="s">
        <v>1628</v>
      </c>
      <c r="C743" t="s">
        <v>3138</v>
      </c>
      <c r="D743" t="s">
        <v>21</v>
      </c>
      <c r="E743">
        <v>5701.0430145500004</v>
      </c>
      <c r="F743">
        <v>481.9</v>
      </c>
      <c r="G743">
        <v>-29.3606226205833</v>
      </c>
      <c r="H743">
        <v>3.9831570070395901</v>
      </c>
      <c r="I743">
        <v>6.4677937590356898</v>
      </c>
      <c r="J743">
        <v>2.64825113653007</v>
      </c>
      <c r="K743">
        <v>495.10278138851498</v>
      </c>
      <c r="L743">
        <v>479.89384738489798</v>
      </c>
      <c r="M743">
        <v>41.054921693232899</v>
      </c>
      <c r="N743">
        <v>0.74854407120371202</v>
      </c>
      <c r="O743">
        <v>24.299647229715699</v>
      </c>
      <c r="P743">
        <v>23.532427582671001</v>
      </c>
      <c r="Q743">
        <v>7.7169810867576002E-2</v>
      </c>
    </row>
    <row r="744" spans="1:17" x14ac:dyDescent="0.3">
      <c r="A744" t="s">
        <v>1629</v>
      </c>
      <c r="B744" t="s">
        <v>1630</v>
      </c>
      <c r="C744" t="s">
        <v>599</v>
      </c>
      <c r="D744" t="s">
        <v>462</v>
      </c>
      <c r="E744">
        <v>5693.6217221349998</v>
      </c>
      <c r="F744">
        <v>1893.35</v>
      </c>
      <c r="G744">
        <v>11.3667506191937</v>
      </c>
      <c r="H744">
        <v>-3.4633162916540998</v>
      </c>
      <c r="I744">
        <v>22.2757355235881</v>
      </c>
      <c r="J744">
        <v>8.52016176477286</v>
      </c>
      <c r="K744">
        <v>2042.03136520014</v>
      </c>
      <c r="L744">
        <v>1790.5140397459299</v>
      </c>
      <c r="M744">
        <v>38.6021725425732</v>
      </c>
      <c r="N744">
        <v>0.28991828824014299</v>
      </c>
      <c r="O744">
        <v>31.671376132252298</v>
      </c>
      <c r="P744">
        <v>76.659668766036802</v>
      </c>
      <c r="Q744">
        <v>-9.8979154577178999E-2</v>
      </c>
    </row>
    <row r="745" spans="1:17" x14ac:dyDescent="0.3">
      <c r="A745" t="s">
        <v>1631</v>
      </c>
      <c r="B745" t="s">
        <v>1632</v>
      </c>
      <c r="C745" t="s">
        <v>3129</v>
      </c>
      <c r="D745" t="s">
        <v>196</v>
      </c>
      <c r="E745">
        <v>5662.6143970800003</v>
      </c>
      <c r="F745">
        <v>464.6</v>
      </c>
      <c r="G745">
        <v>3.7431372881558498</v>
      </c>
      <c r="H745">
        <v>6.3369190024015101</v>
      </c>
      <c r="I745">
        <v>1.9460863478028199E-2</v>
      </c>
      <c r="J745">
        <v>8.3656640574444907</v>
      </c>
      <c r="K745">
        <v>472.12384615868899</v>
      </c>
      <c r="L745">
        <v>442.52636929597998</v>
      </c>
      <c r="M745">
        <v>51.672347596451203</v>
      </c>
      <c r="N745">
        <v>0.58224120027432602</v>
      </c>
      <c r="O745">
        <v>16.767111493758001</v>
      </c>
      <c r="P745">
        <v>46.885867846980702</v>
      </c>
      <c r="Q745">
        <v>0.172676268884185</v>
      </c>
    </row>
    <row r="746" spans="1:17" x14ac:dyDescent="0.3">
      <c r="A746" t="s">
        <v>1633</v>
      </c>
      <c r="B746" t="s">
        <v>1634</v>
      </c>
      <c r="C746" t="s">
        <v>3134</v>
      </c>
      <c r="D746" t="s">
        <v>599</v>
      </c>
      <c r="E746">
        <v>5654.7709389000001</v>
      </c>
      <c r="F746">
        <v>322.2</v>
      </c>
      <c r="G746">
        <v>-18.282123787994198</v>
      </c>
      <c r="H746">
        <v>-1.22433112267309</v>
      </c>
      <c r="I746">
        <v>-2.5561912520041798</v>
      </c>
      <c r="J746">
        <v>3.6456378644191099</v>
      </c>
      <c r="K746">
        <v>350.48710950466699</v>
      </c>
      <c r="L746">
        <v>335.79888883940203</v>
      </c>
      <c r="M746">
        <v>33.533614660081597</v>
      </c>
      <c r="N746">
        <v>0.47225095714105902</v>
      </c>
      <c r="O746">
        <v>36.033519553072601</v>
      </c>
      <c r="P746">
        <v>29.371612126079</v>
      </c>
      <c r="Q746">
        <v>0.107157614026523</v>
      </c>
    </row>
    <row r="747" spans="1:17" x14ac:dyDescent="0.3">
      <c r="A747" t="s">
        <v>1635</v>
      </c>
      <c r="B747" t="s">
        <v>1636</v>
      </c>
      <c r="C747" t="s">
        <v>3126</v>
      </c>
      <c r="D747" t="s">
        <v>46</v>
      </c>
      <c r="E747">
        <v>5639.7284897099998</v>
      </c>
      <c r="F747">
        <v>745.35</v>
      </c>
      <c r="G747">
        <v>53.835590949462002</v>
      </c>
      <c r="H747">
        <v>8.3489677617145102</v>
      </c>
      <c r="I747">
        <v>6.4542656205075604</v>
      </c>
      <c r="J747">
        <v>15.0990891004614</v>
      </c>
      <c r="K747">
        <v>764.321829288397</v>
      </c>
      <c r="L747">
        <v>709.17031074879401</v>
      </c>
      <c r="M747">
        <v>47.931628073428598</v>
      </c>
      <c r="N747">
        <v>0.80952600416467602</v>
      </c>
      <c r="O747">
        <v>25.6859193667404</v>
      </c>
      <c r="P747">
        <v>82.527243785967897</v>
      </c>
      <c r="Q747">
        <v>0.178855191023014</v>
      </c>
    </row>
    <row r="748" spans="1:17" hidden="1" x14ac:dyDescent="0.3">
      <c r="A748" t="s">
        <v>1637</v>
      </c>
      <c r="B748" t="s">
        <v>1638</v>
      </c>
      <c r="C748" t="s">
        <v>3138</v>
      </c>
      <c r="D748" t="s">
        <v>1639</v>
      </c>
      <c r="E748">
        <v>5622.5752849999999</v>
      </c>
      <c r="F748">
        <v>437</v>
      </c>
      <c r="G748">
        <v>49.615004863534303</v>
      </c>
      <c r="H748">
        <v>0.76259862102391296</v>
      </c>
      <c r="I748">
        <v>18.192945884982901</v>
      </c>
      <c r="J748">
        <v>4.3701283431587798</v>
      </c>
      <c r="K748">
        <v>468.073900195958</v>
      </c>
      <c r="L748">
        <v>410.93319983484997</v>
      </c>
      <c r="M748">
        <v>42.638405428958201</v>
      </c>
      <c r="N748">
        <v>0.643777642633522</v>
      </c>
      <c r="O748">
        <v>31.567505720823799</v>
      </c>
      <c r="P748">
        <v>89.177489177489093</v>
      </c>
      <c r="Q748">
        <v>0.173631252986305</v>
      </c>
    </row>
    <row r="749" spans="1:17" x14ac:dyDescent="0.3">
      <c r="A749" t="s">
        <v>1640</v>
      </c>
      <c r="B749" t="s">
        <v>1641</v>
      </c>
      <c r="C749" t="s">
        <v>3125</v>
      </c>
      <c r="D749" t="s">
        <v>237</v>
      </c>
      <c r="E749">
        <v>5620.81917462</v>
      </c>
      <c r="F749">
        <v>291.3</v>
      </c>
      <c r="G749">
        <v>-9.2275328722615004</v>
      </c>
      <c r="H749">
        <v>7.6278306239604703</v>
      </c>
      <c r="I749">
        <v>19.919123281471901</v>
      </c>
      <c r="J749">
        <v>9.7090806321317693</v>
      </c>
      <c r="K749">
        <v>286.41582765551198</v>
      </c>
      <c r="L749">
        <v>254.54860264032399</v>
      </c>
      <c r="M749">
        <v>53.983019073089203</v>
      </c>
      <c r="N749">
        <v>0.328995030366661</v>
      </c>
      <c r="O749">
        <v>13.250944043940899</v>
      </c>
      <c r="P749">
        <v>60.010985992859098</v>
      </c>
      <c r="Q749">
        <v>0.14191349270381101</v>
      </c>
    </row>
    <row r="750" spans="1:17" hidden="1" x14ac:dyDescent="0.3">
      <c r="A750" t="s">
        <v>1642</v>
      </c>
      <c r="B750" t="s">
        <v>1643</v>
      </c>
      <c r="C750" t="s">
        <v>3135</v>
      </c>
      <c r="D750" t="s">
        <v>128</v>
      </c>
      <c r="E750">
        <v>5619.5730808500002</v>
      </c>
      <c r="F750">
        <v>145.05000000000001</v>
      </c>
      <c r="G750">
        <v>-37.249763800817803</v>
      </c>
      <c r="H750">
        <v>2.8390736757206501</v>
      </c>
      <c r="I750">
        <v>-19.233435463549998</v>
      </c>
      <c r="J750">
        <v>3.2381521364635502</v>
      </c>
      <c r="K750">
        <v>153.52271251190999</v>
      </c>
      <c r="M750">
        <v>41.148080574479202</v>
      </c>
      <c r="N750">
        <v>0.55799522879702901</v>
      </c>
      <c r="O750">
        <v>36.159944846604603</v>
      </c>
      <c r="P750">
        <v>7.44444444444445</v>
      </c>
    </row>
    <row r="751" spans="1:17" x14ac:dyDescent="0.3">
      <c r="A751" t="s">
        <v>1644</v>
      </c>
      <c r="B751" t="s">
        <v>1645</v>
      </c>
      <c r="C751" t="s">
        <v>3137</v>
      </c>
      <c r="D751" t="s">
        <v>291</v>
      </c>
      <c r="E751">
        <v>5610.4712499999996</v>
      </c>
      <c r="F751">
        <v>585.95000000000005</v>
      </c>
      <c r="G751">
        <v>-21.516718900390899</v>
      </c>
      <c r="H751">
        <v>-4.9042927368176699</v>
      </c>
      <c r="I751">
        <v>11.1249348955002</v>
      </c>
      <c r="J751">
        <v>11.123753414736999</v>
      </c>
      <c r="K751">
        <v>615.94580291288605</v>
      </c>
      <c r="L751">
        <v>581.85503652780596</v>
      </c>
      <c r="M751">
        <v>46.671908231289699</v>
      </c>
      <c r="N751">
        <v>0.43920344262326499</v>
      </c>
      <c r="O751">
        <v>24.037887191739799</v>
      </c>
      <c r="P751">
        <v>34.716634095873097</v>
      </c>
      <c r="Q751">
        <v>4.6342431198812997E-2</v>
      </c>
    </row>
    <row r="752" spans="1:17" hidden="1" x14ac:dyDescent="0.3">
      <c r="A752" t="s">
        <v>1646</v>
      </c>
      <c r="B752" t="s">
        <v>1647</v>
      </c>
      <c r="C752" t="s">
        <v>3138</v>
      </c>
      <c r="D752" t="s">
        <v>599</v>
      </c>
      <c r="E752">
        <v>5570.6241958500004</v>
      </c>
      <c r="F752">
        <v>2201.15</v>
      </c>
      <c r="G752">
        <v>131.797274759484</v>
      </c>
      <c r="H752">
        <v>12.3424775645308</v>
      </c>
      <c r="I752">
        <v>102.106896185477</v>
      </c>
      <c r="J752">
        <v>4.0038513927680599</v>
      </c>
      <c r="K752">
        <v>1983.0617639648301</v>
      </c>
      <c r="L752">
        <v>1534.7874290982299</v>
      </c>
      <c r="M752">
        <v>60.241500819760702</v>
      </c>
      <c r="N752">
        <v>0.825417536061549</v>
      </c>
      <c r="O752">
        <v>10.733025918269901</v>
      </c>
      <c r="P752">
        <v>167.84497444633701</v>
      </c>
      <c r="Q752">
        <v>0.17470194316009899</v>
      </c>
    </row>
    <row r="753" spans="1:17" hidden="1" x14ac:dyDescent="0.3">
      <c r="A753" t="s">
        <v>1648</v>
      </c>
      <c r="B753" t="s">
        <v>1649</v>
      </c>
      <c r="C753" t="s">
        <v>3138</v>
      </c>
      <c r="D753" t="s">
        <v>263</v>
      </c>
      <c r="E753">
        <v>5504.7262879999998</v>
      </c>
      <c r="F753">
        <v>563.6</v>
      </c>
      <c r="G753">
        <v>51.018465618766903</v>
      </c>
      <c r="H753">
        <v>40.460876345844298</v>
      </c>
      <c r="I753">
        <v>47.382202976144903</v>
      </c>
      <c r="J753">
        <v>45.264076173165499</v>
      </c>
      <c r="K753">
        <v>451.06688361626698</v>
      </c>
      <c r="L753">
        <v>411.28925627529998</v>
      </c>
      <c r="M753">
        <v>80.930130226561502</v>
      </c>
      <c r="N753">
        <v>2.3811936708533099</v>
      </c>
      <c r="O753">
        <v>4.5599716110716599</v>
      </c>
      <c r="P753">
        <v>88.636934147770006</v>
      </c>
      <c r="Q753">
        <v>0.15684876401176301</v>
      </c>
    </row>
    <row r="754" spans="1:17" x14ac:dyDescent="0.3">
      <c r="A754" t="s">
        <v>1650</v>
      </c>
      <c r="B754" t="s">
        <v>1651</v>
      </c>
      <c r="C754" t="s">
        <v>3132</v>
      </c>
      <c r="D754" t="s">
        <v>438</v>
      </c>
      <c r="E754">
        <v>5473.1134926240002</v>
      </c>
      <c r="F754">
        <v>55.69</v>
      </c>
      <c r="G754">
        <v>-40.398130158090801</v>
      </c>
      <c r="H754">
        <v>-7.0104327365501504</v>
      </c>
      <c r="I754">
        <v>-27.7116187982624</v>
      </c>
      <c r="J754">
        <v>4.2515987319472099</v>
      </c>
      <c r="K754">
        <v>61.648652252144899</v>
      </c>
      <c r="L754">
        <v>66.594159753757097</v>
      </c>
      <c r="M754">
        <v>32.505389701109202</v>
      </c>
      <c r="N754">
        <v>0.30379478407390298</v>
      </c>
      <c r="O754">
        <v>75.974142574968496</v>
      </c>
      <c r="P754">
        <v>3.24434556915091</v>
      </c>
      <c r="Q754">
        <v>-3.3814509991448E-2</v>
      </c>
    </row>
    <row r="755" spans="1:17" hidden="1" x14ac:dyDescent="0.3">
      <c r="A755" t="s">
        <v>1652</v>
      </c>
      <c r="B755" t="s">
        <v>1653</v>
      </c>
      <c r="C755" t="s">
        <v>3138</v>
      </c>
      <c r="D755" t="s">
        <v>518</v>
      </c>
      <c r="E755">
        <v>5469.777</v>
      </c>
      <c r="F755">
        <v>273488.84999999998</v>
      </c>
      <c r="G755">
        <v>8519777.0922408402</v>
      </c>
      <c r="H755">
        <v>7378532.9698045496</v>
      </c>
      <c r="I755">
        <v>8115289.3818435296</v>
      </c>
      <c r="J755">
        <v>7378530.3077231897</v>
      </c>
      <c r="K755">
        <v>37738.682396317898</v>
      </c>
      <c r="L755">
        <v>9991.2233287857998</v>
      </c>
      <c r="M755">
        <v>100</v>
      </c>
      <c r="N755">
        <v>6</v>
      </c>
      <c r="O755">
        <v>0</v>
      </c>
      <c r="P755">
        <v>8519801.8691588696</v>
      </c>
    </row>
    <row r="756" spans="1:17" x14ac:dyDescent="0.3">
      <c r="A756" t="s">
        <v>1654</v>
      </c>
      <c r="B756" t="s">
        <v>1655</v>
      </c>
      <c r="C756" t="s">
        <v>3137</v>
      </c>
      <c r="D756" t="s">
        <v>291</v>
      </c>
      <c r="E756">
        <v>5462.25382696</v>
      </c>
      <c r="F756">
        <v>162.4</v>
      </c>
      <c r="G756">
        <v>-20.002724488491602</v>
      </c>
      <c r="H756">
        <v>-2.19685724155649</v>
      </c>
      <c r="I756">
        <v>-10.921109026846</v>
      </c>
      <c r="J756">
        <v>5.8077929487433098</v>
      </c>
      <c r="K756">
        <v>168.29829596558699</v>
      </c>
      <c r="L756">
        <v>167.42407899632801</v>
      </c>
      <c r="M756">
        <v>45.2852868352835</v>
      </c>
      <c r="N756">
        <v>0.51341066662568802</v>
      </c>
      <c r="O756">
        <v>35.221674876847203</v>
      </c>
      <c r="P756">
        <v>24.875048058438999</v>
      </c>
      <c r="Q756">
        <v>-4.1018110406172002E-2</v>
      </c>
    </row>
    <row r="757" spans="1:17" hidden="1" x14ac:dyDescent="0.3">
      <c r="A757" t="s">
        <v>1656</v>
      </c>
      <c r="B757" t="s">
        <v>1657</v>
      </c>
      <c r="C757" t="s">
        <v>3138</v>
      </c>
      <c r="D757" t="s">
        <v>166</v>
      </c>
      <c r="E757">
        <v>5453.8490000000002</v>
      </c>
      <c r="F757">
        <v>316.89999999999998</v>
      </c>
      <c r="G757">
        <v>5113.2396108887397</v>
      </c>
      <c r="H757">
        <v>-5.2797339326805997</v>
      </c>
      <c r="I757">
        <v>487.57549432139399</v>
      </c>
      <c r="J757">
        <v>22.905797258289699</v>
      </c>
      <c r="K757">
        <v>236.792527875791</v>
      </c>
      <c r="L757">
        <v>123.575952882004</v>
      </c>
      <c r="M757">
        <v>72.338669476233704</v>
      </c>
      <c r="N757">
        <v>0.53204057959649897</v>
      </c>
      <c r="O757">
        <v>12.3382770590091</v>
      </c>
      <c r="P757">
        <v>5392.2010398613502</v>
      </c>
      <c r="Q757">
        <v>0.25627315225887998</v>
      </c>
    </row>
    <row r="758" spans="1:17" x14ac:dyDescent="0.3">
      <c r="A758" t="s">
        <v>1658</v>
      </c>
      <c r="B758" t="s">
        <v>1659</v>
      </c>
      <c r="C758" t="s">
        <v>3133</v>
      </c>
      <c r="D758" t="s">
        <v>1616</v>
      </c>
      <c r="E758">
        <v>5378.0852843399998</v>
      </c>
      <c r="F758">
        <v>450.35</v>
      </c>
      <c r="G758">
        <v>12.5538545475373</v>
      </c>
      <c r="H758">
        <v>16.3713183024031</v>
      </c>
      <c r="I758">
        <v>20.420997422670901</v>
      </c>
      <c r="J758">
        <v>6.4246372254362001</v>
      </c>
      <c r="K758">
        <v>422.20959399594301</v>
      </c>
      <c r="L758">
        <v>384.27365349786498</v>
      </c>
      <c r="M758">
        <v>56.055890022187</v>
      </c>
      <c r="N758">
        <v>0.94923137750262099</v>
      </c>
      <c r="O758">
        <v>2.6201843010991301</v>
      </c>
      <c r="P758">
        <v>57.8790534618755</v>
      </c>
      <c r="Q758">
        <v>6.8401814243183007E-2</v>
      </c>
    </row>
    <row r="759" spans="1:17" x14ac:dyDescent="0.3">
      <c r="A759" t="s">
        <v>1660</v>
      </c>
      <c r="B759" t="s">
        <v>1661</v>
      </c>
      <c r="C759" t="s">
        <v>3127</v>
      </c>
      <c r="D759" t="s">
        <v>477</v>
      </c>
      <c r="E759">
        <v>5341.7416342500001</v>
      </c>
      <c r="F759">
        <v>477.45</v>
      </c>
      <c r="G759">
        <v>25.0583243921186</v>
      </c>
      <c r="H759">
        <v>-0.16962382257049999</v>
      </c>
      <c r="I759">
        <v>13.0061229556004</v>
      </c>
      <c r="J759">
        <v>10.638389708278</v>
      </c>
      <c r="K759">
        <v>468.50545005285699</v>
      </c>
      <c r="L759">
        <v>416.547954694292</v>
      </c>
      <c r="M759">
        <v>60.451532572999398</v>
      </c>
      <c r="N759">
        <v>0.34219571824765999</v>
      </c>
      <c r="O759">
        <v>19.593674730338201</v>
      </c>
      <c r="P759">
        <v>55.016233766233697</v>
      </c>
      <c r="Q759">
        <v>2.3811958543022E-2</v>
      </c>
    </row>
    <row r="760" spans="1:17" x14ac:dyDescent="0.3">
      <c r="A760" t="s">
        <v>1662</v>
      </c>
      <c r="B760" t="s">
        <v>1663</v>
      </c>
      <c r="C760" t="s">
        <v>3137</v>
      </c>
      <c r="D760" t="s">
        <v>412</v>
      </c>
      <c r="E760">
        <v>5336.5118352</v>
      </c>
      <c r="F760">
        <v>108.78</v>
      </c>
      <c r="G760">
        <v>31.5161854113971</v>
      </c>
      <c r="H760">
        <v>-5.7395119289110896</v>
      </c>
      <c r="I760">
        <v>1.3169065746066599</v>
      </c>
      <c r="J760">
        <v>10.6083873453482</v>
      </c>
      <c r="K760">
        <v>120.624699373992</v>
      </c>
      <c r="L760">
        <v>115.17055208006801</v>
      </c>
      <c r="M760">
        <v>41.522746011657802</v>
      </c>
      <c r="N760">
        <v>0.60455326934520304</v>
      </c>
      <c r="O760">
        <v>56.2327633756205</v>
      </c>
      <c r="P760">
        <v>60.442477876106103</v>
      </c>
      <c r="Q760">
        <v>7.5764952602924998E-2</v>
      </c>
    </row>
    <row r="761" spans="1:17" x14ac:dyDescent="0.3">
      <c r="A761" t="s">
        <v>1664</v>
      </c>
      <c r="B761" t="s">
        <v>1665</v>
      </c>
      <c r="C761" t="s">
        <v>3128</v>
      </c>
      <c r="D761" t="s">
        <v>944</v>
      </c>
      <c r="E761">
        <v>5328.149778</v>
      </c>
      <c r="F761">
        <v>180</v>
      </c>
      <c r="G761">
        <v>-2.4943093412265398</v>
      </c>
      <c r="H761">
        <v>-4.9709984119689299</v>
      </c>
      <c r="I761">
        <v>-27.307930242537399</v>
      </c>
      <c r="J761">
        <v>10.1477953928409</v>
      </c>
      <c r="K761">
        <v>196.76600574706299</v>
      </c>
      <c r="L761">
        <v>197.404787185049</v>
      </c>
      <c r="M761">
        <v>44.539481999141202</v>
      </c>
      <c r="N761">
        <v>0.68295117366200997</v>
      </c>
      <c r="O761">
        <v>41.4444444444444</v>
      </c>
      <c r="P761">
        <v>26.094570928196099</v>
      </c>
      <c r="Q761">
        <v>4.6826544454851002E-2</v>
      </c>
    </row>
    <row r="762" spans="1:17" x14ac:dyDescent="0.3">
      <c r="A762" t="s">
        <v>1666</v>
      </c>
      <c r="B762" t="s">
        <v>1667</v>
      </c>
      <c r="C762" t="s">
        <v>3133</v>
      </c>
      <c r="D762" t="s">
        <v>304</v>
      </c>
      <c r="E762">
        <v>5263.3394158800002</v>
      </c>
      <c r="F762">
        <v>1935.7</v>
      </c>
      <c r="G762">
        <v>53.390507983646799</v>
      </c>
      <c r="H762">
        <v>-12.4280229292819</v>
      </c>
      <c r="I762">
        <v>54.999323391100603</v>
      </c>
      <c r="J762">
        <v>4.2113174082180302</v>
      </c>
      <c r="K762">
        <v>2185.56380026234</v>
      </c>
      <c r="L762">
        <v>1793.98436613946</v>
      </c>
      <c r="M762">
        <v>23.2860672364022</v>
      </c>
      <c r="N762">
        <v>0.90491873812912504</v>
      </c>
      <c r="O762">
        <v>35.356718499767503</v>
      </c>
      <c r="P762">
        <v>103.468754927208</v>
      </c>
      <c r="Q762">
        <v>-4.3947124509259999E-3</v>
      </c>
    </row>
    <row r="763" spans="1:17" x14ac:dyDescent="0.3">
      <c r="A763" t="s">
        <v>1668</v>
      </c>
      <c r="B763" t="s">
        <v>1669</v>
      </c>
      <c r="C763" t="s">
        <v>3134</v>
      </c>
      <c r="D763" t="s">
        <v>166</v>
      </c>
      <c r="E763">
        <v>5261.4893288000003</v>
      </c>
      <c r="F763">
        <v>4654.8999999999996</v>
      </c>
      <c r="G763">
        <v>128.323699096035</v>
      </c>
      <c r="H763">
        <v>5.2367843320642304</v>
      </c>
      <c r="I763">
        <v>34.481028166092798</v>
      </c>
      <c r="J763">
        <v>8.2142690824843392</v>
      </c>
      <c r="K763">
        <v>4721.3251383400302</v>
      </c>
      <c r="L763">
        <v>4067.5607826262299</v>
      </c>
      <c r="M763">
        <v>52.473229425823902</v>
      </c>
      <c r="N763">
        <v>0.722373974930277</v>
      </c>
      <c r="O763">
        <v>22.229263786547499</v>
      </c>
      <c r="P763">
        <v>160.70568468216101</v>
      </c>
      <c r="Q763">
        <v>0.18012909613473099</v>
      </c>
    </row>
    <row r="764" spans="1:17" hidden="1" x14ac:dyDescent="0.3">
      <c r="A764" t="s">
        <v>1670</v>
      </c>
      <c r="B764" t="s">
        <v>1671</v>
      </c>
      <c r="C764" t="s">
        <v>3138</v>
      </c>
      <c r="D764" t="s">
        <v>391</v>
      </c>
      <c r="E764">
        <v>5253.9825310349997</v>
      </c>
      <c r="F764">
        <v>289.55</v>
      </c>
      <c r="G764">
        <v>-28.904725553020199</v>
      </c>
      <c r="H764">
        <v>7.6549110987385998</v>
      </c>
      <c r="I764">
        <v>-9.0221930751383397</v>
      </c>
      <c r="J764">
        <v>6.1437218531434201</v>
      </c>
      <c r="K764">
        <v>288.85200878404999</v>
      </c>
      <c r="L764">
        <v>291.007536496905</v>
      </c>
      <c r="M764">
        <v>52.604315559670297</v>
      </c>
      <c r="N764">
        <v>0.92996153803502801</v>
      </c>
      <c r="O764">
        <v>33.983767915731299</v>
      </c>
      <c r="P764">
        <v>7.4596400074225402</v>
      </c>
      <c r="Q764">
        <v>4.1918388921990003E-3</v>
      </c>
    </row>
    <row r="765" spans="1:17" x14ac:dyDescent="0.3">
      <c r="A765" t="s">
        <v>1672</v>
      </c>
      <c r="B765" t="s">
        <v>1673</v>
      </c>
      <c r="C765" t="s">
        <v>3135</v>
      </c>
      <c r="D765" t="s">
        <v>128</v>
      </c>
      <c r="E765">
        <v>5236.7307978500003</v>
      </c>
      <c r="F765">
        <v>1107.0999999999999</v>
      </c>
      <c r="G765">
        <v>32.727705664928003</v>
      </c>
      <c r="H765">
        <v>19.884265902350801</v>
      </c>
      <c r="I765">
        <v>29.960620550466199</v>
      </c>
      <c r="J765">
        <v>11.731488400784</v>
      </c>
      <c r="K765">
        <v>969.14176092694004</v>
      </c>
      <c r="L765">
        <v>846.89063789627096</v>
      </c>
      <c r="M765">
        <v>76.211541269191102</v>
      </c>
      <c r="N765">
        <v>0.72749319779386601</v>
      </c>
      <c r="O765">
        <v>1.8336193659109501</v>
      </c>
      <c r="P765">
        <v>77.448309023882004</v>
      </c>
      <c r="Q765">
        <v>2.6330168035880001E-3</v>
      </c>
    </row>
    <row r="766" spans="1:17" x14ac:dyDescent="0.3">
      <c r="A766" t="s">
        <v>1674</v>
      </c>
      <c r="B766" t="s">
        <v>1675</v>
      </c>
      <c r="C766" t="s">
        <v>3123</v>
      </c>
      <c r="D766" t="s">
        <v>24</v>
      </c>
      <c r="E766">
        <v>5223.1860534099997</v>
      </c>
      <c r="F766">
        <v>308.89999999999998</v>
      </c>
      <c r="G766">
        <v>-33.816965151130802</v>
      </c>
      <c r="H766">
        <v>4.0430547651080699</v>
      </c>
      <c r="I766">
        <v>-18.8425592456476</v>
      </c>
      <c r="J766">
        <v>4.5385566412933898</v>
      </c>
      <c r="K766">
        <v>317.16234462788702</v>
      </c>
      <c r="L766">
        <v>335.78663584193202</v>
      </c>
      <c r="M766">
        <v>45.399507893932501</v>
      </c>
      <c r="N766">
        <v>0.83088820542838704</v>
      </c>
      <c r="O766">
        <v>36.6947232113952</v>
      </c>
      <c r="P766">
        <v>5.7695600068481401</v>
      </c>
      <c r="Q766">
        <v>-1.2068379110006E-2</v>
      </c>
    </row>
    <row r="767" spans="1:17" x14ac:dyDescent="0.3">
      <c r="A767" t="s">
        <v>1676</v>
      </c>
      <c r="B767" t="s">
        <v>1677</v>
      </c>
      <c r="C767" t="s">
        <v>3134</v>
      </c>
      <c r="D767" t="s">
        <v>474</v>
      </c>
      <c r="E767">
        <v>5222.9053719599997</v>
      </c>
      <c r="F767">
        <v>472.4</v>
      </c>
      <c r="G767">
        <v>-48.386232396516498</v>
      </c>
      <c r="H767">
        <v>-9.2191907702781108</v>
      </c>
      <c r="I767">
        <v>-31.037258770701701</v>
      </c>
      <c r="J767">
        <v>-2.3365884727180299</v>
      </c>
      <c r="K767">
        <v>546.65094861663601</v>
      </c>
      <c r="L767">
        <v>604.99406644002102</v>
      </c>
      <c r="M767">
        <v>20.585127123878198</v>
      </c>
      <c r="N767">
        <v>0.99921586637605597</v>
      </c>
      <c r="O767">
        <v>64.267569856054195</v>
      </c>
      <c r="P767">
        <v>0.43584564685872301</v>
      </c>
      <c r="Q767">
        <v>-0.131309362406758</v>
      </c>
    </row>
    <row r="768" spans="1:17" x14ac:dyDescent="0.3">
      <c r="A768" t="s">
        <v>1678</v>
      </c>
      <c r="B768" t="s">
        <v>1679</v>
      </c>
      <c r="C768" t="s">
        <v>3129</v>
      </c>
      <c r="D768" t="s">
        <v>196</v>
      </c>
      <c r="E768">
        <v>5205.1273469999996</v>
      </c>
      <c r="F768">
        <v>727.8</v>
      </c>
      <c r="G768">
        <v>29.926025952918199</v>
      </c>
      <c r="H768">
        <v>5.1038505575321196</v>
      </c>
      <c r="I768">
        <v>12.570448175450499</v>
      </c>
      <c r="J768">
        <v>14.6740775189829</v>
      </c>
      <c r="K768">
        <v>693.02102304423795</v>
      </c>
      <c r="L768">
        <v>641.18680245932796</v>
      </c>
      <c r="M768">
        <v>63.690965149799702</v>
      </c>
      <c r="N768">
        <v>0.78159835371268305</v>
      </c>
      <c r="O768">
        <v>9.8035174498488598</v>
      </c>
      <c r="P768">
        <v>58.355091383811903</v>
      </c>
      <c r="Q768">
        <v>0.14544926833150701</v>
      </c>
    </row>
    <row r="769" spans="1:17" x14ac:dyDescent="0.3">
      <c r="A769" t="s">
        <v>1680</v>
      </c>
      <c r="B769" t="s">
        <v>1681</v>
      </c>
      <c r="C769" t="s">
        <v>3133</v>
      </c>
      <c r="D769" t="s">
        <v>304</v>
      </c>
      <c r="E769">
        <v>5186.0715410940002</v>
      </c>
      <c r="F769">
        <v>243.06</v>
      </c>
      <c r="G769">
        <v>-13.8665826501573</v>
      </c>
      <c r="H769">
        <v>7.7996204216737404</v>
      </c>
      <c r="I769">
        <v>8.5734894951654504E-3</v>
      </c>
      <c r="J769">
        <v>16.184323289809601</v>
      </c>
      <c r="K769">
        <v>243.60512630608699</v>
      </c>
      <c r="L769">
        <v>241.79584135489199</v>
      </c>
      <c r="M769">
        <v>56.130797955392502</v>
      </c>
      <c r="N769">
        <v>2.1207158914506201</v>
      </c>
      <c r="O769">
        <v>22.233193450176898</v>
      </c>
      <c r="P769">
        <v>28.603174603174601</v>
      </c>
      <c r="Q769">
        <v>-9.6247142806947003E-2</v>
      </c>
    </row>
    <row r="770" spans="1:17" hidden="1" x14ac:dyDescent="0.3">
      <c r="A770" t="s">
        <v>1682</v>
      </c>
      <c r="B770" t="s">
        <v>1683</v>
      </c>
      <c r="C770" t="s">
        <v>3138</v>
      </c>
      <c r="D770" t="s">
        <v>1684</v>
      </c>
      <c r="E770">
        <v>5168.879891351</v>
      </c>
      <c r="F770">
        <v>66.02</v>
      </c>
      <c r="G770">
        <v>2.7979611901744001</v>
      </c>
      <c r="H770">
        <v>7.6058704216737496</v>
      </c>
      <c r="I770">
        <v>1.9680005507184599</v>
      </c>
      <c r="J770">
        <v>2.23420673851572</v>
      </c>
      <c r="K770">
        <v>63.678796936371597</v>
      </c>
      <c r="L770">
        <v>59.7632745560893</v>
      </c>
      <c r="M770">
        <v>56.425916595309197</v>
      </c>
      <c r="N770">
        <v>1.2184899407774801</v>
      </c>
      <c r="O770">
        <v>2.3629203271735699</v>
      </c>
      <c r="P770">
        <v>30.165615141955801</v>
      </c>
      <c r="Q770">
        <v>-3.0196124243903E-2</v>
      </c>
    </row>
    <row r="771" spans="1:17" x14ac:dyDescent="0.3">
      <c r="A771" t="s">
        <v>1685</v>
      </c>
      <c r="B771" t="s">
        <v>1686</v>
      </c>
      <c r="C771" t="s">
        <v>3131</v>
      </c>
      <c r="D771" t="s">
        <v>75</v>
      </c>
      <c r="E771">
        <v>5168.8185628439996</v>
      </c>
      <c r="F771">
        <v>228.09</v>
      </c>
      <c r="G771">
        <v>-4.2538004675260099</v>
      </c>
      <c r="H771">
        <v>8.7901485970678301</v>
      </c>
      <c r="I771">
        <v>8.4072971976372397</v>
      </c>
      <c r="J771">
        <v>7.9424929744951802</v>
      </c>
      <c r="K771">
        <v>225.695768193145</v>
      </c>
      <c r="L771">
        <v>217.08848651919999</v>
      </c>
      <c r="M771">
        <v>53.976924995121102</v>
      </c>
      <c r="N771">
        <v>0.65402720108915102</v>
      </c>
      <c r="O771">
        <v>13.1132447718006</v>
      </c>
      <c r="P771">
        <v>22.596076323568902</v>
      </c>
      <c r="Q771">
        <v>-5.3847154414778997E-2</v>
      </c>
    </row>
    <row r="772" spans="1:17" hidden="1" x14ac:dyDescent="0.3">
      <c r="A772" t="s">
        <v>1687</v>
      </c>
      <c r="B772" t="s">
        <v>1688</v>
      </c>
      <c r="C772" t="s">
        <v>3138</v>
      </c>
      <c r="D772" t="s">
        <v>273</v>
      </c>
      <c r="E772">
        <v>5159.1091859999997</v>
      </c>
      <c r="F772">
        <v>420</v>
      </c>
      <c r="G772">
        <v>55.557989648823202</v>
      </c>
      <c r="H772">
        <v>1.2687842825042699</v>
      </c>
      <c r="I772">
        <v>35.395443470130097</v>
      </c>
      <c r="J772">
        <v>6.1917284101365704</v>
      </c>
      <c r="K772">
        <v>411.003133636793</v>
      </c>
      <c r="L772">
        <v>334.169505730205</v>
      </c>
      <c r="M772">
        <v>43.790525324319702</v>
      </c>
      <c r="N772">
        <v>0.122423944363009</v>
      </c>
      <c r="O772">
        <v>17.440476190476101</v>
      </c>
      <c r="P772">
        <v>102.55606462503</v>
      </c>
    </row>
    <row r="773" spans="1:17" hidden="1" x14ac:dyDescent="0.3">
      <c r="A773" t="s">
        <v>1689</v>
      </c>
      <c r="B773" t="s">
        <v>1690</v>
      </c>
      <c r="C773" t="s">
        <v>3138</v>
      </c>
      <c r="D773" t="s">
        <v>247</v>
      </c>
      <c r="E773">
        <v>5141.2365731649998</v>
      </c>
      <c r="F773">
        <v>970.55</v>
      </c>
      <c r="G773">
        <v>52.104802393228702</v>
      </c>
      <c r="H773">
        <v>17.679812682266402</v>
      </c>
      <c r="I773">
        <v>49.502491929756303</v>
      </c>
      <c r="J773">
        <v>6.08364364956907</v>
      </c>
      <c r="K773">
        <v>860.13916280964395</v>
      </c>
      <c r="L773">
        <v>740.19639148812098</v>
      </c>
      <c r="M773">
        <v>72.449397467317695</v>
      </c>
      <c r="N773">
        <v>1.6082701095437599</v>
      </c>
      <c r="O773">
        <v>1.48884653031786</v>
      </c>
      <c r="P773">
        <v>81.921274601686903</v>
      </c>
      <c r="Q773">
        <v>-4.5237341564691003E-2</v>
      </c>
    </row>
    <row r="774" spans="1:17" hidden="1" x14ac:dyDescent="0.3">
      <c r="A774" t="s">
        <v>1691</v>
      </c>
      <c r="B774" t="s">
        <v>1692</v>
      </c>
      <c r="C774" t="s">
        <v>3138</v>
      </c>
      <c r="D774" t="s">
        <v>889</v>
      </c>
      <c r="E774">
        <v>5128.1524259999997</v>
      </c>
      <c r="F774">
        <v>597.9</v>
      </c>
      <c r="G774">
        <v>14.496317462771801</v>
      </c>
      <c r="H774">
        <v>-2.61722247862836</v>
      </c>
      <c r="I774">
        <v>-13.839616819045199</v>
      </c>
      <c r="J774">
        <v>9.2794734851053793</v>
      </c>
      <c r="K774">
        <v>660.97680298520504</v>
      </c>
      <c r="L774">
        <v>659.93027540150899</v>
      </c>
      <c r="M774">
        <v>41.967130550523102</v>
      </c>
      <c r="N774">
        <v>0.51650666754309604</v>
      </c>
      <c r="O774">
        <v>55.678207058036399</v>
      </c>
      <c r="P774">
        <v>47.302291204730203</v>
      </c>
      <c r="Q774">
        <v>4.8193444855896002E-2</v>
      </c>
    </row>
    <row r="775" spans="1:17" x14ac:dyDescent="0.3">
      <c r="A775" t="s">
        <v>1693</v>
      </c>
      <c r="B775" t="s">
        <v>1694</v>
      </c>
      <c r="C775" t="s">
        <v>3132</v>
      </c>
      <c r="D775" t="s">
        <v>141</v>
      </c>
      <c r="E775">
        <v>5086.3950000000004</v>
      </c>
      <c r="F775">
        <v>178.47</v>
      </c>
      <c r="G775">
        <v>4.4555222238019399</v>
      </c>
      <c r="H775">
        <v>-0.91237905830545696</v>
      </c>
      <c r="I775">
        <v>-18.670757517972199</v>
      </c>
      <c r="J775">
        <v>5.2250390574444996</v>
      </c>
      <c r="K775">
        <v>189.58831614985701</v>
      </c>
      <c r="L775">
        <v>188.10464580879599</v>
      </c>
      <c r="M775">
        <v>41.704850097440897</v>
      </c>
      <c r="N775">
        <v>0.66344767559503404</v>
      </c>
      <c r="O775">
        <v>48.4563231915728</v>
      </c>
      <c r="P775">
        <v>32.102146558105098</v>
      </c>
      <c r="Q775">
        <v>1.9036831210530999E-2</v>
      </c>
    </row>
    <row r="776" spans="1:17" x14ac:dyDescent="0.3">
      <c r="A776" t="s">
        <v>1695</v>
      </c>
      <c r="B776" t="s">
        <v>1696</v>
      </c>
      <c r="C776" t="s">
        <v>3127</v>
      </c>
      <c r="D776" t="s">
        <v>51</v>
      </c>
      <c r="E776">
        <v>5081.6839920000002</v>
      </c>
      <c r="F776">
        <v>631.4</v>
      </c>
      <c r="G776">
        <v>123.805759128475</v>
      </c>
      <c r="H776">
        <v>17.345814385277802</v>
      </c>
      <c r="I776">
        <v>51.030238739724297</v>
      </c>
      <c r="J776">
        <v>16.637390059792299</v>
      </c>
      <c r="K776">
        <v>561.98103833339997</v>
      </c>
      <c r="L776">
        <v>451.56071657832098</v>
      </c>
      <c r="M776">
        <v>72.474592721393194</v>
      </c>
      <c r="N776">
        <v>0.95320816958504795</v>
      </c>
      <c r="O776">
        <v>6.9052898321191103</v>
      </c>
      <c r="P776">
        <v>163.30275229357699</v>
      </c>
      <c r="Q776">
        <v>2.2511534685765999E-2</v>
      </c>
    </row>
    <row r="777" spans="1:17" hidden="1" x14ac:dyDescent="0.3">
      <c r="A777" t="s">
        <v>1697</v>
      </c>
      <c r="B777" t="s">
        <v>1698</v>
      </c>
      <c r="C777" t="s">
        <v>3138</v>
      </c>
      <c r="D777" t="s">
        <v>196</v>
      </c>
      <c r="E777">
        <v>5072.1604913399997</v>
      </c>
      <c r="F777">
        <v>2300.6999999999998</v>
      </c>
      <c r="G777">
        <v>27.410943712749098</v>
      </c>
      <c r="H777">
        <v>2.2985010186886599</v>
      </c>
      <c r="I777">
        <v>27.394925038427999</v>
      </c>
      <c r="J777">
        <v>9.5256580435979803</v>
      </c>
      <c r="K777">
        <v>2163.1350955461298</v>
      </c>
      <c r="L777">
        <v>1751.30067836781</v>
      </c>
      <c r="M777">
        <v>55.652151527032899</v>
      </c>
      <c r="N777">
        <v>0.48409542193238903</v>
      </c>
      <c r="O777">
        <v>13.0090841917677</v>
      </c>
      <c r="P777">
        <v>91.103912285073406</v>
      </c>
    </row>
    <row r="778" spans="1:17" hidden="1" x14ac:dyDescent="0.3">
      <c r="A778" t="s">
        <v>1699</v>
      </c>
      <c r="B778" t="s">
        <v>1700</v>
      </c>
      <c r="C778" t="s">
        <v>3138</v>
      </c>
      <c r="D778" t="s">
        <v>86</v>
      </c>
      <c r="E778">
        <v>5066.6958445299997</v>
      </c>
      <c r="F778">
        <v>3457.55</v>
      </c>
      <c r="G778">
        <v>331.24392079192597</v>
      </c>
      <c r="H778">
        <v>28.843002774614899</v>
      </c>
      <c r="I778">
        <v>152.93221486701</v>
      </c>
      <c r="J778">
        <v>-4.31801649811106</v>
      </c>
      <c r="K778">
        <v>2923.31100922618</v>
      </c>
      <c r="L778">
        <v>1987.09096793713</v>
      </c>
      <c r="M778">
        <v>66.434739356997298</v>
      </c>
      <c r="N778">
        <v>1.2693284506639699</v>
      </c>
      <c r="O778">
        <v>6.5783575074836103</v>
      </c>
      <c r="P778">
        <v>382.561060711793</v>
      </c>
    </row>
    <row r="779" spans="1:17" hidden="1" x14ac:dyDescent="0.3">
      <c r="A779" t="s">
        <v>1701</v>
      </c>
      <c r="B779" t="s">
        <v>1702</v>
      </c>
      <c r="C779" t="s">
        <v>3138</v>
      </c>
      <c r="D779" t="s">
        <v>469</v>
      </c>
      <c r="E779">
        <v>5039.8074543599996</v>
      </c>
      <c r="F779">
        <v>717.8</v>
      </c>
      <c r="G779">
        <v>45.418695478236799</v>
      </c>
      <c r="H779">
        <v>5.9374673861979996</v>
      </c>
      <c r="I779">
        <v>63.4350238155046</v>
      </c>
      <c r="J779">
        <v>2.0062066036186299</v>
      </c>
      <c r="K779">
        <v>700.31863865193498</v>
      </c>
      <c r="M779">
        <v>58.2642715043457</v>
      </c>
      <c r="N779">
        <v>0.30159773065762202</v>
      </c>
      <c r="O779">
        <v>31.791585399832801</v>
      </c>
      <c r="P779">
        <v>93.268712977921297</v>
      </c>
    </row>
    <row r="780" spans="1:17" x14ac:dyDescent="0.3">
      <c r="A780" t="s">
        <v>1703</v>
      </c>
      <c r="B780" t="s">
        <v>1704</v>
      </c>
      <c r="C780" t="s">
        <v>3134</v>
      </c>
      <c r="D780" t="s">
        <v>196</v>
      </c>
      <c r="E780">
        <v>5022.4758417900002</v>
      </c>
      <c r="F780">
        <v>7395.3</v>
      </c>
      <c r="G780">
        <v>58.879674209874203</v>
      </c>
      <c r="H780">
        <v>-0.39976182040359998</v>
      </c>
      <c r="I780">
        <v>-13.1225282264065</v>
      </c>
      <c r="J780">
        <v>10.5591457859827</v>
      </c>
      <c r="K780">
        <v>7523.1307532564297</v>
      </c>
      <c r="L780">
        <v>7013.5257093465998</v>
      </c>
      <c r="M780">
        <v>50.266834434455099</v>
      </c>
      <c r="N780">
        <v>0.49120782492905302</v>
      </c>
      <c r="O780">
        <v>22.8198991251199</v>
      </c>
      <c r="P780">
        <v>88.1755725190839</v>
      </c>
      <c r="Q780">
        <v>0.12826213093005601</v>
      </c>
    </row>
    <row r="781" spans="1:17" x14ac:dyDescent="0.3">
      <c r="A781" t="s">
        <v>1705</v>
      </c>
      <c r="B781" t="s">
        <v>1706</v>
      </c>
      <c r="C781" t="s">
        <v>3134</v>
      </c>
      <c r="D781" t="s">
        <v>263</v>
      </c>
      <c r="E781">
        <v>5019.6811185799997</v>
      </c>
      <c r="F781">
        <v>632.95000000000005</v>
      </c>
      <c r="G781">
        <v>-25.350276503733799</v>
      </c>
      <c r="H781">
        <v>-1.5670277965652</v>
      </c>
      <c r="I781">
        <v>-11.957923632060499</v>
      </c>
      <c r="J781">
        <v>7.4473677228806601</v>
      </c>
      <c r="K781">
        <v>686.34965449999004</v>
      </c>
      <c r="L781">
        <v>695.62908459338598</v>
      </c>
      <c r="M781">
        <v>41.797707941072503</v>
      </c>
      <c r="N781">
        <v>0.88500406134345899</v>
      </c>
      <c r="O781">
        <v>39.631882455170199</v>
      </c>
      <c r="P781">
        <v>9.0165346193592892</v>
      </c>
    </row>
    <row r="782" spans="1:17" x14ac:dyDescent="0.3">
      <c r="A782" t="s">
        <v>1707</v>
      </c>
      <c r="B782" t="s">
        <v>1708</v>
      </c>
      <c r="C782" t="s">
        <v>3127</v>
      </c>
      <c r="D782" t="s">
        <v>51</v>
      </c>
      <c r="E782">
        <v>5012.4285739899997</v>
      </c>
      <c r="F782">
        <v>201.02</v>
      </c>
      <c r="G782">
        <v>74.647685137724395</v>
      </c>
      <c r="H782">
        <v>-7.69957312671335</v>
      </c>
      <c r="I782">
        <v>62.8765411020768</v>
      </c>
      <c r="J782">
        <v>14.696562726083499</v>
      </c>
      <c r="K782">
        <v>180.81211337632499</v>
      </c>
      <c r="L782">
        <v>148.27501724847599</v>
      </c>
      <c r="M782">
        <v>67.287327503523002</v>
      </c>
      <c r="N782">
        <v>0.113759001985739</v>
      </c>
      <c r="O782">
        <v>19.7393294199581</v>
      </c>
      <c r="P782">
        <v>118.381314502987</v>
      </c>
      <c r="Q782">
        <v>1.2838319873845001E-2</v>
      </c>
    </row>
    <row r="783" spans="1:17" x14ac:dyDescent="0.3">
      <c r="A783" t="s">
        <v>1709</v>
      </c>
      <c r="B783" t="s">
        <v>1710</v>
      </c>
      <c r="C783" t="s">
        <v>3134</v>
      </c>
      <c r="D783" t="s">
        <v>263</v>
      </c>
      <c r="E783">
        <v>4980.2853788100001</v>
      </c>
      <c r="F783">
        <v>1619.1</v>
      </c>
      <c r="G783">
        <v>-60.852879898023197</v>
      </c>
      <c r="H783">
        <v>2.0746204216737398</v>
      </c>
      <c r="I783">
        <v>-18.975944286468401</v>
      </c>
      <c r="J783">
        <v>11.391210099282</v>
      </c>
      <c r="K783">
        <v>1711.3775121389899</v>
      </c>
      <c r="L783">
        <v>1851.30118743649</v>
      </c>
      <c r="M783">
        <v>46.280508601329998</v>
      </c>
      <c r="N783">
        <v>1.0640257143237799</v>
      </c>
      <c r="O783">
        <v>59.533073929961098</v>
      </c>
      <c r="P783">
        <v>8.2720342383308694</v>
      </c>
      <c r="Q783">
        <v>-2.4622983049108999E-2</v>
      </c>
    </row>
    <row r="784" spans="1:17" hidden="1" x14ac:dyDescent="0.3">
      <c r="A784" t="s">
        <v>1711</v>
      </c>
      <c r="B784" t="s">
        <v>1712</v>
      </c>
      <c r="C784" t="s">
        <v>3138</v>
      </c>
      <c r="D784" t="s">
        <v>518</v>
      </c>
      <c r="E784">
        <v>4950.192113225</v>
      </c>
      <c r="F784">
        <v>4754.6499999999996</v>
      </c>
      <c r="G784">
        <v>30.1430910863169</v>
      </c>
      <c r="H784">
        <v>-3.4176619214636998</v>
      </c>
      <c r="I784">
        <v>-18.0511229284627</v>
      </c>
      <c r="J784">
        <v>10.198730594192799</v>
      </c>
      <c r="K784">
        <v>5207.3523906948603</v>
      </c>
      <c r="L784">
        <v>5032.5009536411799</v>
      </c>
      <c r="M784">
        <v>42.359342861963199</v>
      </c>
      <c r="N784">
        <v>0.76774121065218204</v>
      </c>
      <c r="O784">
        <v>40.891548273795102</v>
      </c>
      <c r="P784">
        <v>55.997572098822097</v>
      </c>
      <c r="Q784">
        <v>0.13581602109591301</v>
      </c>
    </row>
    <row r="785" spans="1:17" hidden="1" x14ac:dyDescent="0.3">
      <c r="A785" t="s">
        <v>1713</v>
      </c>
      <c r="B785" t="s">
        <v>1714</v>
      </c>
      <c r="C785" t="s">
        <v>3138</v>
      </c>
      <c r="D785" t="s">
        <v>21</v>
      </c>
      <c r="E785">
        <v>4893.7247348800001</v>
      </c>
      <c r="F785">
        <v>83.74</v>
      </c>
      <c r="G785">
        <v>-34.060852605181097</v>
      </c>
      <c r="H785">
        <v>-8.7039828472712806</v>
      </c>
      <c r="I785">
        <v>-38.6626796402468</v>
      </c>
      <c r="J785">
        <v>12.306745606562799</v>
      </c>
      <c r="K785">
        <v>101.980546123366</v>
      </c>
      <c r="L785">
        <v>107.32183433477999</v>
      </c>
      <c r="M785">
        <v>43.404000570855402</v>
      </c>
      <c r="N785">
        <v>0.66686831975265404</v>
      </c>
      <c r="O785">
        <v>71.005493193217006</v>
      </c>
      <c r="P785">
        <v>24.0592592592592</v>
      </c>
      <c r="Q785">
        <v>0.29235077490019101</v>
      </c>
    </row>
    <row r="786" spans="1:17" x14ac:dyDescent="0.3">
      <c r="A786" t="s">
        <v>1715</v>
      </c>
      <c r="B786" t="s">
        <v>1716</v>
      </c>
      <c r="C786" t="s">
        <v>3135</v>
      </c>
      <c r="D786" t="s">
        <v>1457</v>
      </c>
      <c r="E786">
        <v>4882.5602962949997</v>
      </c>
      <c r="F786">
        <v>863.05</v>
      </c>
      <c r="G786">
        <v>-32.791839433094999</v>
      </c>
      <c r="H786">
        <v>2.7059195563380798</v>
      </c>
      <c r="I786">
        <v>-18.878098991398499</v>
      </c>
      <c r="J786">
        <v>3.9948919986209699</v>
      </c>
      <c r="K786">
        <v>870.80610856418696</v>
      </c>
      <c r="L786">
        <v>858.29866274002904</v>
      </c>
      <c r="M786">
        <v>43.958007982826203</v>
      </c>
      <c r="N786">
        <v>0.525604421113266</v>
      </c>
      <c r="O786">
        <v>28.138578297896998</v>
      </c>
      <c r="P786">
        <v>12.077137848191599</v>
      </c>
      <c r="Q786">
        <v>0.15400118369801899</v>
      </c>
    </row>
    <row r="787" spans="1:17" hidden="1" x14ac:dyDescent="0.3">
      <c r="A787" t="s">
        <v>1717</v>
      </c>
      <c r="B787" t="s">
        <v>1718</v>
      </c>
      <c r="C787" t="s">
        <v>3123</v>
      </c>
      <c r="D787" t="s">
        <v>24</v>
      </c>
      <c r="E787">
        <v>4869.7232039999999</v>
      </c>
      <c r="F787">
        <v>443.35</v>
      </c>
      <c r="G787">
        <v>-4.3504614295175799</v>
      </c>
      <c r="H787">
        <v>-12.6363724861276</v>
      </c>
      <c r="I787">
        <v>-35.613995781613603</v>
      </c>
      <c r="J787">
        <v>7.2478437775075699</v>
      </c>
      <c r="K787">
        <v>537.21875600055296</v>
      </c>
      <c r="M787">
        <v>29.6531662770035</v>
      </c>
      <c r="N787">
        <v>1.1931037111779701</v>
      </c>
      <c r="O787">
        <v>71.625126874929506</v>
      </c>
      <c r="P787">
        <v>21.4657534246575</v>
      </c>
    </row>
    <row r="788" spans="1:17" hidden="1" x14ac:dyDescent="0.3">
      <c r="A788" t="s">
        <v>1719</v>
      </c>
      <c r="B788" t="s">
        <v>1720</v>
      </c>
      <c r="C788" t="s">
        <v>3138</v>
      </c>
      <c r="D788" t="s">
        <v>438</v>
      </c>
      <c r="E788">
        <v>4854.5014725000001</v>
      </c>
      <c r="F788">
        <v>555</v>
      </c>
      <c r="G788">
        <v>-43.660285473300803</v>
      </c>
      <c r="H788">
        <v>5.9192718368107204</v>
      </c>
      <c r="I788">
        <v>-7.0928156132321796</v>
      </c>
      <c r="J788">
        <v>9.1202946278757793</v>
      </c>
      <c r="K788">
        <v>562.02801691977504</v>
      </c>
      <c r="L788">
        <v>584.65166601509804</v>
      </c>
      <c r="M788">
        <v>50.270281252451099</v>
      </c>
      <c r="N788">
        <v>0.22420401778607299</v>
      </c>
      <c r="O788">
        <v>43.963963963963899</v>
      </c>
      <c r="P788">
        <v>8.5574572127139206</v>
      </c>
      <c r="Q788">
        <v>6.3628998606810004E-3</v>
      </c>
    </row>
    <row r="789" spans="1:17" x14ac:dyDescent="0.3">
      <c r="A789" t="s">
        <v>1721</v>
      </c>
      <c r="B789" t="s">
        <v>1722</v>
      </c>
      <c r="C789" t="s">
        <v>3125</v>
      </c>
      <c r="D789" t="s">
        <v>1723</v>
      </c>
      <c r="E789">
        <v>4804.0348602399999</v>
      </c>
      <c r="F789">
        <v>939.4</v>
      </c>
      <c r="G789">
        <v>26.898225258511498</v>
      </c>
      <c r="H789">
        <v>0.68950443552910101</v>
      </c>
      <c r="I789">
        <v>4.9929196984380901</v>
      </c>
      <c r="J789">
        <v>15.0483415265803</v>
      </c>
      <c r="K789">
        <v>955.93537655842704</v>
      </c>
      <c r="L789">
        <v>886.30303176627297</v>
      </c>
      <c r="M789">
        <v>67.3670854027866</v>
      </c>
      <c r="N789">
        <v>0.58155633183782796</v>
      </c>
      <c r="O789">
        <v>27.847562273791699</v>
      </c>
      <c r="P789">
        <v>61.6311080523055</v>
      </c>
      <c r="Q789">
        <v>6.3230705242546995E-2</v>
      </c>
    </row>
    <row r="790" spans="1:17" x14ac:dyDescent="0.3">
      <c r="A790" t="s">
        <v>1724</v>
      </c>
      <c r="B790" t="s">
        <v>1725</v>
      </c>
      <c r="C790" t="s">
        <v>3125</v>
      </c>
      <c r="D790" t="s">
        <v>125</v>
      </c>
      <c r="E790">
        <v>4794.7693200000003</v>
      </c>
      <c r="F790">
        <v>516.70000000000005</v>
      </c>
      <c r="G790">
        <v>104.3075421715</v>
      </c>
      <c r="H790">
        <v>-10.1220106116919</v>
      </c>
      <c r="I790">
        <v>49.531001346971003</v>
      </c>
      <c r="J790">
        <v>1.9629803595228801</v>
      </c>
      <c r="K790">
        <v>574.39180516408805</v>
      </c>
      <c r="L790">
        <v>478.460238675764</v>
      </c>
      <c r="M790">
        <v>27.011658299336599</v>
      </c>
      <c r="N790">
        <v>1.2932876621200899</v>
      </c>
      <c r="O790">
        <v>40.768337526611099</v>
      </c>
      <c r="P790">
        <v>131.34094470561899</v>
      </c>
      <c r="Q790">
        <v>7.3232880047775006E-2</v>
      </c>
    </row>
    <row r="791" spans="1:17" hidden="1" x14ac:dyDescent="0.3">
      <c r="A791" t="s">
        <v>1726</v>
      </c>
      <c r="B791" t="s">
        <v>1727</v>
      </c>
      <c r="C791" t="s">
        <v>3138</v>
      </c>
      <c r="D791" t="s">
        <v>412</v>
      </c>
      <c r="E791">
        <v>4747.2234205000004</v>
      </c>
      <c r="F791">
        <v>11173.25</v>
      </c>
      <c r="G791">
        <v>3.5133676905291602</v>
      </c>
      <c r="H791">
        <v>3.8316379655333801</v>
      </c>
      <c r="I791">
        <v>11.9591612420611</v>
      </c>
      <c r="J791">
        <v>11.555880461802801</v>
      </c>
      <c r="K791">
        <v>11508.120608146201</v>
      </c>
      <c r="L791">
        <v>10849.985943334699</v>
      </c>
      <c r="M791">
        <v>53.219286830348302</v>
      </c>
      <c r="N791">
        <v>0.283193455149302</v>
      </c>
      <c r="O791">
        <v>27.845523907547001</v>
      </c>
      <c r="P791">
        <v>34.088386187033002</v>
      </c>
      <c r="Q791">
        <v>-6.2306447327199997E-3</v>
      </c>
    </row>
    <row r="792" spans="1:17" hidden="1" x14ac:dyDescent="0.3">
      <c r="A792" t="s">
        <v>1728</v>
      </c>
      <c r="B792" t="s">
        <v>1729</v>
      </c>
      <c r="C792" t="s">
        <v>3138</v>
      </c>
      <c r="D792" t="s">
        <v>477</v>
      </c>
      <c r="E792">
        <v>4733.6160600000003</v>
      </c>
      <c r="F792">
        <v>104.4</v>
      </c>
      <c r="G792">
        <v>55.456141954489397</v>
      </c>
      <c r="H792">
        <v>2.9165876219194801E-2</v>
      </c>
      <c r="I792">
        <v>4.77787183885063</v>
      </c>
      <c r="J792">
        <v>2.9517405966460299</v>
      </c>
      <c r="K792">
        <v>104.294064547289</v>
      </c>
      <c r="L792">
        <v>91.993580359575702</v>
      </c>
      <c r="M792">
        <v>47.812518229942803</v>
      </c>
      <c r="N792">
        <v>1.08584951948549</v>
      </c>
      <c r="O792">
        <v>14.9425287356321</v>
      </c>
      <c r="P792">
        <v>86.2622658340767</v>
      </c>
      <c r="Q792">
        <v>0.132215118948698</v>
      </c>
    </row>
    <row r="793" spans="1:17" x14ac:dyDescent="0.3">
      <c r="A793" t="s">
        <v>1730</v>
      </c>
      <c r="B793" t="s">
        <v>1731</v>
      </c>
      <c r="C793" t="s">
        <v>3130</v>
      </c>
      <c r="D793" t="s">
        <v>120</v>
      </c>
      <c r="E793">
        <v>4725.12</v>
      </c>
      <c r="F793">
        <v>7875.2</v>
      </c>
      <c r="G793">
        <v>-5.8575093722153904</v>
      </c>
      <c r="H793">
        <v>-7.43776036404679</v>
      </c>
      <c r="I793">
        <v>10.229679928257999</v>
      </c>
      <c r="J793">
        <v>4.88811411004174</v>
      </c>
      <c r="K793">
        <v>8299.8474809754498</v>
      </c>
      <c r="L793">
        <v>7303.2611617824996</v>
      </c>
      <c r="M793">
        <v>34.547552740096599</v>
      </c>
      <c r="N793">
        <v>0.36397069919042602</v>
      </c>
      <c r="O793">
        <v>23.438769809020702</v>
      </c>
      <c r="P793">
        <v>66.352277648102501</v>
      </c>
      <c r="Q793">
        <v>0.119406900655692</v>
      </c>
    </row>
    <row r="794" spans="1:17" x14ac:dyDescent="0.3">
      <c r="A794" t="s">
        <v>1732</v>
      </c>
      <c r="B794" t="s">
        <v>1733</v>
      </c>
      <c r="C794" t="s">
        <v>3133</v>
      </c>
      <c r="D794" t="s">
        <v>462</v>
      </c>
      <c r="E794">
        <v>4708.2674381050001</v>
      </c>
      <c r="F794">
        <v>283.85000000000002</v>
      </c>
      <c r="G794">
        <v>-58.449075999257502</v>
      </c>
      <c r="H794">
        <v>1.13832314231078</v>
      </c>
      <c r="I794">
        <v>-34.863426579043498</v>
      </c>
      <c r="J794">
        <v>6.9500570949625402</v>
      </c>
      <c r="K794">
        <v>300.68564845541698</v>
      </c>
      <c r="L794">
        <v>339.536679822125</v>
      </c>
      <c r="M794">
        <v>42.790577381907703</v>
      </c>
      <c r="N794">
        <v>0.402245179839329</v>
      </c>
      <c r="O794">
        <v>91.086841641712098</v>
      </c>
      <c r="P794">
        <v>8.0715781458214408</v>
      </c>
      <c r="Q794">
        <v>-8.0527111370649995E-2</v>
      </c>
    </row>
    <row r="795" spans="1:17" hidden="1" x14ac:dyDescent="0.3">
      <c r="A795" t="s">
        <v>1734</v>
      </c>
      <c r="B795" t="s">
        <v>1735</v>
      </c>
      <c r="C795" t="s">
        <v>3138</v>
      </c>
      <c r="D795" t="s">
        <v>1736</v>
      </c>
      <c r="E795">
        <v>4699.5866999999998</v>
      </c>
      <c r="F795">
        <v>419.4</v>
      </c>
      <c r="G795">
        <v>-23.317562862608799</v>
      </c>
      <c r="H795">
        <v>5.9251704058693698E-3</v>
      </c>
      <c r="I795">
        <v>-13.581296209275401</v>
      </c>
      <c r="J795">
        <v>3.4100880770523299</v>
      </c>
      <c r="K795">
        <v>417.47866509078301</v>
      </c>
      <c r="L795">
        <v>411.91097598823802</v>
      </c>
      <c r="M795">
        <v>54.715110530737803</v>
      </c>
      <c r="N795">
        <v>0.68932069519061501</v>
      </c>
      <c r="O795">
        <v>52.241297091082501</v>
      </c>
      <c r="P795">
        <v>17.924926191480299</v>
      </c>
      <c r="Q795">
        <v>0.32036796756611402</v>
      </c>
    </row>
    <row r="796" spans="1:17" x14ac:dyDescent="0.3">
      <c r="A796" t="s">
        <v>1737</v>
      </c>
      <c r="B796" t="s">
        <v>1738</v>
      </c>
      <c r="C796" t="s">
        <v>599</v>
      </c>
      <c r="D796" t="s">
        <v>599</v>
      </c>
      <c r="E796">
        <v>4677.1893454000001</v>
      </c>
      <c r="F796">
        <v>226.46</v>
      </c>
      <c r="G796">
        <v>17.740388445185399</v>
      </c>
      <c r="H796">
        <v>4.8320340893531499</v>
      </c>
      <c r="I796">
        <v>21.800295909245101</v>
      </c>
      <c r="J796">
        <v>9.5208953476189695</v>
      </c>
      <c r="K796">
        <v>222.327394847645</v>
      </c>
      <c r="L796">
        <v>195.27277371808401</v>
      </c>
      <c r="M796">
        <v>47.614192157865801</v>
      </c>
      <c r="N796">
        <v>0.985390129899681</v>
      </c>
      <c r="O796">
        <v>13.220877859224499</v>
      </c>
      <c r="P796">
        <v>68.873974645786703</v>
      </c>
      <c r="Q796">
        <v>9.9114487726580006E-2</v>
      </c>
    </row>
    <row r="797" spans="1:17" hidden="1" x14ac:dyDescent="0.3">
      <c r="A797" t="s">
        <v>1739</v>
      </c>
      <c r="B797" t="s">
        <v>1740</v>
      </c>
      <c r="C797" t="s">
        <v>3138</v>
      </c>
      <c r="D797" t="s">
        <v>51</v>
      </c>
      <c r="E797">
        <v>4667.4165167699903</v>
      </c>
      <c r="F797">
        <v>465.45</v>
      </c>
      <c r="G797">
        <v>51.296469517499901</v>
      </c>
      <c r="H797">
        <v>18.429060676517</v>
      </c>
      <c r="I797">
        <v>35.6224020409825</v>
      </c>
      <c r="J797">
        <v>5.8290177467476001</v>
      </c>
      <c r="K797">
        <v>407.38423184697598</v>
      </c>
      <c r="L797">
        <v>357.496405161692</v>
      </c>
      <c r="M797">
        <v>74.437064352987207</v>
      </c>
      <c r="N797">
        <v>1.0447716762661099</v>
      </c>
      <c r="O797">
        <v>1.9658395101514701</v>
      </c>
      <c r="P797">
        <v>79.191530317613001</v>
      </c>
      <c r="Q797">
        <v>9.3525890582563997E-2</v>
      </c>
    </row>
    <row r="798" spans="1:17" hidden="1" x14ac:dyDescent="0.3">
      <c r="A798" t="s">
        <v>1741</v>
      </c>
      <c r="B798" t="s">
        <v>1742</v>
      </c>
      <c r="C798" t="s">
        <v>3138</v>
      </c>
      <c r="D798" t="s">
        <v>263</v>
      </c>
      <c r="E798">
        <v>4666.9670751200001</v>
      </c>
      <c r="F798">
        <v>379.4</v>
      </c>
      <c r="G798">
        <v>496.680903420942</v>
      </c>
      <c r="H798">
        <v>-6.16879981803958</v>
      </c>
      <c r="I798">
        <v>197.55061944416201</v>
      </c>
      <c r="J798">
        <v>4.5943572392626697</v>
      </c>
      <c r="K798">
        <v>343.05706897019502</v>
      </c>
      <c r="L798">
        <v>224.36810725942399</v>
      </c>
      <c r="M798">
        <v>63.781536413046403</v>
      </c>
      <c r="N798">
        <v>0.56438587127129902</v>
      </c>
      <c r="O798">
        <v>17.000527148128601</v>
      </c>
      <c r="P798">
        <v>533.91812865497002</v>
      </c>
      <c r="Q798">
        <v>0.303232824386586</v>
      </c>
    </row>
    <row r="799" spans="1:17" hidden="1" x14ac:dyDescent="0.3">
      <c r="A799" t="s">
        <v>1743</v>
      </c>
      <c r="B799" t="s">
        <v>1744</v>
      </c>
      <c r="C799" t="s">
        <v>3138</v>
      </c>
      <c r="D799" t="s">
        <v>263</v>
      </c>
      <c r="E799">
        <v>4663.0913317599998</v>
      </c>
      <c r="F799">
        <v>1314.85</v>
      </c>
      <c r="G799">
        <v>64.165458741394005</v>
      </c>
      <c r="H799">
        <v>-0.68624756584350299</v>
      </c>
      <c r="I799">
        <v>49.3602842020751</v>
      </c>
      <c r="J799">
        <v>6.1284662837451602</v>
      </c>
      <c r="K799">
        <v>1286.57079900707</v>
      </c>
      <c r="L799">
        <v>1058.32110899489</v>
      </c>
      <c r="M799">
        <v>58.816340487078897</v>
      </c>
      <c r="N799">
        <v>0.64792949154180801</v>
      </c>
      <c r="O799">
        <v>10.8567517207285</v>
      </c>
      <c r="P799">
        <v>111.051364365971</v>
      </c>
      <c r="Q799">
        <v>0.20993833437912501</v>
      </c>
    </row>
    <row r="800" spans="1:17" hidden="1" x14ac:dyDescent="0.3">
      <c r="A800" t="s">
        <v>1745</v>
      </c>
      <c r="B800" t="s">
        <v>1746</v>
      </c>
      <c r="C800" t="s">
        <v>3138</v>
      </c>
      <c r="D800" t="s">
        <v>1616</v>
      </c>
      <c r="E800">
        <v>4649.4170950500002</v>
      </c>
      <c r="F800">
        <v>8792.7000000000007</v>
      </c>
      <c r="G800">
        <v>0.91478156786437004</v>
      </c>
      <c r="H800">
        <v>4.0723456781510601</v>
      </c>
      <c r="I800">
        <v>29.798525035392</v>
      </c>
      <c r="J800">
        <v>4.8356657484220298</v>
      </c>
      <c r="K800">
        <v>8603.9457513433099</v>
      </c>
      <c r="L800">
        <v>7896.0304794939302</v>
      </c>
      <c r="M800">
        <v>67.071427495894397</v>
      </c>
      <c r="N800">
        <v>0.42320070719437403</v>
      </c>
      <c r="O800">
        <v>3.4835715991674698</v>
      </c>
      <c r="P800">
        <v>51.336047021970501</v>
      </c>
      <c r="Q800">
        <v>2.6587919958107002E-2</v>
      </c>
    </row>
    <row r="801" spans="1:17" hidden="1" x14ac:dyDescent="0.3">
      <c r="A801" t="s">
        <v>1747</v>
      </c>
      <c r="B801" t="s">
        <v>1748</v>
      </c>
      <c r="C801" t="s">
        <v>3138</v>
      </c>
      <c r="D801" t="s">
        <v>51</v>
      </c>
      <c r="E801">
        <v>4604.31778734</v>
      </c>
      <c r="F801">
        <v>804.6</v>
      </c>
      <c r="G801">
        <v>23.837784585950899</v>
      </c>
      <c r="H801">
        <v>6.8264952178915399</v>
      </c>
      <c r="I801">
        <v>68.361839291574199</v>
      </c>
      <c r="J801">
        <v>13.8902319691441</v>
      </c>
      <c r="K801">
        <v>724.96684975204698</v>
      </c>
      <c r="L801">
        <v>583.64544889413196</v>
      </c>
      <c r="M801">
        <v>73.069600870180196</v>
      </c>
      <c r="N801">
        <v>0.64301210097259498</v>
      </c>
      <c r="O801">
        <v>5.0211285110614003</v>
      </c>
      <c r="P801">
        <v>90.957636169455299</v>
      </c>
    </row>
    <row r="802" spans="1:17" x14ac:dyDescent="0.3">
      <c r="A802" t="s">
        <v>1749</v>
      </c>
      <c r="B802" t="s">
        <v>1750</v>
      </c>
      <c r="C802" t="s">
        <v>3137</v>
      </c>
      <c r="D802" t="s">
        <v>291</v>
      </c>
      <c r="E802">
        <v>4581.5005259999998</v>
      </c>
      <c r="F802">
        <v>274.5</v>
      </c>
      <c r="G802">
        <v>2.3652774239827701</v>
      </c>
      <c r="H802">
        <v>3.1059298837045199</v>
      </c>
      <c r="I802">
        <v>-0.529939544812145</v>
      </c>
      <c r="J802">
        <v>8.9242761466463705</v>
      </c>
      <c r="K802">
        <v>284.51609875633699</v>
      </c>
      <c r="L802">
        <v>275.16167321412098</v>
      </c>
      <c r="M802">
        <v>41.651337604302199</v>
      </c>
      <c r="N802">
        <v>0.500124164478841</v>
      </c>
      <c r="O802">
        <v>22.404371584699401</v>
      </c>
      <c r="P802">
        <v>28.481160776971599</v>
      </c>
      <c r="Q802">
        <v>-7.4943871140140004E-3</v>
      </c>
    </row>
    <row r="803" spans="1:17" x14ac:dyDescent="0.3">
      <c r="A803" t="s">
        <v>1751</v>
      </c>
      <c r="B803" t="s">
        <v>1752</v>
      </c>
      <c r="C803" t="s">
        <v>3133</v>
      </c>
      <c r="D803" t="s">
        <v>838</v>
      </c>
      <c r="E803">
        <v>4580.1332032500004</v>
      </c>
      <c r="F803">
        <v>373.5</v>
      </c>
      <c r="G803">
        <v>-14.2248979096033</v>
      </c>
      <c r="H803">
        <v>1.7693639302234501</v>
      </c>
      <c r="I803">
        <v>18.764532128653201</v>
      </c>
      <c r="J803">
        <v>5.6422687871742196</v>
      </c>
      <c r="K803">
        <v>382.75690122578197</v>
      </c>
      <c r="L803">
        <v>359.30876884818798</v>
      </c>
      <c r="M803">
        <v>38.272545674877001</v>
      </c>
      <c r="N803">
        <v>0.637952130098972</v>
      </c>
      <c r="O803">
        <v>20.455153949129802</v>
      </c>
      <c r="P803">
        <v>39.391677551782003</v>
      </c>
      <c r="Q803">
        <v>-2.1366351513262001E-2</v>
      </c>
    </row>
    <row r="804" spans="1:17" hidden="1" x14ac:dyDescent="0.3">
      <c r="A804" t="s">
        <v>1753</v>
      </c>
      <c r="B804" t="s">
        <v>1754</v>
      </c>
      <c r="C804" t="s">
        <v>3138</v>
      </c>
      <c r="D804" t="s">
        <v>462</v>
      </c>
      <c r="E804">
        <v>4568.0565273699904</v>
      </c>
      <c r="F804">
        <v>996.1</v>
      </c>
      <c r="G804">
        <v>27.491205936064301</v>
      </c>
      <c r="H804">
        <v>11.664352614139499</v>
      </c>
      <c r="I804">
        <v>64.832864219424394</v>
      </c>
      <c r="J804">
        <v>8.3368902446338993</v>
      </c>
      <c r="K804">
        <v>934.48697307017198</v>
      </c>
      <c r="L804">
        <v>782.11305099068898</v>
      </c>
      <c r="M804">
        <v>68.780180989435195</v>
      </c>
      <c r="N804">
        <v>0.33283291940208298</v>
      </c>
      <c r="O804">
        <v>9.9287220158618492</v>
      </c>
      <c r="P804">
        <v>90.823754789272002</v>
      </c>
      <c r="Q804">
        <v>0.17583226372168401</v>
      </c>
    </row>
    <row r="805" spans="1:17" x14ac:dyDescent="0.3">
      <c r="A805" t="s">
        <v>1755</v>
      </c>
      <c r="B805" t="s">
        <v>1756</v>
      </c>
      <c r="C805" t="s">
        <v>3127</v>
      </c>
      <c r="D805" t="s">
        <v>51</v>
      </c>
      <c r="E805">
        <v>4565.8267724999996</v>
      </c>
      <c r="F805">
        <v>370.3</v>
      </c>
      <c r="G805">
        <v>7.5203309806275396</v>
      </c>
      <c r="H805">
        <v>8.5860010949734402</v>
      </c>
      <c r="I805">
        <v>18.849993746793398</v>
      </c>
      <c r="J805">
        <v>13.8300731433556</v>
      </c>
      <c r="K805">
        <v>358.59448238197598</v>
      </c>
      <c r="L805">
        <v>330.39779538953599</v>
      </c>
      <c r="M805">
        <v>54.412022340782897</v>
      </c>
      <c r="N805">
        <v>0.55293679083335601</v>
      </c>
      <c r="O805">
        <v>10.964083175803299</v>
      </c>
      <c r="P805">
        <v>42.258932001536699</v>
      </c>
      <c r="Q805">
        <v>-3.2984098944226999E-2</v>
      </c>
    </row>
    <row r="806" spans="1:17" x14ac:dyDescent="0.3">
      <c r="A806" t="s">
        <v>1757</v>
      </c>
      <c r="B806" t="s">
        <v>1758</v>
      </c>
      <c r="C806" t="s">
        <v>3135</v>
      </c>
      <c r="D806" t="s">
        <v>540</v>
      </c>
      <c r="E806">
        <v>4550.5615950040001</v>
      </c>
      <c r="F806">
        <v>91.34</v>
      </c>
      <c r="G806">
        <v>-46.306127658871802</v>
      </c>
      <c r="H806">
        <v>-12.242608384160301</v>
      </c>
      <c r="I806">
        <v>-18.8068102099623</v>
      </c>
      <c r="J806">
        <v>-0.89670857477855204</v>
      </c>
      <c r="K806">
        <v>102.73526405397899</v>
      </c>
      <c r="L806">
        <v>106.96108827943701</v>
      </c>
      <c r="M806">
        <v>22.7534600593691</v>
      </c>
      <c r="N806">
        <v>0.560425790990143</v>
      </c>
      <c r="O806">
        <v>46.376176921392499</v>
      </c>
      <c r="P806">
        <v>1.6017797552836299</v>
      </c>
      <c r="Q806">
        <v>-0.111062211288402</v>
      </c>
    </row>
    <row r="807" spans="1:17" x14ac:dyDescent="0.3">
      <c r="A807" t="s">
        <v>1759</v>
      </c>
      <c r="B807" t="s">
        <v>1760</v>
      </c>
      <c r="C807" t="s">
        <v>3123</v>
      </c>
      <c r="D807" t="s">
        <v>391</v>
      </c>
      <c r="E807">
        <v>4535.8341259899998</v>
      </c>
      <c r="F807">
        <v>41.18</v>
      </c>
      <c r="G807">
        <v>-45.047973215968703</v>
      </c>
      <c r="H807">
        <v>-3.6813708637292901</v>
      </c>
      <c r="I807">
        <v>-31.200956672087901</v>
      </c>
      <c r="J807">
        <v>8.5752826666573707</v>
      </c>
      <c r="K807">
        <v>44.747602432794899</v>
      </c>
      <c r="L807">
        <v>49.1212926572368</v>
      </c>
      <c r="M807">
        <v>45.334484191933299</v>
      </c>
      <c r="N807">
        <v>1.19661603912731</v>
      </c>
      <c r="O807">
        <v>65.857212238950893</v>
      </c>
      <c r="P807">
        <v>6.4357715171879004</v>
      </c>
    </row>
    <row r="808" spans="1:17" x14ac:dyDescent="0.3">
      <c r="A808" t="s">
        <v>1761</v>
      </c>
      <c r="B808" t="s">
        <v>1762</v>
      </c>
      <c r="C808" t="s">
        <v>3132</v>
      </c>
      <c r="D808" t="s">
        <v>69</v>
      </c>
      <c r="E808">
        <v>4533.76</v>
      </c>
      <c r="F808">
        <v>644</v>
      </c>
      <c r="G808">
        <v>22.6252334852087</v>
      </c>
      <c r="H808">
        <v>6.1847121647929999</v>
      </c>
      <c r="I808">
        <v>-32.442893086605302</v>
      </c>
      <c r="J808">
        <v>2.6096901409419901</v>
      </c>
      <c r="K808">
        <v>713.10018664616405</v>
      </c>
      <c r="L808">
        <v>754.48240336096205</v>
      </c>
      <c r="M808">
        <v>37.620482559695503</v>
      </c>
      <c r="N808">
        <v>0.67472576704779597</v>
      </c>
      <c r="O808">
        <v>80.900621118012396</v>
      </c>
      <c r="P808">
        <v>54.325425353462698</v>
      </c>
      <c r="Q808">
        <v>5.9280046774607999E-2</v>
      </c>
    </row>
    <row r="809" spans="1:17" hidden="1" x14ac:dyDescent="0.3">
      <c r="A809" t="s">
        <v>1763</v>
      </c>
      <c r="B809" t="s">
        <v>1764</v>
      </c>
      <c r="C809" t="s">
        <v>3138</v>
      </c>
      <c r="E809">
        <v>4527.9126976449998</v>
      </c>
      <c r="F809">
        <v>2394.65</v>
      </c>
      <c r="G809">
        <v>4235.4743565443296</v>
      </c>
      <c r="H809">
        <v>-17.003714550466501</v>
      </c>
      <c r="I809">
        <v>302.89641141235501</v>
      </c>
      <c r="J809">
        <v>21.3936043820745</v>
      </c>
      <c r="K809">
        <v>2076.4265939002198</v>
      </c>
      <c r="L809">
        <v>1138.03507018245</v>
      </c>
      <c r="M809">
        <v>51.903728353999803</v>
      </c>
      <c r="N809">
        <v>0.441828289840071</v>
      </c>
      <c r="O809">
        <v>32.3366671538638</v>
      </c>
      <c r="P809">
        <v>4260.2512745812001</v>
      </c>
    </row>
    <row r="810" spans="1:17" x14ac:dyDescent="0.3">
      <c r="A810" t="s">
        <v>1765</v>
      </c>
      <c r="B810" t="s">
        <v>1766</v>
      </c>
      <c r="C810" t="s">
        <v>3132</v>
      </c>
      <c r="D810" t="s">
        <v>1156</v>
      </c>
      <c r="E810">
        <v>4525.3828002500004</v>
      </c>
      <c r="F810">
        <v>2699.65</v>
      </c>
      <c r="G810">
        <v>-10.918079125847701</v>
      </c>
      <c r="H810">
        <v>-5.5812144311524996</v>
      </c>
      <c r="I810">
        <v>-20.8118472608971</v>
      </c>
      <c r="J810">
        <v>-0.32280349563396199</v>
      </c>
      <c r="K810">
        <v>2985.3889448307</v>
      </c>
      <c r="L810">
        <v>2988.86755952866</v>
      </c>
      <c r="M810">
        <v>20.782284655486801</v>
      </c>
      <c r="N810">
        <v>0.63508207675053197</v>
      </c>
      <c r="O810">
        <v>37.054803400440697</v>
      </c>
      <c r="P810">
        <v>14.820091867982301</v>
      </c>
      <c r="Q810">
        <v>-8.1313871171086002E-2</v>
      </c>
    </row>
    <row r="811" spans="1:17" x14ac:dyDescent="0.3">
      <c r="A811" t="s">
        <v>1767</v>
      </c>
      <c r="B811" t="s">
        <v>1768</v>
      </c>
      <c r="C811" t="s">
        <v>3134</v>
      </c>
      <c r="D811" t="s">
        <v>263</v>
      </c>
      <c r="E811">
        <v>4517.1532695750002</v>
      </c>
      <c r="F811">
        <v>496.15</v>
      </c>
      <c r="G811">
        <v>-3.17152588001598</v>
      </c>
      <c r="H811">
        <v>5.2546774577638304</v>
      </c>
      <c r="I811">
        <v>12.6353915300846</v>
      </c>
      <c r="J811">
        <v>10.5912317569351</v>
      </c>
      <c r="K811">
        <v>505.18463744352601</v>
      </c>
      <c r="L811">
        <v>484.574646045897</v>
      </c>
      <c r="M811">
        <v>49.999060316403202</v>
      </c>
      <c r="N811">
        <v>0.56332261118579996</v>
      </c>
      <c r="O811">
        <v>23.722664516779201</v>
      </c>
      <c r="P811">
        <v>37.781171896695298</v>
      </c>
      <c r="Q811">
        <v>-2.8802146471452999E-2</v>
      </c>
    </row>
    <row r="812" spans="1:17" hidden="1" x14ac:dyDescent="0.3">
      <c r="A812" t="s">
        <v>1769</v>
      </c>
      <c r="B812" t="s">
        <v>1770</v>
      </c>
      <c r="C812" t="s">
        <v>3138</v>
      </c>
      <c r="D812" t="s">
        <v>386</v>
      </c>
      <c r="E812">
        <v>4515.4730783249997</v>
      </c>
      <c r="F812">
        <v>1509.75</v>
      </c>
      <c r="G812">
        <v>49.710224407501499</v>
      </c>
      <c r="H812">
        <v>49.9055382960698</v>
      </c>
      <c r="I812">
        <v>20.0984977720301</v>
      </c>
      <c r="J812">
        <v>8.3789824860969109</v>
      </c>
      <c r="K812">
        <v>1193.2997063145599</v>
      </c>
      <c r="L812">
        <v>1065.0120695993501</v>
      </c>
      <c r="M812">
        <v>83.435099746413599</v>
      </c>
      <c r="N812">
        <v>2.8474398202467701</v>
      </c>
      <c r="O812">
        <v>1.4538830932273501</v>
      </c>
      <c r="P812">
        <v>79.700053561863896</v>
      </c>
      <c r="Q812">
        <v>0.102427155148823</v>
      </c>
    </row>
    <row r="813" spans="1:17" hidden="1" x14ac:dyDescent="0.3">
      <c r="A813" t="s">
        <v>1771</v>
      </c>
      <c r="B813" t="s">
        <v>1772</v>
      </c>
      <c r="C813" t="s">
        <v>3138</v>
      </c>
      <c r="D813" t="s">
        <v>117</v>
      </c>
      <c r="E813">
        <v>4505.9418158999997</v>
      </c>
      <c r="F813">
        <v>430.5</v>
      </c>
      <c r="G813">
        <v>-12.2131842154641</v>
      </c>
      <c r="K813">
        <v>425.76520424318301</v>
      </c>
      <c r="L813">
        <v>384.46648021701702</v>
      </c>
      <c r="M813">
        <v>38.331602171758398</v>
      </c>
      <c r="N813">
        <v>1</v>
      </c>
      <c r="O813">
        <v>7.2938443670151001</v>
      </c>
      <c r="P813">
        <v>15.5549590658971</v>
      </c>
      <c r="Q813">
        <v>9.3594908740256E-2</v>
      </c>
    </row>
    <row r="814" spans="1:17" hidden="1" x14ac:dyDescent="0.3">
      <c r="A814" t="s">
        <v>1773</v>
      </c>
      <c r="B814" t="s">
        <v>1774</v>
      </c>
      <c r="C814" t="s">
        <v>3138</v>
      </c>
      <c r="D814" t="s">
        <v>263</v>
      </c>
      <c r="E814">
        <v>4498.7670783000003</v>
      </c>
      <c r="F814">
        <v>979</v>
      </c>
      <c r="G814">
        <v>156.423713874653</v>
      </c>
      <c r="H814">
        <v>9.7322854796879099</v>
      </c>
      <c r="I814">
        <v>53.521008204776699</v>
      </c>
      <c r="J814">
        <v>14.1549516793355</v>
      </c>
      <c r="K814">
        <v>956.03307204611599</v>
      </c>
      <c r="L814">
        <v>764.92966850257403</v>
      </c>
      <c r="M814">
        <v>53.727226190045101</v>
      </c>
      <c r="N814">
        <v>0.68337459236169096</v>
      </c>
      <c r="O814">
        <v>11.4402451481103</v>
      </c>
      <c r="P814">
        <v>216.112366806587</v>
      </c>
      <c r="Q814">
        <v>0.101447485320198</v>
      </c>
    </row>
    <row r="815" spans="1:17" hidden="1" x14ac:dyDescent="0.3">
      <c r="A815" t="s">
        <v>1775</v>
      </c>
      <c r="B815" t="s">
        <v>1776</v>
      </c>
      <c r="C815" t="s">
        <v>3138</v>
      </c>
      <c r="D815" t="s">
        <v>46</v>
      </c>
      <c r="E815">
        <v>4484.1126652499997</v>
      </c>
      <c r="F815">
        <v>807.5</v>
      </c>
      <c r="G815">
        <v>130.39767510579699</v>
      </c>
      <c r="H815">
        <v>8.2757045724223293</v>
      </c>
      <c r="I815">
        <v>75.293293740812899</v>
      </c>
      <c r="J815">
        <v>9.3614627103392696</v>
      </c>
      <c r="K815">
        <v>786.24846258649302</v>
      </c>
      <c r="L815">
        <v>639.46513956876197</v>
      </c>
      <c r="M815">
        <v>57.515527274166502</v>
      </c>
      <c r="N815">
        <v>0.54787773704581599</v>
      </c>
      <c r="O815">
        <v>15.789473684210501</v>
      </c>
      <c r="P815">
        <v>166.01877779607901</v>
      </c>
    </row>
    <row r="816" spans="1:17" hidden="1" x14ac:dyDescent="0.3">
      <c r="A816" t="s">
        <v>1777</v>
      </c>
      <c r="B816" t="s">
        <v>1778</v>
      </c>
      <c r="C816" t="s">
        <v>3138</v>
      </c>
      <c r="D816" t="s">
        <v>273</v>
      </c>
      <c r="E816">
        <v>4457.7781059749996</v>
      </c>
      <c r="F816">
        <v>234.75</v>
      </c>
      <c r="G816">
        <v>142.439928861243</v>
      </c>
      <c r="H816">
        <v>10.8179323827615</v>
      </c>
      <c r="I816">
        <v>57.228233213417298</v>
      </c>
      <c r="J816">
        <v>1.8703001893629301</v>
      </c>
      <c r="K816">
        <v>236.271330927294</v>
      </c>
      <c r="L816">
        <v>196.358445019768</v>
      </c>
      <c r="M816">
        <v>52.201155011817001</v>
      </c>
      <c r="N816">
        <v>1.4305583601430201</v>
      </c>
      <c r="O816">
        <v>39.211927582534599</v>
      </c>
      <c r="P816">
        <v>183.51449275362299</v>
      </c>
      <c r="Q816">
        <v>0.143304091097748</v>
      </c>
    </row>
    <row r="817" spans="1:17" hidden="1" x14ac:dyDescent="0.3">
      <c r="A817" t="s">
        <v>1779</v>
      </c>
      <c r="B817" t="s">
        <v>1780</v>
      </c>
      <c r="C817" t="s">
        <v>3138</v>
      </c>
      <c r="D817" t="s">
        <v>740</v>
      </c>
      <c r="E817">
        <v>4449.3999170859997</v>
      </c>
      <c r="F817">
        <v>268.47000000000003</v>
      </c>
      <c r="G817">
        <v>0.34892088929578302</v>
      </c>
      <c r="H817">
        <v>-0.14705271634250699</v>
      </c>
      <c r="I817">
        <v>1.3321751270589699</v>
      </c>
      <c r="J817">
        <v>1.46416147632355</v>
      </c>
      <c r="K817">
        <v>276.69346019665898</v>
      </c>
      <c r="L817">
        <v>261.407687543176</v>
      </c>
      <c r="M817">
        <v>58.987597709054498</v>
      </c>
      <c r="N817">
        <v>1.1071746986486299</v>
      </c>
      <c r="O817">
        <v>9.5057175848325599</v>
      </c>
      <c r="P817">
        <v>26.6666666666666</v>
      </c>
      <c r="Q817">
        <v>3.7892634135868998E-2</v>
      </c>
    </row>
    <row r="818" spans="1:17" hidden="1" x14ac:dyDescent="0.3">
      <c r="A818" t="s">
        <v>1781</v>
      </c>
      <c r="B818" t="s">
        <v>1782</v>
      </c>
      <c r="C818" t="s">
        <v>3138</v>
      </c>
      <c r="D818" t="s">
        <v>51</v>
      </c>
      <c r="E818">
        <v>4435.2233269349999</v>
      </c>
      <c r="F818">
        <v>797.05</v>
      </c>
      <c r="G818">
        <v>139.65269651910799</v>
      </c>
      <c r="H818">
        <v>4.70207140206589</v>
      </c>
      <c r="I818">
        <v>53.296039080661302</v>
      </c>
      <c r="J818">
        <v>5.1591697852072897</v>
      </c>
      <c r="K818">
        <v>743.88455199793805</v>
      </c>
      <c r="L818">
        <v>585.11173961341797</v>
      </c>
      <c r="M818">
        <v>60.806361859438098</v>
      </c>
      <c r="N818">
        <v>1.8946842617208199</v>
      </c>
      <c r="O818">
        <v>6.7247976914873702</v>
      </c>
      <c r="P818">
        <v>172.38207186667699</v>
      </c>
      <c r="Q818">
        <v>-8.6047786356500001E-3</v>
      </c>
    </row>
    <row r="819" spans="1:17" x14ac:dyDescent="0.3">
      <c r="A819" t="s">
        <v>1783</v>
      </c>
      <c r="B819" t="s">
        <v>1784</v>
      </c>
      <c r="C819" t="s">
        <v>3127</v>
      </c>
      <c r="D819" t="s">
        <v>51</v>
      </c>
      <c r="E819">
        <v>4416.5553</v>
      </c>
      <c r="F819">
        <v>483.9</v>
      </c>
      <c r="G819">
        <v>-22.580508321989601</v>
      </c>
      <c r="H819">
        <v>-2.1176872706339398</v>
      </c>
      <c r="I819">
        <v>-8.2367171555815908</v>
      </c>
      <c r="J819">
        <v>3.4841021459567401</v>
      </c>
      <c r="K819">
        <v>509.35101670546601</v>
      </c>
      <c r="L819">
        <v>510.67744103788402</v>
      </c>
      <c r="M819">
        <v>36.153637618923099</v>
      </c>
      <c r="N819">
        <v>0.35653168433042398</v>
      </c>
      <c r="O819">
        <v>31.225459805745</v>
      </c>
      <c r="P819">
        <v>12.2607586126899</v>
      </c>
      <c r="Q819">
        <v>-3.0959153933416E-2</v>
      </c>
    </row>
    <row r="820" spans="1:17" x14ac:dyDescent="0.3">
      <c r="A820" t="s">
        <v>1785</v>
      </c>
      <c r="B820" t="s">
        <v>1786</v>
      </c>
      <c r="C820" t="s">
        <v>3137</v>
      </c>
      <c r="D820" t="s">
        <v>477</v>
      </c>
      <c r="E820">
        <v>4415.7693388199996</v>
      </c>
      <c r="F820">
        <v>797.7</v>
      </c>
      <c r="G820">
        <v>-13.124598070471</v>
      </c>
      <c r="H820">
        <v>-3.7463255242722</v>
      </c>
      <c r="I820">
        <v>2.55081831683307</v>
      </c>
      <c r="J820">
        <v>7.9182966529164904</v>
      </c>
      <c r="K820">
        <v>848.08456965395999</v>
      </c>
      <c r="L820">
        <v>818.32443544105502</v>
      </c>
      <c r="M820">
        <v>43.132310075807403</v>
      </c>
      <c r="N820">
        <v>0.34853751167133601</v>
      </c>
      <c r="O820">
        <v>21.938071956876001</v>
      </c>
      <c r="P820">
        <v>21.424765963924099</v>
      </c>
      <c r="Q820">
        <v>-0.13011783960860701</v>
      </c>
    </row>
    <row r="821" spans="1:17" hidden="1" x14ac:dyDescent="0.3">
      <c r="A821" t="s">
        <v>1787</v>
      </c>
      <c r="B821" t="s">
        <v>1788</v>
      </c>
      <c r="C821" t="s">
        <v>3138</v>
      </c>
      <c r="D821" t="s">
        <v>43</v>
      </c>
      <c r="E821">
        <v>4406.7474030000003</v>
      </c>
      <c r="F821">
        <v>626.25</v>
      </c>
      <c r="G821">
        <v>10.161672784065001</v>
      </c>
      <c r="H821">
        <v>0.86482045268631302</v>
      </c>
      <c r="I821">
        <v>16.6627449476102</v>
      </c>
      <c r="J821">
        <v>5.0141988084818498</v>
      </c>
      <c r="K821">
        <v>627.53016998519195</v>
      </c>
      <c r="M821">
        <v>47.6832589906276</v>
      </c>
      <c r="N821">
        <v>0.53680480868464298</v>
      </c>
      <c r="O821">
        <v>14.3552894211576</v>
      </c>
      <c r="P821">
        <v>45.453489722447998</v>
      </c>
    </row>
    <row r="822" spans="1:17" hidden="1" x14ac:dyDescent="0.3">
      <c r="A822" t="s">
        <v>1789</v>
      </c>
      <c r="B822" t="s">
        <v>1790</v>
      </c>
      <c r="C822" t="s">
        <v>3138</v>
      </c>
      <c r="D822" t="s">
        <v>51</v>
      </c>
      <c r="E822">
        <v>4397.8763881739997</v>
      </c>
      <c r="F822">
        <v>80.260000000000005</v>
      </c>
      <c r="G822">
        <v>99.726578466617795</v>
      </c>
      <c r="H822">
        <v>-1.3763095116517801</v>
      </c>
      <c r="I822">
        <v>60.447743633722403</v>
      </c>
      <c r="J822">
        <v>8.7707539598219597</v>
      </c>
      <c r="K822">
        <v>80.376202639697894</v>
      </c>
      <c r="L822">
        <v>63.749793689051401</v>
      </c>
      <c r="M822">
        <v>48.390162409045601</v>
      </c>
      <c r="N822">
        <v>0.37737245317613799</v>
      </c>
      <c r="O822">
        <v>25.716421629703401</v>
      </c>
      <c r="P822">
        <v>126.72316384180699</v>
      </c>
      <c r="Q822">
        <v>4.9864715885515998E-2</v>
      </c>
    </row>
    <row r="823" spans="1:17" hidden="1" x14ac:dyDescent="0.3">
      <c r="A823" t="s">
        <v>1791</v>
      </c>
      <c r="B823" t="s">
        <v>1792</v>
      </c>
      <c r="C823" t="s">
        <v>3138</v>
      </c>
      <c r="D823" t="s">
        <v>998</v>
      </c>
      <c r="E823">
        <v>4392.0926234999997</v>
      </c>
      <c r="F823">
        <v>3502.55</v>
      </c>
      <c r="G823">
        <v>10.650139922368</v>
      </c>
      <c r="H823">
        <v>-0.834839037785719</v>
      </c>
      <c r="I823">
        <v>31.178524982178601</v>
      </c>
      <c r="J823">
        <v>1.57908710014912</v>
      </c>
      <c r="K823">
        <v>3513.13793181042</v>
      </c>
      <c r="L823">
        <v>3080.8698292142999</v>
      </c>
      <c r="M823">
        <v>30.096915481438099</v>
      </c>
      <c r="N823">
        <v>0.432619113106606</v>
      </c>
      <c r="O823">
        <v>14.0026552083482</v>
      </c>
      <c r="P823">
        <v>59.9922346062488</v>
      </c>
      <c r="Q823">
        <v>3.7479258580712001E-2</v>
      </c>
    </row>
    <row r="824" spans="1:17" x14ac:dyDescent="0.3">
      <c r="A824" t="s">
        <v>1793</v>
      </c>
      <c r="B824" t="s">
        <v>1794</v>
      </c>
      <c r="C824" t="s">
        <v>3134</v>
      </c>
      <c r="D824" t="s">
        <v>1795</v>
      </c>
      <c r="E824">
        <v>4390.4620608959904</v>
      </c>
      <c r="F824">
        <v>65.040000000000006</v>
      </c>
      <c r="G824">
        <v>-15.0047661381445</v>
      </c>
      <c r="H824">
        <v>9.3063564782330594</v>
      </c>
      <c r="I824">
        <v>-5.2149222523041097</v>
      </c>
      <c r="J824">
        <v>22.206046722007098</v>
      </c>
      <c r="K824">
        <v>64.021789730375502</v>
      </c>
      <c r="L824">
        <v>64.201736857968399</v>
      </c>
      <c r="M824">
        <v>63.175165900172999</v>
      </c>
      <c r="N824">
        <v>1.2738697850039999</v>
      </c>
      <c r="O824">
        <v>29.443419434194301</v>
      </c>
      <c r="P824">
        <v>49.174311926605498</v>
      </c>
      <c r="Q824">
        <v>4.2996578100242003E-2</v>
      </c>
    </row>
    <row r="825" spans="1:17" x14ac:dyDescent="0.3">
      <c r="A825" t="s">
        <v>1796</v>
      </c>
      <c r="B825" t="s">
        <v>1797</v>
      </c>
      <c r="C825" t="s">
        <v>3132</v>
      </c>
      <c r="D825" t="s">
        <v>438</v>
      </c>
      <c r="E825">
        <v>4389.3710992599999</v>
      </c>
      <c r="F825">
        <v>87.85</v>
      </c>
      <c r="G825">
        <v>-26.620493455873099</v>
      </c>
      <c r="H825">
        <v>2.0082322044831402</v>
      </c>
      <c r="I825">
        <v>-22.613080121066801</v>
      </c>
      <c r="J825">
        <v>7.5345018968918502</v>
      </c>
      <c r="K825">
        <v>91.387849716899098</v>
      </c>
      <c r="L825">
        <v>97.326789286676402</v>
      </c>
      <c r="M825">
        <v>57.396344719429202</v>
      </c>
      <c r="N825">
        <v>1.52214580578744</v>
      </c>
      <c r="O825">
        <v>38.360842344905997</v>
      </c>
      <c r="P825">
        <v>8.4434020491297197</v>
      </c>
      <c r="Q825">
        <v>-4.6490174998400002E-4</v>
      </c>
    </row>
    <row r="826" spans="1:17" x14ac:dyDescent="0.3">
      <c r="A826" t="s">
        <v>1798</v>
      </c>
      <c r="B826" t="s">
        <v>1799</v>
      </c>
      <c r="C826" t="s">
        <v>3129</v>
      </c>
      <c r="D826" t="s">
        <v>196</v>
      </c>
      <c r="E826">
        <v>4386.13749069</v>
      </c>
      <c r="F826">
        <v>109.94</v>
      </c>
      <c r="G826">
        <v>-26.791178286432999</v>
      </c>
      <c r="H826">
        <v>0.857325332730001</v>
      </c>
      <c r="I826">
        <v>-24.838085973828498</v>
      </c>
      <c r="J826">
        <v>7.1991238560304103</v>
      </c>
      <c r="K826">
        <v>118.05070748102899</v>
      </c>
      <c r="L826">
        <v>121.843175056025</v>
      </c>
      <c r="M826">
        <v>42.931555001151999</v>
      </c>
      <c r="N826">
        <v>0.52791424178378799</v>
      </c>
      <c r="O826">
        <v>36.128797525923197</v>
      </c>
      <c r="P826">
        <v>5.0047755491881398</v>
      </c>
      <c r="Q826">
        <v>-9.5240974794900003E-3</v>
      </c>
    </row>
    <row r="827" spans="1:17" hidden="1" x14ac:dyDescent="0.3">
      <c r="A827" t="s">
        <v>1800</v>
      </c>
      <c r="B827" t="s">
        <v>1801</v>
      </c>
      <c r="C827" t="s">
        <v>3138</v>
      </c>
      <c r="D827" t="s">
        <v>46</v>
      </c>
      <c r="E827">
        <v>4359.7254149999999</v>
      </c>
      <c r="F827">
        <v>2272.75</v>
      </c>
      <c r="G827">
        <v>571.21144515405604</v>
      </c>
      <c r="H827">
        <v>14.253264062102801</v>
      </c>
      <c r="I827">
        <v>10.397511233426799</v>
      </c>
      <c r="J827">
        <v>22.032330724111102</v>
      </c>
      <c r="K827">
        <v>2100.89614303587</v>
      </c>
      <c r="L827">
        <v>1686.3953511826601</v>
      </c>
      <c r="M827">
        <v>69.750315085245106</v>
      </c>
      <c r="N827">
        <v>0.83650893145166505</v>
      </c>
      <c r="O827">
        <v>31.294687053129401</v>
      </c>
      <c r="P827">
        <v>645.16393442622905</v>
      </c>
    </row>
    <row r="828" spans="1:17" x14ac:dyDescent="0.3">
      <c r="A828" t="s">
        <v>1802</v>
      </c>
      <c r="B828" t="s">
        <v>1803</v>
      </c>
      <c r="C828" t="s">
        <v>3126</v>
      </c>
      <c r="D828" t="s">
        <v>46</v>
      </c>
      <c r="E828">
        <v>4359.1148440449997</v>
      </c>
      <c r="F828">
        <v>629.95000000000005</v>
      </c>
      <c r="G828">
        <v>-28.6820358768604</v>
      </c>
      <c r="H828">
        <v>0.307290704976937</v>
      </c>
      <c r="I828">
        <v>11.6621943966387</v>
      </c>
      <c r="J828">
        <v>12.725071740031201</v>
      </c>
      <c r="K828">
        <v>646.37174049463204</v>
      </c>
      <c r="L828">
        <v>626.59290081734105</v>
      </c>
      <c r="M828">
        <v>55.910543728915201</v>
      </c>
      <c r="N828">
        <v>0.78183055752833797</v>
      </c>
      <c r="O828">
        <v>60.179379315818601</v>
      </c>
      <c r="P828">
        <v>47.615700058582298</v>
      </c>
      <c r="Q828">
        <v>0.138921309270753</v>
      </c>
    </row>
    <row r="829" spans="1:17" hidden="1" x14ac:dyDescent="0.3">
      <c r="A829" t="s">
        <v>1804</v>
      </c>
      <c r="B829" t="s">
        <v>1805</v>
      </c>
      <c r="C829" t="s">
        <v>3138</v>
      </c>
      <c r="D829" t="s">
        <v>291</v>
      </c>
      <c r="E829">
        <v>4343.9131593749999</v>
      </c>
      <c r="F829">
        <v>2470.15</v>
      </c>
      <c r="G829">
        <v>60.948645872895703</v>
      </c>
      <c r="H829">
        <v>2.5991882194401299</v>
      </c>
      <c r="I829">
        <v>51.268327196301001</v>
      </c>
      <c r="J829">
        <v>6.5913742876727399</v>
      </c>
      <c r="K829">
        <v>2485.4433384364502</v>
      </c>
      <c r="L829">
        <v>2108.70122322005</v>
      </c>
      <c r="M829">
        <v>47.595252101303899</v>
      </c>
      <c r="N829">
        <v>0.922139536067344</v>
      </c>
      <c r="O829">
        <v>16.592109790903301</v>
      </c>
      <c r="P829">
        <v>96.347521958586697</v>
      </c>
      <c r="Q829">
        <v>5.4292657153749001E-2</v>
      </c>
    </row>
    <row r="830" spans="1:17" x14ac:dyDescent="0.3">
      <c r="A830" t="s">
        <v>1806</v>
      </c>
      <c r="B830" t="s">
        <v>1807</v>
      </c>
      <c r="C830" t="s">
        <v>3129</v>
      </c>
      <c r="D830" t="s">
        <v>196</v>
      </c>
      <c r="E830">
        <v>4332.9394303199997</v>
      </c>
      <c r="F830">
        <v>170.4</v>
      </c>
      <c r="G830">
        <v>-1.3880693764876899</v>
      </c>
      <c r="H830">
        <v>5.1355817346866397</v>
      </c>
      <c r="I830">
        <v>-6.4958059396815102</v>
      </c>
      <c r="J830">
        <v>5.5563022709751397</v>
      </c>
      <c r="K830">
        <v>173.81559847973301</v>
      </c>
      <c r="L830">
        <v>171.502175879243</v>
      </c>
      <c r="M830">
        <v>48.266685960681301</v>
      </c>
      <c r="N830">
        <v>0.56897679415651403</v>
      </c>
      <c r="O830">
        <v>32.453051643192403</v>
      </c>
      <c r="P830">
        <v>29.188779378316799</v>
      </c>
      <c r="Q830">
        <v>6.4741854818303995E-2</v>
      </c>
    </row>
    <row r="831" spans="1:17" hidden="1" x14ac:dyDescent="0.3">
      <c r="A831" t="s">
        <v>1808</v>
      </c>
      <c r="B831" t="s">
        <v>1809</v>
      </c>
      <c r="C831" t="s">
        <v>3138</v>
      </c>
      <c r="D831" t="s">
        <v>412</v>
      </c>
      <c r="E831">
        <v>4328.4707792999998</v>
      </c>
      <c r="F831">
        <v>347.85</v>
      </c>
      <c r="G831">
        <v>94.272200351030506</v>
      </c>
      <c r="H831">
        <v>6.7521852469274002</v>
      </c>
      <c r="I831">
        <v>84.313291102366506</v>
      </c>
      <c r="J831">
        <v>14.760392199946001</v>
      </c>
      <c r="K831">
        <v>350.37301369564199</v>
      </c>
      <c r="L831">
        <v>278.65790087428098</v>
      </c>
      <c r="M831">
        <v>49.8454611588974</v>
      </c>
      <c r="N831">
        <v>0.66236528928688998</v>
      </c>
      <c r="O831">
        <v>28.7049015380192</v>
      </c>
      <c r="P831">
        <v>152.62355205345099</v>
      </c>
      <c r="Q831">
        <v>0.16858459861174599</v>
      </c>
    </row>
    <row r="832" spans="1:17" hidden="1" x14ac:dyDescent="0.3">
      <c r="A832" t="s">
        <v>1810</v>
      </c>
      <c r="B832" t="s">
        <v>1811</v>
      </c>
      <c r="C832" t="s">
        <v>3138</v>
      </c>
      <c r="D832" t="s">
        <v>304</v>
      </c>
      <c r="E832">
        <v>4317.1082890649996</v>
      </c>
      <c r="F832">
        <v>449.85</v>
      </c>
      <c r="G832">
        <v>91.913833408208006</v>
      </c>
      <c r="H832">
        <v>3.7837197933283799</v>
      </c>
      <c r="I832">
        <v>129.69144709408101</v>
      </c>
      <c r="J832">
        <v>-2.3065620661509998</v>
      </c>
      <c r="K832">
        <v>368.96614181667297</v>
      </c>
      <c r="M832">
        <v>68.378598367928902</v>
      </c>
      <c r="N832">
        <v>0.334245893285184</v>
      </c>
      <c r="O832">
        <v>4.2569745470712297</v>
      </c>
      <c r="P832">
        <v>198.70517928286799</v>
      </c>
    </row>
    <row r="833" spans="1:17" hidden="1" x14ac:dyDescent="0.3">
      <c r="A833" t="s">
        <v>1812</v>
      </c>
      <c r="B833" t="s">
        <v>1813</v>
      </c>
      <c r="C833" t="s">
        <v>3138</v>
      </c>
      <c r="D833" t="s">
        <v>263</v>
      </c>
      <c r="E833">
        <v>4304.8383116799996</v>
      </c>
      <c r="F833">
        <v>1349.8</v>
      </c>
      <c r="G833">
        <v>-6.0296672231196</v>
      </c>
      <c r="H833">
        <v>2.6957605210967901</v>
      </c>
      <c r="I833">
        <v>-4.4720174049761701</v>
      </c>
      <c r="J833">
        <v>6.1727919097417496</v>
      </c>
      <c r="K833">
        <v>1341.2473097065199</v>
      </c>
      <c r="L833">
        <v>1288.9835559639801</v>
      </c>
      <c r="M833">
        <v>58.860516031633097</v>
      </c>
      <c r="N833">
        <v>0.55569904846175999</v>
      </c>
      <c r="O833">
        <v>16.669136168321199</v>
      </c>
      <c r="P833">
        <v>26.149532710280301</v>
      </c>
      <c r="Q833">
        <v>0.116632746840979</v>
      </c>
    </row>
    <row r="834" spans="1:17" x14ac:dyDescent="0.3">
      <c r="A834" t="s">
        <v>1814</v>
      </c>
      <c r="B834" t="s">
        <v>1815</v>
      </c>
      <c r="C834" t="s">
        <v>3134</v>
      </c>
      <c r="D834" t="s">
        <v>263</v>
      </c>
      <c r="E834">
        <v>4298.3520435540004</v>
      </c>
      <c r="F834">
        <v>184.89</v>
      </c>
      <c r="G834">
        <v>17.336840610315701</v>
      </c>
      <c r="H834">
        <v>10.0717995472026</v>
      </c>
      <c r="I834">
        <v>25.162350007845301</v>
      </c>
      <c r="J834">
        <v>10.013695126808599</v>
      </c>
      <c r="K834">
        <v>176.52990336738199</v>
      </c>
      <c r="L834">
        <v>158.81871312096499</v>
      </c>
      <c r="M834">
        <v>54.572546946410498</v>
      </c>
      <c r="N834">
        <v>0.67672577164568604</v>
      </c>
      <c r="O834">
        <v>7.6315647141543597</v>
      </c>
      <c r="P834">
        <v>65.006693440428293</v>
      </c>
      <c r="Q834">
        <v>3.7622504293409E-2</v>
      </c>
    </row>
    <row r="835" spans="1:17" hidden="1" x14ac:dyDescent="0.3">
      <c r="A835" t="s">
        <v>1816</v>
      </c>
      <c r="B835" t="s">
        <v>1817</v>
      </c>
      <c r="C835" t="s">
        <v>3138</v>
      </c>
      <c r="D835" t="s">
        <v>462</v>
      </c>
      <c r="E835">
        <v>4282.2674999999999</v>
      </c>
      <c r="F835">
        <v>643.95000000000005</v>
      </c>
      <c r="G835">
        <v>190.11305751324301</v>
      </c>
      <c r="H835">
        <v>13.2513004394752</v>
      </c>
      <c r="I835">
        <v>212.18443258865</v>
      </c>
      <c r="J835">
        <v>21.361688284903899</v>
      </c>
      <c r="K835">
        <v>478.923288301573</v>
      </c>
      <c r="L835">
        <v>330.23342274126298</v>
      </c>
      <c r="M835">
        <v>83.432912319489702</v>
      </c>
      <c r="N835">
        <v>0.53197408057163997</v>
      </c>
      <c r="O835">
        <v>0</v>
      </c>
      <c r="P835">
        <v>263.81355932203297</v>
      </c>
      <c r="Q835">
        <v>0.13344720640670499</v>
      </c>
    </row>
    <row r="836" spans="1:17" hidden="1" x14ac:dyDescent="0.3">
      <c r="A836" t="s">
        <v>1818</v>
      </c>
      <c r="B836" t="s">
        <v>1819</v>
      </c>
      <c r="C836" t="s">
        <v>3138</v>
      </c>
      <c r="D836" t="s">
        <v>51</v>
      </c>
      <c r="E836">
        <v>4259.2098378749997</v>
      </c>
      <c r="F836">
        <v>2575.25</v>
      </c>
      <c r="G836">
        <v>48.029658040960499</v>
      </c>
      <c r="H836">
        <v>5.48467844875303</v>
      </c>
      <c r="I836">
        <v>70.9654282437983</v>
      </c>
      <c r="J836">
        <v>11.7498920048107</v>
      </c>
      <c r="K836">
        <v>2415.9674589055098</v>
      </c>
      <c r="L836">
        <v>1911.62465127207</v>
      </c>
      <c r="M836">
        <v>52.620771274682703</v>
      </c>
      <c r="N836">
        <v>0.41545787104262599</v>
      </c>
      <c r="O836">
        <v>15.520823221046401</v>
      </c>
      <c r="P836">
        <v>99.3227554179566</v>
      </c>
      <c r="Q836">
        <v>0.16032952304925699</v>
      </c>
    </row>
    <row r="837" spans="1:17" hidden="1" x14ac:dyDescent="0.3">
      <c r="A837" t="s">
        <v>1820</v>
      </c>
      <c r="B837" t="s">
        <v>1821</v>
      </c>
      <c r="C837" t="s">
        <v>3138</v>
      </c>
      <c r="D837" t="s">
        <v>196</v>
      </c>
      <c r="E837">
        <v>4252.743311055</v>
      </c>
      <c r="F837">
        <v>554.35</v>
      </c>
      <c r="G837">
        <v>-2.06524122448248</v>
      </c>
      <c r="H837">
        <v>-6.0301879629970401</v>
      </c>
      <c r="I837">
        <v>-7.6190355549270103</v>
      </c>
      <c r="J837">
        <v>3.9401419409192502</v>
      </c>
      <c r="K837">
        <v>593.27871363684903</v>
      </c>
      <c r="L837">
        <v>570.49846210536703</v>
      </c>
      <c r="M837">
        <v>35.773261955428801</v>
      </c>
      <c r="N837">
        <v>1.1731310870231499</v>
      </c>
      <c r="O837">
        <v>26.815188960043201</v>
      </c>
      <c r="P837">
        <v>23.1068176771041</v>
      </c>
      <c r="Q837">
        <v>0.155457480169644</v>
      </c>
    </row>
    <row r="838" spans="1:17" x14ac:dyDescent="0.3">
      <c r="A838" t="s">
        <v>1822</v>
      </c>
      <c r="B838" t="s">
        <v>1823</v>
      </c>
      <c r="C838" t="s">
        <v>3125</v>
      </c>
      <c r="D838" t="s">
        <v>998</v>
      </c>
      <c r="E838">
        <v>4242.5788870919996</v>
      </c>
      <c r="F838">
        <v>33.26</v>
      </c>
      <c r="G838">
        <v>-26.953388625113998</v>
      </c>
      <c r="H838">
        <v>-10.6838336846064</v>
      </c>
      <c r="I838">
        <v>-9.22393280811532</v>
      </c>
      <c r="J838">
        <v>10.298685308601501</v>
      </c>
      <c r="K838">
        <v>37.658723545049902</v>
      </c>
      <c r="L838">
        <v>35.658473409951803</v>
      </c>
      <c r="M838">
        <v>35.129860715609503</v>
      </c>
      <c r="N838">
        <v>0.55022766743359997</v>
      </c>
      <c r="O838">
        <v>38.604930847865297</v>
      </c>
      <c r="P838">
        <v>34.383838383838302</v>
      </c>
      <c r="Q838">
        <v>9.1904132151570006E-2</v>
      </c>
    </row>
    <row r="839" spans="1:17" hidden="1" x14ac:dyDescent="0.3">
      <c r="A839" t="s">
        <v>1824</v>
      </c>
      <c r="B839" t="s">
        <v>1825</v>
      </c>
      <c r="C839" t="s">
        <v>3138</v>
      </c>
      <c r="D839" t="s">
        <v>51</v>
      </c>
      <c r="E839">
        <v>4226.4734214600003</v>
      </c>
      <c r="F839">
        <v>1700.1</v>
      </c>
      <c r="G839">
        <v>107.01802367693899</v>
      </c>
      <c r="H839">
        <v>11.7683704216737</v>
      </c>
      <c r="I839">
        <v>55.9284055157</v>
      </c>
      <c r="J839">
        <v>10.746295402622099</v>
      </c>
      <c r="K839">
        <v>1509.6645823553199</v>
      </c>
      <c r="L839">
        <v>1165.3758875578001</v>
      </c>
      <c r="M839">
        <v>65.942436193830801</v>
      </c>
      <c r="N839">
        <v>0.60634500803435498</v>
      </c>
      <c r="O839">
        <v>3.77036644903241</v>
      </c>
      <c r="P839">
        <v>200.371024734982</v>
      </c>
      <c r="Q839">
        <v>0.24237244343845599</v>
      </c>
    </row>
    <row r="840" spans="1:17" x14ac:dyDescent="0.3">
      <c r="A840" t="s">
        <v>1826</v>
      </c>
      <c r="B840" t="s">
        <v>1827</v>
      </c>
      <c r="C840" t="s">
        <v>3137</v>
      </c>
      <c r="D840" t="s">
        <v>477</v>
      </c>
      <c r="E840">
        <v>4205.1318949799997</v>
      </c>
      <c r="F840">
        <v>367.1</v>
      </c>
      <c r="G840">
        <v>-2.3490374299085701</v>
      </c>
      <c r="H840">
        <v>-5.9612647457903698</v>
      </c>
      <c r="I840">
        <v>-5.9366402351780598</v>
      </c>
      <c r="J840">
        <v>4.2427277366897798</v>
      </c>
      <c r="K840">
        <v>384.92229116593899</v>
      </c>
      <c r="L840">
        <v>369.96849253500102</v>
      </c>
      <c r="M840">
        <v>36.843442507083701</v>
      </c>
      <c r="N840">
        <v>0.54021269641140301</v>
      </c>
      <c r="O840">
        <v>24.993189866521298</v>
      </c>
      <c r="P840">
        <v>23.894701316233501</v>
      </c>
      <c r="Q840">
        <v>0.123739694479955</v>
      </c>
    </row>
    <row r="841" spans="1:17" x14ac:dyDescent="0.3">
      <c r="A841" t="s">
        <v>1828</v>
      </c>
      <c r="B841" t="s">
        <v>1829</v>
      </c>
      <c r="C841" t="s">
        <v>3129</v>
      </c>
      <c r="D841" t="s">
        <v>196</v>
      </c>
      <c r="E841">
        <v>4192.0492949999998</v>
      </c>
      <c r="F841">
        <v>642.6</v>
      </c>
      <c r="G841">
        <v>35.8530032229637</v>
      </c>
      <c r="H841">
        <v>-6.9365074805106204</v>
      </c>
      <c r="I841">
        <v>-0.63342206955310898</v>
      </c>
      <c r="J841">
        <v>5.3769078881964498</v>
      </c>
      <c r="K841">
        <v>689.32362018780202</v>
      </c>
      <c r="L841">
        <v>641.40600731226903</v>
      </c>
      <c r="M841">
        <v>45.690032642014899</v>
      </c>
      <c r="N841">
        <v>0.289685103076191</v>
      </c>
      <c r="O841">
        <v>28.758169934640499</v>
      </c>
      <c r="P841">
        <v>66.498251068791305</v>
      </c>
      <c r="Q841">
        <v>6.2003361404518002E-2</v>
      </c>
    </row>
    <row r="842" spans="1:17" hidden="1" x14ac:dyDescent="0.3">
      <c r="A842" t="s">
        <v>1830</v>
      </c>
      <c r="B842" t="s">
        <v>1831</v>
      </c>
      <c r="C842" t="s">
        <v>3138</v>
      </c>
      <c r="D842" t="s">
        <v>391</v>
      </c>
      <c r="E842">
        <v>4183.8194358399996</v>
      </c>
      <c r="F842">
        <v>259.39999999999998</v>
      </c>
      <c r="G842">
        <v>-44.566652112326999</v>
      </c>
      <c r="H842">
        <v>-9.3244613671376797</v>
      </c>
      <c r="I842">
        <v>-26.550323775059201</v>
      </c>
      <c r="J842">
        <v>10.2373253822308</v>
      </c>
      <c r="M842">
        <v>56.611235115547402</v>
      </c>
      <c r="O842">
        <v>34.926754047802604</v>
      </c>
      <c r="P842">
        <v>14.449591881756</v>
      </c>
    </row>
    <row r="843" spans="1:17" hidden="1" x14ac:dyDescent="0.3">
      <c r="A843" t="s">
        <v>1832</v>
      </c>
      <c r="B843" t="s">
        <v>1833</v>
      </c>
      <c r="C843" t="s">
        <v>3138</v>
      </c>
      <c r="D843" t="s">
        <v>141</v>
      </c>
      <c r="E843">
        <v>4160.7183394650001</v>
      </c>
      <c r="F843">
        <v>913.35</v>
      </c>
      <c r="G843">
        <v>145.92551231285401</v>
      </c>
      <c r="H843">
        <v>25.786158883212199</v>
      </c>
      <c r="I843">
        <v>28.500424739485702</v>
      </c>
      <c r="J843">
        <v>20.0738727240903</v>
      </c>
      <c r="K843">
        <v>810.87481630453794</v>
      </c>
      <c r="L843">
        <v>684.39827634534595</v>
      </c>
      <c r="M843">
        <v>61.818687891725901</v>
      </c>
      <c r="N843">
        <v>1.5340365029790901</v>
      </c>
      <c r="O843">
        <v>6.7389281217495798</v>
      </c>
      <c r="P843">
        <v>177.40318906605901</v>
      </c>
      <c r="Q843">
        <v>0.16532178120430199</v>
      </c>
    </row>
    <row r="844" spans="1:17" hidden="1" x14ac:dyDescent="0.3">
      <c r="A844" t="s">
        <v>1834</v>
      </c>
      <c r="B844" t="s">
        <v>1835</v>
      </c>
      <c r="C844" t="s">
        <v>3138</v>
      </c>
      <c r="D844" t="s">
        <v>242</v>
      </c>
      <c r="E844">
        <v>4153.2488878919903</v>
      </c>
      <c r="F844">
        <v>186.29</v>
      </c>
      <c r="G844">
        <v>118.26287322208999</v>
      </c>
      <c r="H844">
        <v>8.8246204216737407</v>
      </c>
      <c r="I844">
        <v>110.234168599748</v>
      </c>
      <c r="J844">
        <v>18.822383112025399</v>
      </c>
      <c r="K844">
        <v>168.73039496603101</v>
      </c>
      <c r="L844">
        <v>124.1823209738</v>
      </c>
      <c r="M844">
        <v>56.953251646816298</v>
      </c>
      <c r="N844">
        <v>0.406436022426095</v>
      </c>
      <c r="O844">
        <v>10.2581995812979</v>
      </c>
      <c r="P844">
        <v>156.06872852233599</v>
      </c>
      <c r="Q844">
        <v>0.30715168232044598</v>
      </c>
    </row>
    <row r="845" spans="1:17" hidden="1" x14ac:dyDescent="0.3">
      <c r="A845" t="s">
        <v>1836</v>
      </c>
      <c r="B845" t="s">
        <v>1837</v>
      </c>
      <c r="C845" t="s">
        <v>3138</v>
      </c>
      <c r="D845" t="s">
        <v>1040</v>
      </c>
      <c r="E845">
        <v>4142.3944082400003</v>
      </c>
      <c r="F845">
        <v>169.36</v>
      </c>
      <c r="G845">
        <v>37.445304185343502</v>
      </c>
      <c r="H845">
        <v>0.78521960209237895</v>
      </c>
      <c r="I845">
        <v>46.160403528380002</v>
      </c>
      <c r="J845">
        <v>5.0995306860142096</v>
      </c>
      <c r="K845">
        <v>174.56135863436899</v>
      </c>
      <c r="L845">
        <v>151.118547921595</v>
      </c>
      <c r="M845">
        <v>42.118335498296801</v>
      </c>
      <c r="N845">
        <v>0.85186319106047803</v>
      </c>
      <c r="O845">
        <v>32.144544166273</v>
      </c>
      <c r="P845">
        <v>96.815804764671697</v>
      </c>
    </row>
    <row r="846" spans="1:17" x14ac:dyDescent="0.3">
      <c r="A846" t="s">
        <v>1838</v>
      </c>
      <c r="B846" t="s">
        <v>1839</v>
      </c>
      <c r="C846" t="s">
        <v>3129</v>
      </c>
      <c r="D846" t="s">
        <v>196</v>
      </c>
      <c r="E846">
        <v>4140.6089112</v>
      </c>
      <c r="F846">
        <v>1573.2</v>
      </c>
      <c r="G846">
        <v>50.519755872531199</v>
      </c>
      <c r="H846">
        <v>-1.7989366092491601</v>
      </c>
      <c r="I846">
        <v>28.801667947954702</v>
      </c>
      <c r="J846">
        <v>5.7693029831739402</v>
      </c>
      <c r="K846">
        <v>1572.2957526677001</v>
      </c>
      <c r="L846">
        <v>1357.8950474932001</v>
      </c>
      <c r="M846">
        <v>52.9379490624532</v>
      </c>
      <c r="N846">
        <v>0.43169228014038802</v>
      </c>
      <c r="O846">
        <v>13.7808288838037</v>
      </c>
      <c r="P846">
        <v>80.619977037887395</v>
      </c>
      <c r="Q846">
        <v>0.108566388032697</v>
      </c>
    </row>
    <row r="847" spans="1:17" x14ac:dyDescent="0.3">
      <c r="A847" t="s">
        <v>1840</v>
      </c>
      <c r="B847" t="s">
        <v>1841</v>
      </c>
      <c r="C847" t="s">
        <v>3133</v>
      </c>
      <c r="D847" t="s">
        <v>838</v>
      </c>
      <c r="E847">
        <v>4135.152863925</v>
      </c>
      <c r="F847">
        <v>334.15</v>
      </c>
      <c r="G847">
        <v>78.477339870663798</v>
      </c>
      <c r="H847">
        <v>-2.34447772156232</v>
      </c>
      <c r="I847">
        <v>26.899410300389</v>
      </c>
      <c r="J847">
        <v>-5.4266476338678702</v>
      </c>
      <c r="K847">
        <v>369.05969807542903</v>
      </c>
      <c r="L847">
        <v>313.46821924444498</v>
      </c>
      <c r="M847">
        <v>27.640524361355499</v>
      </c>
      <c r="N847">
        <v>0.78625704532357599</v>
      </c>
      <c r="O847">
        <v>23.2829567559479</v>
      </c>
      <c r="P847">
        <v>111.353573687539</v>
      </c>
      <c r="Q847">
        <v>4.4035998067226002E-2</v>
      </c>
    </row>
    <row r="848" spans="1:17" hidden="1" x14ac:dyDescent="0.3">
      <c r="A848" t="s">
        <v>1842</v>
      </c>
      <c r="B848" t="s">
        <v>1843</v>
      </c>
      <c r="C848" t="s">
        <v>3138</v>
      </c>
      <c r="D848" t="s">
        <v>117</v>
      </c>
      <c r="E848">
        <v>4133.5395247079996</v>
      </c>
      <c r="F848">
        <v>42.57</v>
      </c>
      <c r="G848">
        <v>-11.7091889532133</v>
      </c>
      <c r="H848">
        <v>-7.69973855268523</v>
      </c>
      <c r="I848">
        <v>-25.052336340685699</v>
      </c>
      <c r="J848">
        <v>9.5050246065774395</v>
      </c>
      <c r="K848">
        <v>46.269229757111198</v>
      </c>
      <c r="L848">
        <v>46.544418004013799</v>
      </c>
      <c r="M848">
        <v>41.019239357999197</v>
      </c>
      <c r="N848">
        <v>0.50951406316414205</v>
      </c>
      <c r="O848">
        <v>53.629316420014099</v>
      </c>
      <c r="P848">
        <v>16.311475409836</v>
      </c>
      <c r="Q848">
        <v>4.0257490257041E-2</v>
      </c>
    </row>
    <row r="849" spans="1:17" x14ac:dyDescent="0.3">
      <c r="A849" t="s">
        <v>1844</v>
      </c>
      <c r="B849" t="s">
        <v>1845</v>
      </c>
      <c r="C849" t="s">
        <v>3134</v>
      </c>
      <c r="D849" t="s">
        <v>91</v>
      </c>
      <c r="E849">
        <v>4129.2947892000002</v>
      </c>
      <c r="F849">
        <v>1024.8</v>
      </c>
      <c r="G849">
        <v>18.0324465116162</v>
      </c>
      <c r="H849">
        <v>1.12161255917603</v>
      </c>
      <c r="I849">
        <v>37.131575422545701</v>
      </c>
      <c r="J849">
        <v>16.039179087680399</v>
      </c>
      <c r="K849">
        <v>1087.28214221543</v>
      </c>
      <c r="L849">
        <v>1013.17435808636</v>
      </c>
      <c r="M849">
        <v>51.323727847499299</v>
      </c>
      <c r="N849">
        <v>1.48166473585044</v>
      </c>
      <c r="O849">
        <v>55.415690866510502</v>
      </c>
      <c r="P849">
        <v>68</v>
      </c>
      <c r="Q849">
        <v>2.8100981977654E-2</v>
      </c>
    </row>
    <row r="850" spans="1:17" x14ac:dyDescent="0.3">
      <c r="A850" t="s">
        <v>1846</v>
      </c>
      <c r="B850" t="s">
        <v>1847</v>
      </c>
      <c r="C850" t="s">
        <v>3123</v>
      </c>
      <c r="D850" t="s">
        <v>54</v>
      </c>
      <c r="E850">
        <v>4126.5120881000003</v>
      </c>
      <c r="F850">
        <v>45.95</v>
      </c>
      <c r="G850">
        <v>-7.10726374750611</v>
      </c>
      <c r="H850">
        <v>-16.363090016036601</v>
      </c>
      <c r="I850">
        <v>-34.625581850317303</v>
      </c>
      <c r="J850">
        <v>14.5830371417356</v>
      </c>
      <c r="K850">
        <v>54.515391306744</v>
      </c>
      <c r="L850">
        <v>59.439821738052103</v>
      </c>
      <c r="M850">
        <v>42.5348774851253</v>
      </c>
      <c r="N850">
        <v>1.1694929557198701</v>
      </c>
      <c r="O850">
        <v>116.822633297062</v>
      </c>
      <c r="P850">
        <v>24.7793618465716</v>
      </c>
      <c r="Q850">
        <v>2.5040456091360002E-3</v>
      </c>
    </row>
    <row r="851" spans="1:17" x14ac:dyDescent="0.3">
      <c r="A851" t="s">
        <v>1848</v>
      </c>
      <c r="B851" t="s">
        <v>1849</v>
      </c>
      <c r="C851" t="s">
        <v>3135</v>
      </c>
      <c r="D851" t="s">
        <v>1457</v>
      </c>
      <c r="E851">
        <v>4123.2543297729999</v>
      </c>
      <c r="F851">
        <v>76.03</v>
      </c>
      <c r="G851">
        <v>39.612271152310399</v>
      </c>
      <c r="H851">
        <v>-1.59716576770828</v>
      </c>
      <c r="I851">
        <v>-13.3002332152839</v>
      </c>
      <c r="J851">
        <v>7.3188527030656703</v>
      </c>
      <c r="K851">
        <v>81.044934716796803</v>
      </c>
      <c r="L851">
        <v>77.623956579962993</v>
      </c>
      <c r="M851">
        <v>45.561820554117404</v>
      </c>
      <c r="N851">
        <v>0.28042355240829803</v>
      </c>
      <c r="O851">
        <v>35.801657240562903</v>
      </c>
      <c r="P851">
        <v>67.651598676956993</v>
      </c>
      <c r="Q851">
        <v>0.15994857501683499</v>
      </c>
    </row>
    <row r="852" spans="1:17" hidden="1" x14ac:dyDescent="0.3">
      <c r="A852" t="s">
        <v>1850</v>
      </c>
      <c r="B852" t="s">
        <v>1851</v>
      </c>
      <c r="C852" t="s">
        <v>3138</v>
      </c>
      <c r="D852" t="s">
        <v>1319</v>
      </c>
      <c r="E852">
        <v>4104.5008642399998</v>
      </c>
      <c r="F852">
        <v>568.4</v>
      </c>
      <c r="G852">
        <v>5.5452188426352</v>
      </c>
      <c r="H852">
        <v>-14.382315713013799</v>
      </c>
      <c r="I852">
        <v>22.040679278408501</v>
      </c>
      <c r="J852">
        <v>5.9243535915505996</v>
      </c>
      <c r="K852">
        <v>649.54613631922098</v>
      </c>
      <c r="L852">
        <v>572.66323832497096</v>
      </c>
      <c r="M852">
        <v>28.5148700449183</v>
      </c>
      <c r="N852">
        <v>0.34056911737003198</v>
      </c>
      <c r="O852">
        <v>51.266713581984497</v>
      </c>
      <c r="P852">
        <v>51.573333333333302</v>
      </c>
      <c r="Q852">
        <v>7.6361698290539999E-3</v>
      </c>
    </row>
    <row r="853" spans="1:17" hidden="1" x14ac:dyDescent="0.3">
      <c r="A853" t="s">
        <v>1852</v>
      </c>
      <c r="B853" t="s">
        <v>1853</v>
      </c>
      <c r="C853" t="s">
        <v>3138</v>
      </c>
      <c r="D853" t="s">
        <v>46</v>
      </c>
      <c r="E853">
        <v>4088.9703403899998</v>
      </c>
      <c r="F853">
        <v>26.15</v>
      </c>
      <c r="G853">
        <v>-8.9429228540445003</v>
      </c>
      <c r="H853">
        <v>-1.2329366960766901</v>
      </c>
      <c r="I853">
        <v>39.848707705498001</v>
      </c>
      <c r="J853">
        <v>11.822375123018199</v>
      </c>
      <c r="K853">
        <v>26.525326209196301</v>
      </c>
      <c r="L853">
        <v>22.3286143038845</v>
      </c>
      <c r="M853">
        <v>48.312260491957801</v>
      </c>
      <c r="N853">
        <v>0.37587164888101599</v>
      </c>
      <c r="O853">
        <v>27.915869980879499</v>
      </c>
      <c r="P853">
        <v>74.985290451259004</v>
      </c>
      <c r="Q853">
        <v>0.12081983596517901</v>
      </c>
    </row>
    <row r="854" spans="1:17" x14ac:dyDescent="0.3">
      <c r="A854" t="s">
        <v>1854</v>
      </c>
      <c r="B854" t="s">
        <v>1855</v>
      </c>
      <c r="C854" t="s">
        <v>3126</v>
      </c>
      <c r="D854" t="s">
        <v>46</v>
      </c>
      <c r="E854">
        <v>4065.4715325719999</v>
      </c>
      <c r="F854">
        <v>50.36</v>
      </c>
      <c r="G854">
        <v>-18.307573427999198</v>
      </c>
      <c r="H854">
        <v>-2.3068284368558301</v>
      </c>
      <c r="I854">
        <v>-19.557126496147699</v>
      </c>
      <c r="J854">
        <v>10.139052627381799</v>
      </c>
      <c r="K854">
        <v>54.652353939134997</v>
      </c>
      <c r="L854">
        <v>56.6245742783683</v>
      </c>
      <c r="M854">
        <v>42.3462068003317</v>
      </c>
      <c r="N854">
        <v>0.65587821827293802</v>
      </c>
      <c r="O854">
        <v>56.870532168387598</v>
      </c>
      <c r="P854">
        <v>8.8864864864864899</v>
      </c>
      <c r="Q854">
        <v>9.0515950257039998E-2</v>
      </c>
    </row>
    <row r="855" spans="1:17" hidden="1" x14ac:dyDescent="0.3">
      <c r="A855" t="s">
        <v>1856</v>
      </c>
      <c r="B855" t="s">
        <v>1857</v>
      </c>
      <c r="C855" t="s">
        <v>3138</v>
      </c>
      <c r="D855" t="s">
        <v>477</v>
      </c>
      <c r="E855">
        <v>4064.726821365</v>
      </c>
      <c r="F855">
        <v>293.64999999999998</v>
      </c>
      <c r="G855">
        <v>65.472515069697195</v>
      </c>
      <c r="H855">
        <v>10.670926490275299</v>
      </c>
      <c r="I855">
        <v>48.856792388359402</v>
      </c>
      <c r="J855">
        <v>9.6268247717302096</v>
      </c>
      <c r="K855">
        <v>279.84315392660199</v>
      </c>
      <c r="L855">
        <v>224.98949359685199</v>
      </c>
      <c r="M855">
        <v>47.884357888055902</v>
      </c>
      <c r="N855">
        <v>0.40731062259617901</v>
      </c>
      <c r="O855">
        <v>14.507066235314101</v>
      </c>
      <c r="P855">
        <v>115.760470242468</v>
      </c>
      <c r="Q855">
        <v>5.8113462831171997E-2</v>
      </c>
    </row>
    <row r="856" spans="1:17" hidden="1" x14ac:dyDescent="0.3">
      <c r="A856" t="s">
        <v>1858</v>
      </c>
      <c r="B856" t="s">
        <v>1859</v>
      </c>
      <c r="C856" t="s">
        <v>3138</v>
      </c>
      <c r="D856" t="s">
        <v>1054</v>
      </c>
      <c r="E856">
        <v>4060.8879999999999</v>
      </c>
      <c r="F856">
        <v>118</v>
      </c>
      <c r="G856">
        <v>-23.052780105844199</v>
      </c>
      <c r="K856">
        <v>104.378999999999</v>
      </c>
      <c r="M856">
        <v>99.990560428137201</v>
      </c>
      <c r="N856">
        <v>1</v>
      </c>
      <c r="O856">
        <v>0</v>
      </c>
      <c r="P856">
        <v>5.3571428571428603</v>
      </c>
    </row>
    <row r="857" spans="1:17" x14ac:dyDescent="0.3">
      <c r="A857" t="s">
        <v>1860</v>
      </c>
      <c r="B857" t="s">
        <v>1861</v>
      </c>
      <c r="C857" t="s">
        <v>3139</v>
      </c>
      <c r="D857" t="s">
        <v>114</v>
      </c>
      <c r="E857">
        <v>4048.5160540500001</v>
      </c>
      <c r="F857">
        <v>236.75</v>
      </c>
      <c r="G857">
        <v>38.894011793746898</v>
      </c>
      <c r="H857">
        <v>-5.1411394282324396</v>
      </c>
      <c r="I857">
        <v>-19.3344449433332</v>
      </c>
      <c r="J857">
        <v>11.0116330551794</v>
      </c>
      <c r="K857">
        <v>255.52279704696701</v>
      </c>
      <c r="L857">
        <v>250.502203237007</v>
      </c>
      <c r="M857">
        <v>46.093002423087903</v>
      </c>
      <c r="N857">
        <v>0.75032794535181502</v>
      </c>
      <c r="O857">
        <v>35.353748680042202</v>
      </c>
      <c r="P857">
        <v>65.097629009762898</v>
      </c>
      <c r="Q857">
        <v>7.4967450022950993E-2</v>
      </c>
    </row>
    <row r="858" spans="1:17" hidden="1" x14ac:dyDescent="0.3">
      <c r="A858" t="s">
        <v>1862</v>
      </c>
      <c r="B858" t="s">
        <v>1863</v>
      </c>
      <c r="C858" t="s">
        <v>3138</v>
      </c>
      <c r="D858" t="s">
        <v>108</v>
      </c>
      <c r="E858">
        <v>4042.0808999999999</v>
      </c>
      <c r="F858">
        <v>606.1</v>
      </c>
      <c r="G858">
        <v>223.523053230241</v>
      </c>
      <c r="H858">
        <v>21.9667772844188</v>
      </c>
      <c r="I858">
        <v>16.230481728960498</v>
      </c>
      <c r="J858">
        <v>13.7957166275379</v>
      </c>
      <c r="K858">
        <v>493.47172213259103</v>
      </c>
      <c r="L858">
        <v>400.43384114602998</v>
      </c>
      <c r="M858">
        <v>72.223405460172799</v>
      </c>
      <c r="N858">
        <v>1.1423581097625299</v>
      </c>
      <c r="O858">
        <v>2.2933509321894001</v>
      </c>
      <c r="P858">
        <v>277.24066390041497</v>
      </c>
      <c r="Q858">
        <v>0.244135047103723</v>
      </c>
    </row>
    <row r="859" spans="1:17" x14ac:dyDescent="0.3">
      <c r="A859" t="s">
        <v>1864</v>
      </c>
      <c r="B859" t="s">
        <v>1865</v>
      </c>
      <c r="C859" t="s">
        <v>3135</v>
      </c>
      <c r="D859" t="s">
        <v>268</v>
      </c>
      <c r="E859">
        <v>4025.2028177120001</v>
      </c>
      <c r="F859">
        <v>182.92</v>
      </c>
      <c r="G859">
        <v>-5.8432379328475301</v>
      </c>
      <c r="H859">
        <v>-0.67474666693384999</v>
      </c>
      <c r="I859">
        <v>-11.786550239590101</v>
      </c>
      <c r="J859">
        <v>4.9458357002623403</v>
      </c>
      <c r="K859">
        <v>195.58399229275199</v>
      </c>
      <c r="L859">
        <v>190.74195669033799</v>
      </c>
      <c r="M859">
        <v>38.864307302824201</v>
      </c>
      <c r="N859">
        <v>0.45224253418017701</v>
      </c>
      <c r="O859">
        <v>30.029521102121102</v>
      </c>
      <c r="P859">
        <v>24.860068259385599</v>
      </c>
    </row>
    <row r="860" spans="1:17" hidden="1" x14ac:dyDescent="0.3">
      <c r="A860" t="s">
        <v>1866</v>
      </c>
      <c r="B860" t="s">
        <v>1867</v>
      </c>
      <c r="C860" t="s">
        <v>3138</v>
      </c>
      <c r="D860" t="s">
        <v>371</v>
      </c>
      <c r="E860">
        <v>4022.7696558699899</v>
      </c>
      <c r="F860">
        <v>272.64999999999998</v>
      </c>
      <c r="G860">
        <v>110.266185411397</v>
      </c>
      <c r="H860">
        <v>9.6798345743739294</v>
      </c>
      <c r="I860">
        <v>82.1206018487091</v>
      </c>
      <c r="J860">
        <v>10.743558914780101</v>
      </c>
      <c r="K860">
        <v>259.20458084512399</v>
      </c>
      <c r="L860">
        <v>196.605630120266</v>
      </c>
      <c r="M860">
        <v>52.5022715820119</v>
      </c>
      <c r="N860">
        <v>0.21743875346281699</v>
      </c>
      <c r="O860">
        <v>23.858426554190299</v>
      </c>
      <c r="P860">
        <v>186.99999999999901</v>
      </c>
      <c r="Q860">
        <v>0.12929201874085899</v>
      </c>
    </row>
    <row r="861" spans="1:17" hidden="1" x14ac:dyDescent="0.3">
      <c r="A861" t="s">
        <v>1868</v>
      </c>
      <c r="B861" t="s">
        <v>1869</v>
      </c>
      <c r="C861" t="s">
        <v>3138</v>
      </c>
      <c r="D861" t="s">
        <v>86</v>
      </c>
      <c r="E861">
        <v>4018.9779754000001</v>
      </c>
      <c r="F861">
        <v>1777.45</v>
      </c>
      <c r="G861">
        <v>166.96702943952599</v>
      </c>
      <c r="H861">
        <v>13.0378148871894</v>
      </c>
      <c r="I861">
        <v>40.434143437733297</v>
      </c>
      <c r="J861">
        <v>4.2210131484837099</v>
      </c>
      <c r="K861">
        <v>1655.4509230016999</v>
      </c>
      <c r="L861">
        <v>1267.8338267757599</v>
      </c>
      <c r="M861">
        <v>50.264398899328498</v>
      </c>
      <c r="N861">
        <v>0.69924006903135605</v>
      </c>
      <c r="O861">
        <v>8.4137387830881298</v>
      </c>
      <c r="P861">
        <v>229.15740740740699</v>
      </c>
      <c r="Q861">
        <v>0.18217555157721399</v>
      </c>
    </row>
    <row r="862" spans="1:17" hidden="1" x14ac:dyDescent="0.3">
      <c r="A862" t="s">
        <v>1870</v>
      </c>
      <c r="B862" t="s">
        <v>1871</v>
      </c>
      <c r="C862" t="s">
        <v>3138</v>
      </c>
      <c r="D862" t="s">
        <v>131</v>
      </c>
      <c r="E862">
        <v>4018.6229032599999</v>
      </c>
      <c r="F862">
        <v>332.6</v>
      </c>
      <c r="G862">
        <v>23.078160869544899</v>
      </c>
      <c r="H862">
        <v>7.1073292181170604</v>
      </c>
      <c r="I862">
        <v>12.622037723217501</v>
      </c>
      <c r="J862">
        <v>4.9879580518579001</v>
      </c>
      <c r="K862">
        <v>335.63299684520001</v>
      </c>
      <c r="M862">
        <v>66.100328689889395</v>
      </c>
      <c r="N862">
        <v>0.87124165534451403</v>
      </c>
      <c r="O862">
        <v>59.350571256764802</v>
      </c>
      <c r="P862">
        <v>96.340023612750898</v>
      </c>
    </row>
    <row r="863" spans="1:17" hidden="1" x14ac:dyDescent="0.3">
      <c r="A863" t="s">
        <v>1872</v>
      </c>
      <c r="B863" t="s">
        <v>1873</v>
      </c>
      <c r="C863" t="s">
        <v>3138</v>
      </c>
      <c r="D863" t="s">
        <v>1874</v>
      </c>
      <c r="E863">
        <v>3977.0664087360001</v>
      </c>
      <c r="F863">
        <v>132.61000000000001</v>
      </c>
      <c r="G863">
        <v>8.1654378528455993</v>
      </c>
      <c r="H863">
        <v>-2.9391726817745201</v>
      </c>
      <c r="I863">
        <v>23.1218784688513</v>
      </c>
      <c r="J863">
        <v>5.4400060738784104</v>
      </c>
      <c r="K863">
        <v>140.58117985944401</v>
      </c>
      <c r="L863">
        <v>126.095757120554</v>
      </c>
      <c r="M863">
        <v>34.668503291692801</v>
      </c>
      <c r="N863">
        <v>0.781443295209721</v>
      </c>
      <c r="O863">
        <v>24.342055651911501</v>
      </c>
      <c r="P863">
        <v>57.681331747919103</v>
      </c>
      <c r="Q863">
        <v>6.0133869928256999E-2</v>
      </c>
    </row>
    <row r="864" spans="1:17" hidden="1" x14ac:dyDescent="0.3">
      <c r="A864" t="s">
        <v>1875</v>
      </c>
      <c r="B864" t="s">
        <v>1876</v>
      </c>
      <c r="C864" t="s">
        <v>3138</v>
      </c>
      <c r="D864" t="s">
        <v>111</v>
      </c>
      <c r="E864">
        <v>3947.8544350349998</v>
      </c>
      <c r="F864">
        <v>1141.3499999999999</v>
      </c>
      <c r="G864">
        <v>408.81354479622001</v>
      </c>
      <c r="H864">
        <v>-13.9289767006284</v>
      </c>
      <c r="I864">
        <v>134.769407126121</v>
      </c>
      <c r="J864">
        <v>-2.0802636521236599</v>
      </c>
      <c r="K864">
        <v>1190.97799795733</v>
      </c>
      <c r="L864">
        <v>814.65032593776402</v>
      </c>
      <c r="M864">
        <v>28.370871290896101</v>
      </c>
      <c r="N864">
        <v>1.1494083904621399</v>
      </c>
      <c r="O864">
        <v>30.0214658080343</v>
      </c>
      <c r="P864">
        <v>443.629435579899</v>
      </c>
      <c r="Q864">
        <v>0.162293901935957</v>
      </c>
    </row>
    <row r="865" spans="1:17" x14ac:dyDescent="0.3">
      <c r="A865" t="s">
        <v>1877</v>
      </c>
      <c r="B865" t="s">
        <v>1878</v>
      </c>
      <c r="C865" t="s">
        <v>3134</v>
      </c>
      <c r="D865" t="s">
        <v>117</v>
      </c>
      <c r="E865">
        <v>3947.3257284599999</v>
      </c>
      <c r="F865">
        <v>200.84</v>
      </c>
      <c r="G865">
        <v>-35.036078001132502</v>
      </c>
      <c r="H865">
        <v>-8.3517204962152007</v>
      </c>
      <c r="I865">
        <v>-21.369433237025799</v>
      </c>
      <c r="J865">
        <v>8.5986406631301993</v>
      </c>
      <c r="K865">
        <v>214.13585646965299</v>
      </c>
      <c r="L865">
        <v>217.72104980939801</v>
      </c>
      <c r="M865">
        <v>46.428718123746002</v>
      </c>
      <c r="N865">
        <v>0.33864729679917899</v>
      </c>
      <c r="O865">
        <v>38.418641704839601</v>
      </c>
      <c r="P865">
        <v>20.335530257639299</v>
      </c>
      <c r="Q865">
        <v>5.6915951577226002E-2</v>
      </c>
    </row>
    <row r="866" spans="1:17" hidden="1" x14ac:dyDescent="0.3">
      <c r="A866" t="s">
        <v>1879</v>
      </c>
      <c r="B866" t="s">
        <v>1880</v>
      </c>
      <c r="C866" t="s">
        <v>3138</v>
      </c>
      <c r="D866" t="s">
        <v>510</v>
      </c>
      <c r="E866">
        <v>3943.8149390799999</v>
      </c>
      <c r="F866">
        <v>4564.8500000000004</v>
      </c>
      <c r="G866">
        <v>2.58877161588839</v>
      </c>
      <c r="H866">
        <v>6.7546204216737502</v>
      </c>
      <c r="I866">
        <v>33.8802483193369</v>
      </c>
      <c r="J866">
        <v>4.0925390574445002</v>
      </c>
      <c r="K866">
        <v>4402.0240571013001</v>
      </c>
      <c r="L866">
        <v>3936.2920986573699</v>
      </c>
      <c r="M866">
        <v>56.575416328272702</v>
      </c>
      <c r="N866">
        <v>0.83266657847182202</v>
      </c>
      <c r="O866">
        <v>6.0275803147967499</v>
      </c>
      <c r="P866">
        <v>52.344480042717898</v>
      </c>
      <c r="Q866">
        <v>4.7990897181248E-2</v>
      </c>
    </row>
    <row r="867" spans="1:17" x14ac:dyDescent="0.3">
      <c r="A867" t="s">
        <v>1881</v>
      </c>
      <c r="B867" t="s">
        <v>1882</v>
      </c>
      <c r="C867" t="s">
        <v>3134</v>
      </c>
      <c r="D867" t="s">
        <v>131</v>
      </c>
      <c r="E867">
        <v>3918.7737840599998</v>
      </c>
      <c r="F867">
        <v>592.6</v>
      </c>
      <c r="G867">
        <v>-7.0340211562906001</v>
      </c>
      <c r="H867">
        <v>9.1344098202102408</v>
      </c>
      <c r="I867">
        <v>9.0720920830317695</v>
      </c>
      <c r="J867">
        <v>2.7379543255398402</v>
      </c>
      <c r="K867">
        <v>568.69090785886601</v>
      </c>
      <c r="L867">
        <v>534.24683304719599</v>
      </c>
      <c r="M867">
        <v>53.874381852828499</v>
      </c>
      <c r="N867">
        <v>0.68458129975830495</v>
      </c>
      <c r="O867">
        <v>12.5548430644616</v>
      </c>
      <c r="P867">
        <v>39.435294117646997</v>
      </c>
    </row>
    <row r="868" spans="1:17" x14ac:dyDescent="0.3">
      <c r="A868" t="s">
        <v>1883</v>
      </c>
      <c r="B868" t="s">
        <v>1884</v>
      </c>
      <c r="C868" t="s">
        <v>3133</v>
      </c>
      <c r="D868" t="s">
        <v>46</v>
      </c>
      <c r="E868">
        <v>3896.4437343</v>
      </c>
      <c r="F868">
        <v>2299.0500000000002</v>
      </c>
      <c r="G868">
        <v>6.9171962406524301</v>
      </c>
      <c r="H868">
        <v>14.709541056594301</v>
      </c>
      <c r="I868">
        <v>40.167034521510601</v>
      </c>
      <c r="J868">
        <v>7.5442178829257198</v>
      </c>
      <c r="K868">
        <v>2159.9243625003601</v>
      </c>
      <c r="L868">
        <v>1891.69951206873</v>
      </c>
      <c r="M868">
        <v>53.836410930262801</v>
      </c>
      <c r="N868">
        <v>1.28769827800489</v>
      </c>
      <c r="O868">
        <v>18.962180030882301</v>
      </c>
      <c r="P868">
        <v>62.591937765205103</v>
      </c>
      <c r="Q868">
        <v>8.5087466473034001E-2</v>
      </c>
    </row>
    <row r="869" spans="1:17" hidden="1" x14ac:dyDescent="0.3">
      <c r="A869" t="s">
        <v>1885</v>
      </c>
      <c r="B869" t="s">
        <v>1886</v>
      </c>
      <c r="C869" t="s">
        <v>3138</v>
      </c>
      <c r="D869" t="s">
        <v>462</v>
      </c>
      <c r="E869">
        <v>3858.0447069249999</v>
      </c>
      <c r="F869">
        <v>626.04999999999995</v>
      </c>
      <c r="G869">
        <v>-43.624542639898998</v>
      </c>
      <c r="H869">
        <v>1.2671745870689199</v>
      </c>
      <c r="I869">
        <v>-14.8296058523275</v>
      </c>
      <c r="J869">
        <v>5.0066193957108798</v>
      </c>
      <c r="K869">
        <v>643.76998484672799</v>
      </c>
      <c r="L869">
        <v>667.379202370798</v>
      </c>
      <c r="M869">
        <v>45.855971996330197</v>
      </c>
      <c r="N869">
        <v>1.0045483550897101</v>
      </c>
      <c r="O869">
        <v>30.6525037936267</v>
      </c>
      <c r="P869">
        <v>6.7707000938006301</v>
      </c>
      <c r="Q869">
        <v>0.11130672751968899</v>
      </c>
    </row>
    <row r="870" spans="1:17" hidden="1" x14ac:dyDescent="0.3">
      <c r="A870" t="s">
        <v>1887</v>
      </c>
      <c r="B870" t="s">
        <v>1888</v>
      </c>
      <c r="C870" t="s">
        <v>3138</v>
      </c>
      <c r="D870" t="s">
        <v>196</v>
      </c>
      <c r="E870">
        <v>3851.3511933599998</v>
      </c>
      <c r="F870">
        <v>1230.9000000000001</v>
      </c>
      <c r="G870">
        <v>50.952969892309603</v>
      </c>
      <c r="H870">
        <v>35.6042282545991</v>
      </c>
      <c r="I870">
        <v>96.442051654082803</v>
      </c>
      <c r="J870">
        <v>26.122429927031099</v>
      </c>
      <c r="K870">
        <v>1023.8044644256699</v>
      </c>
      <c r="L870">
        <v>841.22967460716495</v>
      </c>
      <c r="M870">
        <v>71.432049348807695</v>
      </c>
      <c r="N870">
        <v>1.1121103600595901</v>
      </c>
      <c r="O870">
        <v>3.6599236331139799</v>
      </c>
      <c r="P870">
        <v>122.968933973372</v>
      </c>
      <c r="Q870">
        <v>0.11135988302557499</v>
      </c>
    </row>
    <row r="871" spans="1:17" x14ac:dyDescent="0.3">
      <c r="A871" t="s">
        <v>1889</v>
      </c>
      <c r="B871" t="s">
        <v>1890</v>
      </c>
      <c r="C871" t="s">
        <v>3122</v>
      </c>
      <c r="D871" t="s">
        <v>273</v>
      </c>
      <c r="E871">
        <v>3845.0803309799999</v>
      </c>
      <c r="F871">
        <v>1408.45</v>
      </c>
      <c r="G871">
        <v>0.82614969398141302</v>
      </c>
      <c r="H871">
        <v>6.1936920664769604</v>
      </c>
      <c r="I871">
        <v>-0.84616647807383505</v>
      </c>
      <c r="J871">
        <v>-5.0693091273739803</v>
      </c>
      <c r="K871">
        <v>1397.04394581821</v>
      </c>
      <c r="L871">
        <v>1281.7113132227801</v>
      </c>
      <c r="M871">
        <v>44.193147865283798</v>
      </c>
      <c r="N871">
        <v>3.2728488805256002</v>
      </c>
      <c r="O871">
        <v>10.2488551244275</v>
      </c>
      <c r="P871">
        <v>49.501114531366099</v>
      </c>
      <c r="Q871">
        <v>9.1552593152985001E-2</v>
      </c>
    </row>
    <row r="872" spans="1:17" hidden="1" x14ac:dyDescent="0.3">
      <c r="A872" t="s">
        <v>1891</v>
      </c>
      <c r="B872" t="s">
        <v>1892</v>
      </c>
      <c r="C872" t="s">
        <v>3138</v>
      </c>
      <c r="D872" t="s">
        <v>247</v>
      </c>
      <c r="E872">
        <v>3844.3072550000002</v>
      </c>
      <c r="F872">
        <v>419.35</v>
      </c>
      <c r="G872">
        <v>110.350640135254</v>
      </c>
      <c r="H872">
        <v>-1.2887415472140999</v>
      </c>
      <c r="I872">
        <v>58.859473491542303</v>
      </c>
      <c r="J872">
        <v>2.57908162383815</v>
      </c>
      <c r="K872">
        <v>407.52016264559597</v>
      </c>
      <c r="L872">
        <v>306.69596525686097</v>
      </c>
      <c r="M872">
        <v>51.639276786738002</v>
      </c>
      <c r="N872">
        <v>0.44268650919680103</v>
      </c>
      <c r="O872">
        <v>15.416716346727</v>
      </c>
      <c r="P872">
        <v>171.42394822006401</v>
      </c>
      <c r="Q872">
        <v>0.167451808705151</v>
      </c>
    </row>
    <row r="873" spans="1:17" hidden="1" x14ac:dyDescent="0.3">
      <c r="A873" t="s">
        <v>1893</v>
      </c>
      <c r="B873" t="s">
        <v>1894</v>
      </c>
      <c r="C873" t="s">
        <v>3138</v>
      </c>
      <c r="D873" t="s">
        <v>391</v>
      </c>
      <c r="E873">
        <v>3834.8589021329999</v>
      </c>
      <c r="F873">
        <v>103.11</v>
      </c>
      <c r="G873">
        <v>-51.258201459338601</v>
      </c>
      <c r="H873">
        <v>-3.0744039264526402</v>
      </c>
      <c r="I873">
        <v>-25.571613321658099</v>
      </c>
      <c r="J873">
        <v>6.1865063216689702</v>
      </c>
      <c r="K873">
        <v>113.06067982852301</v>
      </c>
      <c r="L873">
        <v>122.269426823529</v>
      </c>
      <c r="M873">
        <v>38.301826885592099</v>
      </c>
      <c r="N873">
        <v>0.74883461820295105</v>
      </c>
      <c r="O873">
        <v>48.967122490544</v>
      </c>
      <c r="P873">
        <v>3.39951865222623</v>
      </c>
    </row>
    <row r="874" spans="1:17" x14ac:dyDescent="0.3">
      <c r="A874" t="s">
        <v>1895</v>
      </c>
      <c r="B874" t="s">
        <v>1896</v>
      </c>
      <c r="C874" t="s">
        <v>3134</v>
      </c>
      <c r="D874" t="s">
        <v>117</v>
      </c>
      <c r="E874">
        <v>3811.1020552499999</v>
      </c>
      <c r="F874">
        <v>1877.75</v>
      </c>
      <c r="G874">
        <v>7.0320107852467899</v>
      </c>
      <c r="H874">
        <v>-4.3992723024502798</v>
      </c>
      <c r="I874">
        <v>-15.436999494616099</v>
      </c>
      <c r="J874">
        <v>6.2522129704879701</v>
      </c>
      <c r="K874">
        <v>2028.69623400707</v>
      </c>
      <c r="L874">
        <v>1932.16143248605</v>
      </c>
      <c r="M874">
        <v>45.415799188650503</v>
      </c>
      <c r="N874">
        <v>0.71532842466658098</v>
      </c>
      <c r="O874">
        <v>30.4939422180801</v>
      </c>
      <c r="P874">
        <v>45.539451247868499</v>
      </c>
      <c r="Q874">
        <v>0.25404553458386703</v>
      </c>
    </row>
    <row r="875" spans="1:17" hidden="1" x14ac:dyDescent="0.3">
      <c r="A875" t="s">
        <v>1897</v>
      </c>
      <c r="B875" t="s">
        <v>1898</v>
      </c>
      <c r="C875" t="s">
        <v>3138</v>
      </c>
      <c r="D875" t="s">
        <v>469</v>
      </c>
      <c r="E875">
        <v>3803.3261900000002</v>
      </c>
      <c r="F875">
        <v>276.39999999999998</v>
      </c>
      <c r="G875">
        <v>61.790749867272403</v>
      </c>
      <c r="H875">
        <v>6.8135910099090298</v>
      </c>
      <c r="I875">
        <v>42.483470775550998</v>
      </c>
      <c r="J875">
        <v>6.7659792082456196</v>
      </c>
      <c r="K875">
        <v>270.56445257372201</v>
      </c>
      <c r="L875">
        <v>222.37970589786201</v>
      </c>
      <c r="M875">
        <v>50.526184876650703</v>
      </c>
      <c r="N875">
        <v>0.45914928560087598</v>
      </c>
      <c r="O875">
        <v>10.2387843704775</v>
      </c>
      <c r="P875">
        <v>95.612172682236306</v>
      </c>
      <c r="Q875">
        <v>0.245006095540933</v>
      </c>
    </row>
    <row r="876" spans="1:17" hidden="1" x14ac:dyDescent="0.3">
      <c r="A876" t="s">
        <v>1899</v>
      </c>
      <c r="B876" t="s">
        <v>1900</v>
      </c>
      <c r="C876" t="s">
        <v>3138</v>
      </c>
      <c r="D876" t="s">
        <v>263</v>
      </c>
      <c r="E876">
        <v>3800.1015501500001</v>
      </c>
      <c r="F876">
        <v>3746.5</v>
      </c>
      <c r="G876">
        <v>8.2876696990875907</v>
      </c>
      <c r="H876">
        <v>-1.0449526563043501</v>
      </c>
      <c r="I876">
        <v>50.519903992796799</v>
      </c>
      <c r="J876">
        <v>5.7493961728792096</v>
      </c>
      <c r="K876">
        <v>3858.2351830061598</v>
      </c>
      <c r="L876">
        <v>3339.66079703485</v>
      </c>
      <c r="M876">
        <v>40.799657814311097</v>
      </c>
      <c r="N876">
        <v>0.211924344599521</v>
      </c>
      <c r="O876">
        <v>20.112104630988899</v>
      </c>
      <c r="P876">
        <v>73.770871985157697</v>
      </c>
      <c r="Q876">
        <v>0.108410354344114</v>
      </c>
    </row>
    <row r="877" spans="1:17" x14ac:dyDescent="0.3">
      <c r="A877" t="s">
        <v>1901</v>
      </c>
      <c r="B877" t="s">
        <v>1902</v>
      </c>
      <c r="C877" t="s">
        <v>3134</v>
      </c>
      <c r="D877" t="s">
        <v>548</v>
      </c>
      <c r="E877">
        <v>3776.5568074349999</v>
      </c>
      <c r="F877">
        <v>339.05</v>
      </c>
      <c r="G877">
        <v>-5.0558728391386003</v>
      </c>
      <c r="H877">
        <v>11.4900050370583</v>
      </c>
      <c r="I877">
        <v>-2.7256096443792299</v>
      </c>
      <c r="J877">
        <v>20.234867171807998</v>
      </c>
      <c r="K877">
        <v>329.327483250233</v>
      </c>
      <c r="L877">
        <v>330.34662818941598</v>
      </c>
      <c r="M877">
        <v>61.758960146635502</v>
      </c>
      <c r="N877">
        <v>0.82776059076909903</v>
      </c>
      <c r="O877">
        <v>33.284176375165899</v>
      </c>
      <c r="P877">
        <v>44.092647683807897</v>
      </c>
    </row>
    <row r="878" spans="1:17" hidden="1" x14ac:dyDescent="0.3">
      <c r="A878" t="s">
        <v>1903</v>
      </c>
      <c r="B878" t="s">
        <v>1904</v>
      </c>
      <c r="C878" t="s">
        <v>3138</v>
      </c>
      <c r="D878" t="s">
        <v>141</v>
      </c>
      <c r="E878">
        <v>3773.2423348000002</v>
      </c>
      <c r="F878">
        <v>418.7</v>
      </c>
      <c r="G878">
        <v>-24.031008508486</v>
      </c>
      <c r="H878">
        <v>5.30043462669716</v>
      </c>
      <c r="I878">
        <v>-13.1649710564903</v>
      </c>
      <c r="J878">
        <v>4.7622323089782297</v>
      </c>
      <c r="K878">
        <v>420.166806851454</v>
      </c>
      <c r="L878">
        <v>422.392438957975</v>
      </c>
      <c r="M878">
        <v>56.6905268172357</v>
      </c>
      <c r="N878">
        <v>5.35090935771236E-2</v>
      </c>
      <c r="O878">
        <v>14.401719608311399</v>
      </c>
      <c r="P878">
        <v>6.6344072329046204</v>
      </c>
      <c r="Q878">
        <v>-1.9249971926287999E-2</v>
      </c>
    </row>
    <row r="879" spans="1:17" hidden="1" x14ac:dyDescent="0.3">
      <c r="A879" t="s">
        <v>1905</v>
      </c>
      <c r="B879" t="s">
        <v>1906</v>
      </c>
      <c r="C879" t="s">
        <v>3138</v>
      </c>
      <c r="D879" t="s">
        <v>474</v>
      </c>
      <c r="E879">
        <v>3771.7106203799999</v>
      </c>
      <c r="F879">
        <v>185.7</v>
      </c>
      <c r="G879">
        <v>55.252165821579801</v>
      </c>
      <c r="H879">
        <v>1.24634811582447</v>
      </c>
      <c r="I879">
        <v>34.887007554393598</v>
      </c>
      <c r="J879">
        <v>10.1938801653162</v>
      </c>
      <c r="K879">
        <v>183.65922688358401</v>
      </c>
      <c r="L879">
        <v>154.194930067917</v>
      </c>
      <c r="M879">
        <v>55.600446364526</v>
      </c>
      <c r="N879">
        <v>0.33158094877590899</v>
      </c>
      <c r="O879">
        <v>13.5433494884221</v>
      </c>
      <c r="P879">
        <v>90.168970814131995</v>
      </c>
      <c r="Q879">
        <v>0.115845293304823</v>
      </c>
    </row>
    <row r="880" spans="1:17" x14ac:dyDescent="0.3">
      <c r="A880" t="s">
        <v>1907</v>
      </c>
      <c r="B880" t="s">
        <v>1908</v>
      </c>
      <c r="C880" t="s">
        <v>3123</v>
      </c>
      <c r="D880" t="s">
        <v>24</v>
      </c>
      <c r="E880">
        <v>3763.1818923599999</v>
      </c>
      <c r="F880">
        <v>120.01</v>
      </c>
      <c r="G880">
        <v>-19.551139869408299</v>
      </c>
      <c r="H880">
        <v>7.8617324324699496</v>
      </c>
      <c r="I880">
        <v>-18.808959065679002</v>
      </c>
      <c r="J880">
        <v>6.1003049243834004</v>
      </c>
      <c r="K880">
        <v>119.55356018605799</v>
      </c>
      <c r="L880">
        <v>124.40877481779501</v>
      </c>
      <c r="M880">
        <v>57.535294969652099</v>
      </c>
      <c r="N880">
        <v>1.4843500828796301</v>
      </c>
      <c r="O880">
        <v>36.196983584701201</v>
      </c>
      <c r="P880">
        <v>10.414941576962001</v>
      </c>
      <c r="Q880">
        <v>1.2974697038272E-2</v>
      </c>
    </row>
    <row r="881" spans="1:17" hidden="1" x14ac:dyDescent="0.3">
      <c r="A881" t="s">
        <v>1909</v>
      </c>
      <c r="B881" t="s">
        <v>1910</v>
      </c>
      <c r="C881" t="s">
        <v>3138</v>
      </c>
      <c r="D881" t="s">
        <v>291</v>
      </c>
      <c r="E881">
        <v>3756.18058376</v>
      </c>
      <c r="F881">
        <v>3101.6</v>
      </c>
      <c r="G881">
        <v>10.963470155423</v>
      </c>
      <c r="H881">
        <v>1.6730080643704299</v>
      </c>
      <c r="I881">
        <v>43.6090803849889</v>
      </c>
      <c r="J881">
        <v>8.0150126744371608</v>
      </c>
      <c r="K881">
        <v>3139.24593314293</v>
      </c>
      <c r="L881">
        <v>2643.4163144500098</v>
      </c>
      <c r="M881">
        <v>48.0943213233463</v>
      </c>
      <c r="N881">
        <v>0.25713455536839303</v>
      </c>
      <c r="O881">
        <v>20.4039850399793</v>
      </c>
      <c r="P881">
        <v>105.587777151758</v>
      </c>
      <c r="Q881">
        <v>0.12245446758226999</v>
      </c>
    </row>
    <row r="882" spans="1:17" x14ac:dyDescent="0.3">
      <c r="A882" t="s">
        <v>1911</v>
      </c>
      <c r="B882" t="s">
        <v>1912</v>
      </c>
      <c r="C882" t="s">
        <v>3137</v>
      </c>
      <c r="D882" t="s">
        <v>291</v>
      </c>
      <c r="E882">
        <v>3754.7011050000001</v>
      </c>
      <c r="F882">
        <v>1212.7</v>
      </c>
      <c r="G882">
        <v>47.359348819047398</v>
      </c>
      <c r="H882">
        <v>-6.2267954300267396</v>
      </c>
      <c r="I882">
        <v>44.505469923689503</v>
      </c>
      <c r="J882">
        <v>4.6897122854601196</v>
      </c>
      <c r="K882">
        <v>1267.11910403308</v>
      </c>
      <c r="L882">
        <v>1057.79648554915</v>
      </c>
      <c r="M882">
        <v>35.9402988742399</v>
      </c>
      <c r="N882">
        <v>0.39981701142645198</v>
      </c>
      <c r="O882">
        <v>27.727385173579599</v>
      </c>
      <c r="P882">
        <v>78.719327978778296</v>
      </c>
      <c r="Q882">
        <v>2.3867855228668002E-2</v>
      </c>
    </row>
    <row r="883" spans="1:17" hidden="1" x14ac:dyDescent="0.3">
      <c r="A883" t="s">
        <v>1913</v>
      </c>
      <c r="B883" t="s">
        <v>1914</v>
      </c>
      <c r="C883" t="s">
        <v>3138</v>
      </c>
      <c r="D883" t="s">
        <v>1616</v>
      </c>
      <c r="E883">
        <v>3748.47</v>
      </c>
      <c r="F883">
        <v>337.7</v>
      </c>
      <c r="G883">
        <v>-46.2054894654501</v>
      </c>
      <c r="H883">
        <v>3.6965485880253399</v>
      </c>
      <c r="I883">
        <v>-3.17163264439619</v>
      </c>
      <c r="J883">
        <v>6.1358652573833501</v>
      </c>
      <c r="K883">
        <v>343.30846992540802</v>
      </c>
      <c r="L883">
        <v>344.268411167892</v>
      </c>
      <c r="M883">
        <v>45.4703253755196</v>
      </c>
      <c r="N883">
        <v>0.62268768112818995</v>
      </c>
      <c r="O883">
        <v>36.704175303523797</v>
      </c>
      <c r="P883">
        <v>16.2878787878787</v>
      </c>
      <c r="Q883">
        <v>-2.2859041605132999E-2</v>
      </c>
    </row>
    <row r="884" spans="1:17" hidden="1" x14ac:dyDescent="0.3">
      <c r="A884" t="s">
        <v>1915</v>
      </c>
      <c r="B884" t="s">
        <v>1916</v>
      </c>
      <c r="C884" t="s">
        <v>3138</v>
      </c>
      <c r="D884" t="s">
        <v>1054</v>
      </c>
      <c r="E884">
        <v>3730.8735000000001</v>
      </c>
      <c r="F884">
        <v>60.14</v>
      </c>
      <c r="G884">
        <v>-38.232091443124197</v>
      </c>
      <c r="H884">
        <v>2.4281313175575101</v>
      </c>
      <c r="I884">
        <v>-19.890735590120801</v>
      </c>
      <c r="J884">
        <v>-0.62926158564232204</v>
      </c>
      <c r="K884">
        <v>62.327864826279999</v>
      </c>
      <c r="L884">
        <v>65.028278840238499</v>
      </c>
      <c r="M884">
        <v>80.428401478298795</v>
      </c>
      <c r="N884">
        <v>1.0490289164975899</v>
      </c>
      <c r="O884">
        <v>18.806119055537</v>
      </c>
      <c r="P884">
        <v>0.216630561573083</v>
      </c>
      <c r="Q884">
        <v>-6.679688381315E-3</v>
      </c>
    </row>
    <row r="885" spans="1:17" hidden="1" x14ac:dyDescent="0.3">
      <c r="A885" t="s">
        <v>1917</v>
      </c>
      <c r="B885" t="s">
        <v>1918</v>
      </c>
      <c r="C885" t="s">
        <v>3138</v>
      </c>
      <c r="D885" t="s">
        <v>740</v>
      </c>
      <c r="E885">
        <v>3724.7253936799998</v>
      </c>
      <c r="F885">
        <v>164.02</v>
      </c>
      <c r="G885">
        <v>8.7681072033101799</v>
      </c>
      <c r="H885">
        <v>5.6953460647457597</v>
      </c>
      <c r="I885">
        <v>5.8286469835302102</v>
      </c>
      <c r="J885">
        <v>0.62140930017749696</v>
      </c>
      <c r="K885">
        <v>162.840429513251</v>
      </c>
      <c r="L885">
        <v>152.522765485278</v>
      </c>
      <c r="M885">
        <v>58.331342908403499</v>
      </c>
      <c r="N885">
        <v>0.57695177071898396</v>
      </c>
      <c r="O885">
        <v>6.6943055724911504</v>
      </c>
      <c r="P885">
        <v>40.068317677198898</v>
      </c>
      <c r="Q885">
        <v>8.2626113561340003E-3</v>
      </c>
    </row>
    <row r="886" spans="1:17" x14ac:dyDescent="0.3">
      <c r="A886" t="s">
        <v>1919</v>
      </c>
      <c r="B886" t="s">
        <v>1920</v>
      </c>
      <c r="C886" t="s">
        <v>3142</v>
      </c>
      <c r="D886" t="s">
        <v>1405</v>
      </c>
      <c r="E886">
        <v>3717.8930313199999</v>
      </c>
      <c r="F886">
        <v>562.9</v>
      </c>
      <c r="G886">
        <v>-47.667328995782803</v>
      </c>
      <c r="H886">
        <v>-1.9363532905529199</v>
      </c>
      <c r="I886">
        <v>-21.575965002274302</v>
      </c>
      <c r="J886">
        <v>5.2955948141425502</v>
      </c>
      <c r="K886">
        <v>597.74924102347995</v>
      </c>
      <c r="L886">
        <v>623.027339561448</v>
      </c>
      <c r="M886">
        <v>38.517346256387299</v>
      </c>
      <c r="N886">
        <v>0.71040450398602695</v>
      </c>
      <c r="O886">
        <v>44.785930005329497</v>
      </c>
      <c r="P886">
        <v>3.6839196905507499</v>
      </c>
      <c r="Q886">
        <v>9.3875698882687E-2</v>
      </c>
    </row>
    <row r="887" spans="1:17" x14ac:dyDescent="0.3">
      <c r="A887" t="s">
        <v>1921</v>
      </c>
      <c r="B887" t="s">
        <v>1922</v>
      </c>
      <c r="C887" t="s">
        <v>3132</v>
      </c>
      <c r="D887" t="s">
        <v>438</v>
      </c>
      <c r="E887">
        <v>3717.4887371999998</v>
      </c>
      <c r="F887">
        <v>968.6</v>
      </c>
      <c r="G887">
        <v>-52.086486517178898</v>
      </c>
      <c r="H887">
        <v>-3.4125305715197398</v>
      </c>
      <c r="I887">
        <v>-14.173484599959799</v>
      </c>
      <c r="J887">
        <v>3.52323563842267</v>
      </c>
      <c r="K887">
        <v>1052.2450668981901</v>
      </c>
      <c r="L887">
        <v>1151.6045295186</v>
      </c>
      <c r="M887">
        <v>31.826634628730499</v>
      </c>
      <c r="N887">
        <v>0.59959975814566502</v>
      </c>
      <c r="O887">
        <v>49.468304769770697</v>
      </c>
      <c r="P887">
        <v>0.373056994818665</v>
      </c>
      <c r="Q887">
        <v>-0.124977884917682</v>
      </c>
    </row>
    <row r="888" spans="1:17" hidden="1" x14ac:dyDescent="0.3">
      <c r="A888" t="s">
        <v>1923</v>
      </c>
      <c r="B888" t="s">
        <v>1924</v>
      </c>
      <c r="C888" t="s">
        <v>3138</v>
      </c>
      <c r="D888" t="s">
        <v>54</v>
      </c>
      <c r="E888">
        <v>3712.2431676000001</v>
      </c>
      <c r="F888">
        <v>272.8</v>
      </c>
      <c r="G888">
        <v>37.797575407698098</v>
      </c>
      <c r="H888">
        <v>-3.4331830940154302</v>
      </c>
      <c r="I888">
        <v>2.6000036056606901</v>
      </c>
      <c r="J888">
        <v>5.0766893060175002</v>
      </c>
      <c r="K888">
        <v>274.97116199677703</v>
      </c>
      <c r="L888">
        <v>244.41516841536401</v>
      </c>
      <c r="M888">
        <v>48.473845972981998</v>
      </c>
      <c r="N888">
        <v>0.75203288486789299</v>
      </c>
      <c r="O888">
        <v>25.733137829912</v>
      </c>
      <c r="P888">
        <v>70.5</v>
      </c>
      <c r="Q888">
        <v>1.0351243528513999E-2</v>
      </c>
    </row>
    <row r="889" spans="1:17" hidden="1" x14ac:dyDescent="0.3">
      <c r="A889" t="s">
        <v>1925</v>
      </c>
      <c r="B889" t="s">
        <v>1926</v>
      </c>
      <c r="C889" t="s">
        <v>3138</v>
      </c>
      <c r="D889" t="s">
        <v>998</v>
      </c>
      <c r="E889">
        <v>3699.330843615</v>
      </c>
      <c r="F889">
        <v>457.05</v>
      </c>
      <c r="G889">
        <v>-27.200060650029801</v>
      </c>
      <c r="H889">
        <v>-11.280983026602099</v>
      </c>
      <c r="I889">
        <v>9.9528934464564909</v>
      </c>
      <c r="J889">
        <v>8.4410391142175101</v>
      </c>
      <c r="K889">
        <v>478.77535117701802</v>
      </c>
      <c r="L889">
        <v>434.22926808806301</v>
      </c>
      <c r="M889">
        <v>40.419381951069397</v>
      </c>
      <c r="N889">
        <v>0.32280044682826797</v>
      </c>
      <c r="O889">
        <v>27.994748933377</v>
      </c>
      <c r="P889">
        <v>35.2018932110634</v>
      </c>
      <c r="Q889">
        <v>1.1481470955218001E-2</v>
      </c>
    </row>
    <row r="890" spans="1:17" hidden="1" x14ac:dyDescent="0.3">
      <c r="A890" t="s">
        <v>1927</v>
      </c>
      <c r="B890" t="s">
        <v>1928</v>
      </c>
      <c r="C890" t="s">
        <v>3138</v>
      </c>
      <c r="D890" t="s">
        <v>462</v>
      </c>
      <c r="E890">
        <v>3697.1991902699901</v>
      </c>
      <c r="F890">
        <v>583.95000000000005</v>
      </c>
      <c r="G890">
        <v>36.624408662955403</v>
      </c>
      <c r="I890">
        <v>29.294862304116901</v>
      </c>
      <c r="K890">
        <v>555.13151102030702</v>
      </c>
      <c r="L890">
        <v>481.76224515429197</v>
      </c>
      <c r="M890">
        <v>64.780785260819798</v>
      </c>
      <c r="N890">
        <v>1.84594049547092</v>
      </c>
      <c r="O890">
        <v>5.9851014641664397</v>
      </c>
      <c r="P890">
        <v>77.492401215805501</v>
      </c>
      <c r="Q890">
        <v>-3.9150349227047E-2</v>
      </c>
    </row>
    <row r="891" spans="1:17" hidden="1" x14ac:dyDescent="0.3">
      <c r="A891" t="s">
        <v>1929</v>
      </c>
      <c r="B891" t="s">
        <v>1930</v>
      </c>
      <c r="C891" t="s">
        <v>3138</v>
      </c>
      <c r="D891" t="s">
        <v>510</v>
      </c>
      <c r="E891">
        <v>3680.1931110750002</v>
      </c>
      <c r="F891">
        <v>3029.65</v>
      </c>
      <c r="G891">
        <v>25.335803380190502</v>
      </c>
      <c r="H891">
        <v>1.5301074273956801</v>
      </c>
      <c r="I891">
        <v>19.590648935804801</v>
      </c>
      <c r="J891">
        <v>6.0350510684259602</v>
      </c>
      <c r="K891">
        <v>3060.08345876569</v>
      </c>
      <c r="L891">
        <v>2779.9390454202198</v>
      </c>
      <c r="M891">
        <v>55.361989533056402</v>
      </c>
      <c r="N891">
        <v>1.54330293414852</v>
      </c>
      <c r="O891">
        <v>14.5346822240192</v>
      </c>
      <c r="P891">
        <v>51.406796601699099</v>
      </c>
      <c r="Q891">
        <v>6.5614714071656005E-2</v>
      </c>
    </row>
    <row r="892" spans="1:17" hidden="1" x14ac:dyDescent="0.3">
      <c r="A892" t="s">
        <v>1931</v>
      </c>
      <c r="B892" t="s">
        <v>1932</v>
      </c>
      <c r="C892" t="s">
        <v>3138</v>
      </c>
      <c r="D892" t="s">
        <v>86</v>
      </c>
      <c r="E892">
        <v>3670.5483431399998</v>
      </c>
      <c r="F892">
        <v>343.7</v>
      </c>
      <c r="G892">
        <v>144.79170941410101</v>
      </c>
      <c r="H892">
        <v>10.4841159706351</v>
      </c>
      <c r="I892">
        <v>94.763889925132503</v>
      </c>
      <c r="J892">
        <v>5.8236614915688296</v>
      </c>
      <c r="K892">
        <v>334.37383743516398</v>
      </c>
      <c r="L892">
        <v>245.260686296411</v>
      </c>
      <c r="M892">
        <v>40.763619063627701</v>
      </c>
      <c r="N892">
        <v>0.29581381114902999</v>
      </c>
      <c r="O892">
        <v>17.893511783532102</v>
      </c>
      <c r="P892">
        <v>171.699604743083</v>
      </c>
      <c r="Q892">
        <v>7.5625826719231001E-2</v>
      </c>
    </row>
    <row r="893" spans="1:17" x14ac:dyDescent="0.3">
      <c r="A893" t="s">
        <v>1933</v>
      </c>
      <c r="B893" t="s">
        <v>1934</v>
      </c>
      <c r="C893" t="s">
        <v>3134</v>
      </c>
      <c r="D893" t="s">
        <v>117</v>
      </c>
      <c r="E893">
        <v>3667.0833720000001</v>
      </c>
      <c r="F893">
        <v>636.6</v>
      </c>
      <c r="G893">
        <v>-2.1770143296086202</v>
      </c>
      <c r="H893">
        <v>8.0260361484660692</v>
      </c>
      <c r="I893">
        <v>5.70297358985116</v>
      </c>
      <c r="J893">
        <v>6.8188090510465296</v>
      </c>
      <c r="K893">
        <v>632.40501427482002</v>
      </c>
      <c r="L893">
        <v>589.17823775187105</v>
      </c>
      <c r="M893">
        <v>42.4636238739863</v>
      </c>
      <c r="N893">
        <v>0.55878054555942203</v>
      </c>
      <c r="O893">
        <v>14.640276468740099</v>
      </c>
      <c r="P893">
        <v>38.391304347826001</v>
      </c>
      <c r="Q893">
        <v>0.108358458760724</v>
      </c>
    </row>
    <row r="894" spans="1:17" hidden="1" x14ac:dyDescent="0.3">
      <c r="A894" t="s">
        <v>1935</v>
      </c>
      <c r="B894" t="s">
        <v>1936</v>
      </c>
      <c r="C894" t="s">
        <v>3138</v>
      </c>
      <c r="D894" t="s">
        <v>46</v>
      </c>
      <c r="E894">
        <v>3655.80852</v>
      </c>
      <c r="F894">
        <v>293.3</v>
      </c>
      <c r="G894">
        <v>25.594781527335499</v>
      </c>
      <c r="H894">
        <v>17.5138727581223</v>
      </c>
      <c r="I894">
        <v>81.554017041962098</v>
      </c>
      <c r="J894">
        <v>10.1759799176595</v>
      </c>
      <c r="K894">
        <v>266.64760970984003</v>
      </c>
      <c r="L894">
        <v>226.09851302647101</v>
      </c>
      <c r="M894">
        <v>53.556365612910703</v>
      </c>
      <c r="N894">
        <v>0.95517894846798201</v>
      </c>
      <c r="O894">
        <v>14.5584725536992</v>
      </c>
      <c r="P894">
        <v>108.01418439716301</v>
      </c>
    </row>
    <row r="895" spans="1:17" x14ac:dyDescent="0.3">
      <c r="A895" t="s">
        <v>1937</v>
      </c>
      <c r="B895" t="s">
        <v>1938</v>
      </c>
      <c r="C895" t="s">
        <v>3130</v>
      </c>
      <c r="D895" t="s">
        <v>117</v>
      </c>
      <c r="E895">
        <v>3652.8679915120001</v>
      </c>
      <c r="F895">
        <v>202.69</v>
      </c>
      <c r="G895">
        <v>-10.810092059931799</v>
      </c>
      <c r="H895">
        <v>-6.7723977287151902</v>
      </c>
      <c r="I895">
        <v>-9.9418650757752296</v>
      </c>
      <c r="J895">
        <v>4.5934933437303904</v>
      </c>
      <c r="K895">
        <v>216.613878282537</v>
      </c>
      <c r="L895">
        <v>214.86137070521499</v>
      </c>
      <c r="M895">
        <v>37.924440586165097</v>
      </c>
      <c r="N895">
        <v>0.46478446746112301</v>
      </c>
      <c r="O895">
        <v>35.650500764714501</v>
      </c>
      <c r="P895">
        <v>16.992784992784902</v>
      </c>
      <c r="Q895">
        <v>9.0362785773392004E-2</v>
      </c>
    </row>
    <row r="896" spans="1:17" x14ac:dyDescent="0.3">
      <c r="A896" t="s">
        <v>1939</v>
      </c>
      <c r="B896" t="s">
        <v>1940</v>
      </c>
      <c r="C896" t="s">
        <v>3130</v>
      </c>
      <c r="D896" t="s">
        <v>117</v>
      </c>
      <c r="E896">
        <v>3629.4927106199998</v>
      </c>
      <c r="F896">
        <v>672.7</v>
      </c>
      <c r="G896">
        <v>29.264758171044299</v>
      </c>
      <c r="H896">
        <v>3.6213504022478702</v>
      </c>
      <c r="I896">
        <v>-13.6919676741543</v>
      </c>
      <c r="J896">
        <v>6.2307208756263099</v>
      </c>
      <c r="K896">
        <v>680.46854955987305</v>
      </c>
      <c r="L896">
        <v>648.01211419154299</v>
      </c>
      <c r="M896">
        <v>48.074744267786002</v>
      </c>
      <c r="N896">
        <v>0.83267189573136302</v>
      </c>
      <c r="O896">
        <v>30.816114166790499</v>
      </c>
      <c r="P896">
        <v>56.042681512410098</v>
      </c>
      <c r="Q896">
        <v>7.1450649970412006E-2</v>
      </c>
    </row>
    <row r="897" spans="1:17" hidden="1" x14ac:dyDescent="0.3">
      <c r="A897" t="s">
        <v>1941</v>
      </c>
      <c r="B897" t="s">
        <v>1942</v>
      </c>
      <c r="C897" t="s">
        <v>3138</v>
      </c>
      <c r="D897" t="s">
        <v>1588</v>
      </c>
      <c r="E897">
        <v>3591.0061130250001</v>
      </c>
      <c r="F897">
        <v>2117.25</v>
      </c>
      <c r="G897">
        <v>15.6196205394284</v>
      </c>
      <c r="H897">
        <v>9.8802495282737208</v>
      </c>
      <c r="I897">
        <v>21.608161626669101</v>
      </c>
      <c r="J897">
        <v>6.5223836675083096</v>
      </c>
      <c r="K897">
        <v>2128.4798041798299</v>
      </c>
      <c r="L897">
        <v>1924.74752486639</v>
      </c>
      <c r="M897">
        <v>48.026428359197503</v>
      </c>
      <c r="N897">
        <v>0.72817788295752095</v>
      </c>
      <c r="O897">
        <v>16.613531703861099</v>
      </c>
      <c r="P897">
        <v>49.518025493450097</v>
      </c>
      <c r="Q897">
        <v>0.112812616591991</v>
      </c>
    </row>
    <row r="898" spans="1:17" hidden="1" x14ac:dyDescent="0.3">
      <c r="A898" t="s">
        <v>1943</v>
      </c>
      <c r="B898" t="s">
        <v>1944</v>
      </c>
      <c r="C898" t="s">
        <v>3138</v>
      </c>
      <c r="D898" t="s">
        <v>291</v>
      </c>
      <c r="E898">
        <v>3577.1396526250001</v>
      </c>
      <c r="F898">
        <v>521.75</v>
      </c>
      <c r="G898">
        <v>36.083263865387302</v>
      </c>
      <c r="H898">
        <v>5.5878305977228301E-2</v>
      </c>
      <c r="I898">
        <v>-13.374156909204601</v>
      </c>
      <c r="J898">
        <v>9.3574113719965908</v>
      </c>
      <c r="K898">
        <v>549.892550002799</v>
      </c>
      <c r="L898">
        <v>513.86163495233598</v>
      </c>
      <c r="M898">
        <v>45.150066219830698</v>
      </c>
      <c r="N898">
        <v>0.55330296220697694</v>
      </c>
      <c r="O898">
        <v>25.539051269765199</v>
      </c>
      <c r="P898">
        <v>65.634920634920604</v>
      </c>
      <c r="Q898">
        <v>8.0620141426312006E-2</v>
      </c>
    </row>
    <row r="899" spans="1:17" hidden="1" x14ac:dyDescent="0.3">
      <c r="A899" t="s">
        <v>1945</v>
      </c>
      <c r="B899" t="s">
        <v>1946</v>
      </c>
      <c r="C899" t="s">
        <v>3138</v>
      </c>
      <c r="D899" t="s">
        <v>46</v>
      </c>
      <c r="E899">
        <v>3566.96927895</v>
      </c>
      <c r="F899">
        <v>641.29999999999995</v>
      </c>
      <c r="G899">
        <v>-32.443752678013198</v>
      </c>
      <c r="H899">
        <v>8.7758782833089501</v>
      </c>
      <c r="I899">
        <v>-6.7215911815545999</v>
      </c>
      <c r="J899">
        <v>7.9735888254073704</v>
      </c>
      <c r="K899">
        <v>679.74492818482895</v>
      </c>
      <c r="M899">
        <v>44.892009973207699</v>
      </c>
      <c r="N899">
        <v>1.07815500143569</v>
      </c>
      <c r="O899">
        <v>39.911118041478197</v>
      </c>
      <c r="P899">
        <v>16.599999999999898</v>
      </c>
    </row>
    <row r="900" spans="1:17" x14ac:dyDescent="0.3">
      <c r="A900" t="s">
        <v>1947</v>
      </c>
      <c r="B900" t="s">
        <v>1948</v>
      </c>
      <c r="C900" t="s">
        <v>3125</v>
      </c>
      <c r="D900" t="s">
        <v>237</v>
      </c>
      <c r="E900">
        <v>3544.7844180000002</v>
      </c>
      <c r="F900">
        <v>420</v>
      </c>
      <c r="G900">
        <v>-36.763506469401698</v>
      </c>
      <c r="H900">
        <v>-2.8238343244631201</v>
      </c>
      <c r="I900">
        <v>-29.561802823404602</v>
      </c>
      <c r="J900">
        <v>3.0635392984664298</v>
      </c>
      <c r="K900">
        <v>451.14416912421399</v>
      </c>
      <c r="L900">
        <v>485.87402814030401</v>
      </c>
      <c r="M900">
        <v>44.966270516481501</v>
      </c>
      <c r="N900">
        <v>0.98568895649572097</v>
      </c>
      <c r="O900">
        <v>66.428571428571402</v>
      </c>
      <c r="P900">
        <v>3.7677578752316201</v>
      </c>
    </row>
    <row r="901" spans="1:17" hidden="1" x14ac:dyDescent="0.3">
      <c r="A901" t="s">
        <v>1949</v>
      </c>
      <c r="B901" t="s">
        <v>1950</v>
      </c>
      <c r="C901" t="s">
        <v>3138</v>
      </c>
      <c r="D901" t="s">
        <v>518</v>
      </c>
      <c r="E901">
        <v>3542.22811314</v>
      </c>
      <c r="F901">
        <v>126.95</v>
      </c>
      <c r="G901">
        <v>98.493275432044996</v>
      </c>
      <c r="H901">
        <v>-8.1239898041093301</v>
      </c>
      <c r="I901">
        <v>29.6643035520826</v>
      </c>
      <c r="J901">
        <v>7.0967495837602899</v>
      </c>
      <c r="K901">
        <v>129.04807214350799</v>
      </c>
      <c r="L901">
        <v>101.78738835598899</v>
      </c>
      <c r="M901">
        <v>44.989220343131798</v>
      </c>
      <c r="N901">
        <v>0.25013704419085903</v>
      </c>
      <c r="O901">
        <v>25.5362533057802</v>
      </c>
      <c r="P901">
        <v>130.384194731413</v>
      </c>
      <c r="Q901">
        <v>6.3227188360198E-2</v>
      </c>
    </row>
    <row r="902" spans="1:17" hidden="1" x14ac:dyDescent="0.3">
      <c r="A902" t="s">
        <v>1951</v>
      </c>
      <c r="B902" t="s">
        <v>1952</v>
      </c>
      <c r="C902" t="s">
        <v>3138</v>
      </c>
      <c r="D902" t="s">
        <v>713</v>
      </c>
      <c r="E902">
        <v>3542.0544998999999</v>
      </c>
      <c r="F902">
        <v>761.4</v>
      </c>
      <c r="G902">
        <v>-43.729496673314898</v>
      </c>
      <c r="H902">
        <v>1.6767629229193799</v>
      </c>
      <c r="I902">
        <v>-19.628930948108898</v>
      </c>
      <c r="J902">
        <v>8.8953922810384505</v>
      </c>
      <c r="K902">
        <v>802.36812748084799</v>
      </c>
      <c r="L902">
        <v>860.37456472661802</v>
      </c>
      <c r="M902">
        <v>45.397726523149302</v>
      </c>
      <c r="N902">
        <v>0.15993568331251901</v>
      </c>
      <c r="O902">
        <v>36.590491200420203</v>
      </c>
      <c r="P902">
        <v>5.9265442404006601</v>
      </c>
      <c r="Q902">
        <v>-7.9676149578749994E-2</v>
      </c>
    </row>
    <row r="903" spans="1:17" hidden="1" x14ac:dyDescent="0.3">
      <c r="A903" t="s">
        <v>1953</v>
      </c>
      <c r="B903" t="s">
        <v>1954</v>
      </c>
      <c r="C903" t="s">
        <v>3138</v>
      </c>
      <c r="D903" t="s">
        <v>160</v>
      </c>
      <c r="E903">
        <v>3541.7448897499999</v>
      </c>
      <c r="F903">
        <v>540.5</v>
      </c>
      <c r="G903">
        <v>39.909248934480203</v>
      </c>
      <c r="H903">
        <v>30.2815169733978</v>
      </c>
      <c r="I903">
        <v>67.341520140943103</v>
      </c>
      <c r="J903">
        <v>1.5982854647179301</v>
      </c>
      <c r="K903">
        <v>443.61621852771498</v>
      </c>
      <c r="L903">
        <v>389.611661624975</v>
      </c>
      <c r="M903">
        <v>84.182479271016504</v>
      </c>
      <c r="N903">
        <v>2.1195156812314</v>
      </c>
      <c r="O903">
        <v>1.42460684551342</v>
      </c>
      <c r="P903">
        <v>118.82591093117399</v>
      </c>
      <c r="Q903">
        <v>0.120459996229485</v>
      </c>
    </row>
    <row r="904" spans="1:17" x14ac:dyDescent="0.3">
      <c r="A904" t="s">
        <v>1955</v>
      </c>
      <c r="B904" t="s">
        <v>1956</v>
      </c>
      <c r="C904" t="s">
        <v>3134</v>
      </c>
      <c r="D904" t="s">
        <v>469</v>
      </c>
      <c r="E904">
        <v>3530.5692800000002</v>
      </c>
      <c r="F904">
        <v>407.8</v>
      </c>
      <c r="G904">
        <v>-19.565359729345101</v>
      </c>
      <c r="H904">
        <v>10.0474711004067</v>
      </c>
      <c r="I904">
        <v>-46.564265247621798</v>
      </c>
      <c r="J904">
        <v>4.8316659814919403</v>
      </c>
      <c r="K904">
        <v>421.66854029250999</v>
      </c>
      <c r="L904">
        <v>461.48624993610298</v>
      </c>
      <c r="M904">
        <v>50.8124861325838</v>
      </c>
      <c r="N904">
        <v>0.47773391089142198</v>
      </c>
      <c r="O904">
        <v>83.294507111328997</v>
      </c>
      <c r="P904">
        <v>14.053978464550401</v>
      </c>
      <c r="Q904">
        <v>0.14610144080821999</v>
      </c>
    </row>
    <row r="905" spans="1:17" x14ac:dyDescent="0.3">
      <c r="A905" t="s">
        <v>1957</v>
      </c>
      <c r="B905" t="s">
        <v>1958</v>
      </c>
      <c r="C905" t="s">
        <v>3134</v>
      </c>
      <c r="D905" t="s">
        <v>291</v>
      </c>
      <c r="E905">
        <v>3516.74055555</v>
      </c>
      <c r="F905">
        <v>1120.25</v>
      </c>
      <c r="G905">
        <v>-19.077998378436401</v>
      </c>
      <c r="H905">
        <v>4.9118990469586903</v>
      </c>
      <c r="I905">
        <v>18.792786596270201</v>
      </c>
      <c r="J905">
        <v>8.87808449075448</v>
      </c>
      <c r="K905">
        <v>1147.9575617324799</v>
      </c>
      <c r="L905">
        <v>1091.04852603723</v>
      </c>
      <c r="M905">
        <v>45.0895243804936</v>
      </c>
      <c r="N905">
        <v>0.47991451885875203</v>
      </c>
      <c r="O905">
        <v>22.740459718812701</v>
      </c>
      <c r="P905">
        <v>49.0387813477017</v>
      </c>
      <c r="Q905">
        <v>-4.6612945204429997E-2</v>
      </c>
    </row>
    <row r="906" spans="1:17" hidden="1" x14ac:dyDescent="0.3">
      <c r="A906" t="s">
        <v>1959</v>
      </c>
      <c r="B906" t="s">
        <v>1960</v>
      </c>
      <c r="C906" t="s">
        <v>3138</v>
      </c>
      <c r="D906" t="s">
        <v>630</v>
      </c>
      <c r="E906">
        <v>3503.13097664</v>
      </c>
      <c r="F906">
        <v>1380.65</v>
      </c>
      <c r="G906">
        <v>86165.848081963093</v>
      </c>
      <c r="H906">
        <v>55.569655260100198</v>
      </c>
      <c r="I906">
        <v>1095.3726275402601</v>
      </c>
      <c r="J906">
        <v>11.811547533376</v>
      </c>
      <c r="K906">
        <v>932.82106310264805</v>
      </c>
      <c r="L906">
        <v>461.98903216255798</v>
      </c>
      <c r="M906">
        <v>99.999999865144005</v>
      </c>
      <c r="N906">
        <v>2.7693608397294498</v>
      </c>
      <c r="O906">
        <v>0</v>
      </c>
      <c r="P906">
        <v>91943.333333333299</v>
      </c>
      <c r="Q906">
        <v>0.34610700027616098</v>
      </c>
    </row>
    <row r="907" spans="1:17" hidden="1" x14ac:dyDescent="0.3">
      <c r="A907" t="s">
        <v>1961</v>
      </c>
      <c r="B907" t="s">
        <v>1962</v>
      </c>
      <c r="C907" t="s">
        <v>3138</v>
      </c>
      <c r="D907" t="s">
        <v>196</v>
      </c>
      <c r="E907">
        <v>3501.2613058500001</v>
      </c>
      <c r="F907">
        <v>513.70000000000005</v>
      </c>
      <c r="G907">
        <v>15.731834698350999</v>
      </c>
      <c r="H907">
        <v>-2.2970609942554598</v>
      </c>
      <c r="I907">
        <v>2.6769901896093802</v>
      </c>
      <c r="J907">
        <v>6.37285651776196</v>
      </c>
      <c r="K907">
        <v>539.76662476599699</v>
      </c>
      <c r="L907">
        <v>500.63335393856102</v>
      </c>
      <c r="M907">
        <v>41.324043832529398</v>
      </c>
      <c r="N907">
        <v>0.70211836917075299</v>
      </c>
      <c r="O907">
        <v>18.736616702355398</v>
      </c>
      <c r="P907">
        <v>45.112994350282499</v>
      </c>
      <c r="Q907">
        <v>0.14999370900696299</v>
      </c>
    </row>
    <row r="908" spans="1:17" hidden="1" x14ac:dyDescent="0.3">
      <c r="A908" t="s">
        <v>1963</v>
      </c>
      <c r="B908" t="s">
        <v>1964</v>
      </c>
      <c r="C908" t="s">
        <v>3138</v>
      </c>
      <c r="D908" t="s">
        <v>80</v>
      </c>
      <c r="E908">
        <v>3498.2920344199902</v>
      </c>
      <c r="F908">
        <v>40.01</v>
      </c>
      <c r="G908">
        <v>198.68054562770101</v>
      </c>
      <c r="H908">
        <v>54.528627527871897</v>
      </c>
      <c r="I908">
        <v>43.652944134975499</v>
      </c>
      <c r="J908">
        <v>20.469083887185199</v>
      </c>
      <c r="K908">
        <v>30.7006871383308</v>
      </c>
      <c r="L908">
        <v>25.961298547531701</v>
      </c>
      <c r="M908">
        <v>82.807109147620295</v>
      </c>
      <c r="N908">
        <v>2.03723548105802</v>
      </c>
      <c r="O908">
        <v>0</v>
      </c>
      <c r="P908">
        <v>223.45746366457999</v>
      </c>
      <c r="Q908">
        <v>7.8146909371039006E-2</v>
      </c>
    </row>
    <row r="909" spans="1:17" hidden="1" x14ac:dyDescent="0.3">
      <c r="A909" t="s">
        <v>1965</v>
      </c>
      <c r="B909" t="s">
        <v>1966</v>
      </c>
      <c r="C909" t="s">
        <v>3138</v>
      </c>
      <c r="D909" t="s">
        <v>141</v>
      </c>
      <c r="E909">
        <v>3494.4079988550002</v>
      </c>
      <c r="F909">
        <v>270.14999999999998</v>
      </c>
      <c r="G909">
        <v>282.689145311537</v>
      </c>
      <c r="H909">
        <v>-4.9835875573975397</v>
      </c>
      <c r="I909">
        <v>98.209061286731995</v>
      </c>
      <c r="J909">
        <v>9.9605484251260101</v>
      </c>
      <c r="K909">
        <v>267.11822388501002</v>
      </c>
      <c r="L909">
        <v>199.290495416743</v>
      </c>
      <c r="M909">
        <v>49.826817158713901</v>
      </c>
      <c r="N909">
        <v>0.64267682106787705</v>
      </c>
      <c r="O909">
        <v>27.447714232833601</v>
      </c>
      <c r="P909">
        <v>330.517928286852</v>
      </c>
      <c r="Q909">
        <v>0.16102431956375399</v>
      </c>
    </row>
    <row r="910" spans="1:17" x14ac:dyDescent="0.3">
      <c r="A910" t="s">
        <v>1967</v>
      </c>
      <c r="B910" t="s">
        <v>1968</v>
      </c>
      <c r="C910" t="s">
        <v>3122</v>
      </c>
      <c r="D910" t="s">
        <v>21</v>
      </c>
      <c r="E910">
        <v>3484.3628905800001</v>
      </c>
      <c r="F910">
        <v>589.54999999999995</v>
      </c>
      <c r="G910">
        <v>-22.308855118655</v>
      </c>
      <c r="H910">
        <v>2.6187135997103401</v>
      </c>
      <c r="I910">
        <v>-6.8876437399293904</v>
      </c>
      <c r="J910">
        <v>6.5518964158680797</v>
      </c>
      <c r="K910">
        <v>600.65756304100296</v>
      </c>
      <c r="L910">
        <v>600.97226802968805</v>
      </c>
      <c r="M910">
        <v>56.264074530667898</v>
      </c>
      <c r="N910">
        <v>0.23078556174442</v>
      </c>
      <c r="O910">
        <v>34.254940208633698</v>
      </c>
      <c r="P910">
        <v>31.011111111111099</v>
      </c>
      <c r="Q910">
        <v>6.3566467057474998E-2</v>
      </c>
    </row>
    <row r="911" spans="1:17" x14ac:dyDescent="0.3">
      <c r="A911" t="s">
        <v>1969</v>
      </c>
      <c r="B911" t="s">
        <v>1970</v>
      </c>
      <c r="C911" t="s">
        <v>3134</v>
      </c>
      <c r="D911" t="s">
        <v>117</v>
      </c>
      <c r="E911">
        <v>3475.4383719000002</v>
      </c>
      <c r="F911">
        <v>796.15</v>
      </c>
      <c r="G911">
        <v>48.9411705513822</v>
      </c>
      <c r="H911">
        <v>-4.4696653738777599</v>
      </c>
      <c r="I911">
        <v>-11.6922274093249</v>
      </c>
      <c r="J911">
        <v>10.187911181937</v>
      </c>
      <c r="K911">
        <v>813.10727956430503</v>
      </c>
      <c r="L911">
        <v>782.49301463133202</v>
      </c>
      <c r="M911">
        <v>52.017750134125201</v>
      </c>
      <c r="N911">
        <v>0.49655838793413998</v>
      </c>
      <c r="O911">
        <v>36.029642655278501</v>
      </c>
      <c r="P911">
        <v>86.321085888134704</v>
      </c>
      <c r="Q911">
        <v>9.3226671704092004E-2</v>
      </c>
    </row>
    <row r="912" spans="1:17" hidden="1" x14ac:dyDescent="0.3">
      <c r="A912" t="s">
        <v>1971</v>
      </c>
      <c r="B912" t="s">
        <v>1972</v>
      </c>
      <c r="C912" t="s">
        <v>3138</v>
      </c>
      <c r="D912" t="s">
        <v>371</v>
      </c>
      <c r="E912">
        <v>3454.7173957349901</v>
      </c>
      <c r="F912">
        <v>1044.1500000000001</v>
      </c>
      <c r="G912">
        <v>67.4450996361698</v>
      </c>
      <c r="H912">
        <v>6.3418071598502399</v>
      </c>
      <c r="I912">
        <v>44.335568320792802</v>
      </c>
      <c r="J912">
        <v>4.91100940186372</v>
      </c>
      <c r="K912">
        <v>1032.9500102828099</v>
      </c>
      <c r="L912">
        <v>852.96308956824305</v>
      </c>
      <c r="M912">
        <v>48.802656164758503</v>
      </c>
      <c r="N912">
        <v>0.32374637707639298</v>
      </c>
      <c r="O912">
        <v>30.249485227218301</v>
      </c>
      <c r="P912">
        <v>98.620886437131404</v>
      </c>
      <c r="Q912">
        <v>3.3096393703708003E-2</v>
      </c>
    </row>
    <row r="913" spans="1:17" x14ac:dyDescent="0.3">
      <c r="A913" t="s">
        <v>1973</v>
      </c>
      <c r="B913" t="s">
        <v>1974</v>
      </c>
      <c r="C913" t="s">
        <v>3139</v>
      </c>
      <c r="D913" t="s">
        <v>438</v>
      </c>
      <c r="E913">
        <v>3446.2108232999999</v>
      </c>
      <c r="F913">
        <v>22.35</v>
      </c>
      <c r="G913">
        <v>-32.0383288252604</v>
      </c>
      <c r="H913">
        <v>10.252047267934699</v>
      </c>
      <c r="I913">
        <v>-7.4272563662775699</v>
      </c>
      <c r="J913">
        <v>5.2744200206430296</v>
      </c>
      <c r="K913">
        <v>22.9719737913952</v>
      </c>
      <c r="L913">
        <v>23.717908016660001</v>
      </c>
      <c r="M913">
        <v>45.674749074746302</v>
      </c>
      <c r="N913">
        <v>0.39230683225146501</v>
      </c>
      <c r="O913">
        <v>102.013422818791</v>
      </c>
      <c r="P913">
        <v>33.832335329341298</v>
      </c>
    </row>
    <row r="914" spans="1:17" x14ac:dyDescent="0.3">
      <c r="A914" t="s">
        <v>1975</v>
      </c>
      <c r="B914" t="s">
        <v>1976</v>
      </c>
      <c r="C914" t="s">
        <v>3123</v>
      </c>
      <c r="D914" t="s">
        <v>518</v>
      </c>
      <c r="E914">
        <v>3437.0251169099902</v>
      </c>
      <c r="F914">
        <v>59.01</v>
      </c>
      <c r="G914">
        <v>18.974604496617001</v>
      </c>
      <c r="H914">
        <v>19.9535266716737</v>
      </c>
      <c r="I914">
        <v>12.211184493937401</v>
      </c>
      <c r="J914">
        <v>5.7932568618076097</v>
      </c>
      <c r="K914">
        <v>56.972991289139401</v>
      </c>
      <c r="L914">
        <v>50.869570226646999</v>
      </c>
      <c r="M914">
        <v>50.633712503089598</v>
      </c>
      <c r="N914">
        <v>0.64353161968299299</v>
      </c>
      <c r="O914">
        <v>16.929334011184501</v>
      </c>
      <c r="P914">
        <v>77.473684210526301</v>
      </c>
      <c r="Q914">
        <v>-3.6102745694790002E-2</v>
      </c>
    </row>
    <row r="915" spans="1:17" x14ac:dyDescent="0.3">
      <c r="A915" t="s">
        <v>1977</v>
      </c>
      <c r="B915" t="s">
        <v>1978</v>
      </c>
      <c r="C915" t="s">
        <v>3123</v>
      </c>
      <c r="D915" t="s">
        <v>1979</v>
      </c>
      <c r="E915">
        <v>3399.0878355200002</v>
      </c>
      <c r="F915">
        <v>202.88</v>
      </c>
      <c r="G915">
        <v>-48.549226885272397</v>
      </c>
      <c r="H915">
        <v>-5.3427533863920402</v>
      </c>
      <c r="I915">
        <v>-23.850904370636599</v>
      </c>
      <c r="J915">
        <v>2.9272449397974398</v>
      </c>
      <c r="K915">
        <v>219.02972587810501</v>
      </c>
      <c r="L915">
        <v>228.590628722107</v>
      </c>
      <c r="M915">
        <v>35.707914765052003</v>
      </c>
      <c r="N915">
        <v>0.66721677717481698</v>
      </c>
      <c r="O915">
        <v>38.505520504731798</v>
      </c>
      <c r="P915">
        <v>3.1943031536113899</v>
      </c>
    </row>
    <row r="916" spans="1:17" hidden="1" x14ac:dyDescent="0.3">
      <c r="A916" t="s">
        <v>1980</v>
      </c>
      <c r="B916" t="s">
        <v>1981</v>
      </c>
      <c r="C916" t="s">
        <v>3138</v>
      </c>
      <c r="D916" t="s">
        <v>51</v>
      </c>
      <c r="E916">
        <v>3393.1150751919999</v>
      </c>
      <c r="F916">
        <v>132.13999999999999</v>
      </c>
      <c r="G916">
        <v>40.812054394198903</v>
      </c>
      <c r="H916">
        <v>-3.9761374211179201</v>
      </c>
      <c r="I916">
        <v>38.050369204498601</v>
      </c>
      <c r="J916">
        <v>10.113264117866199</v>
      </c>
      <c r="K916">
        <v>135.73254612087001</v>
      </c>
      <c r="L916">
        <v>120.59921831481699</v>
      </c>
      <c r="M916">
        <v>59.334260622926102</v>
      </c>
      <c r="N916">
        <v>0.52693942047032005</v>
      </c>
      <c r="O916">
        <v>27.8946571817769</v>
      </c>
      <c r="P916">
        <v>69.627727856225903</v>
      </c>
      <c r="Q916">
        <v>1.1347616728716E-2</v>
      </c>
    </row>
    <row r="917" spans="1:17" hidden="1" x14ac:dyDescent="0.3">
      <c r="A917" t="s">
        <v>1982</v>
      </c>
      <c r="B917" t="s">
        <v>1983</v>
      </c>
      <c r="C917" t="s">
        <v>3138</v>
      </c>
      <c r="E917">
        <v>3391.0974999999999</v>
      </c>
      <c r="F917">
        <v>633.85</v>
      </c>
      <c r="G917">
        <v>743.39182597079105</v>
      </c>
      <c r="H917">
        <v>-0.31591388402650999</v>
      </c>
      <c r="I917">
        <v>12.619766266110799</v>
      </c>
      <c r="J917">
        <v>-2.7068639276301298</v>
      </c>
      <c r="K917">
        <v>642.95135550341195</v>
      </c>
      <c r="L917">
        <v>541.95931850530997</v>
      </c>
      <c r="M917">
        <v>42.461467798166403</v>
      </c>
      <c r="N917">
        <v>0.101459294911891</v>
      </c>
      <c r="O917">
        <v>25.0532460361284</v>
      </c>
      <c r="P917">
        <v>768.16874400767006</v>
      </c>
      <c r="Q917">
        <v>0.16655375690185201</v>
      </c>
    </row>
    <row r="918" spans="1:17" hidden="1" x14ac:dyDescent="0.3">
      <c r="A918" t="s">
        <v>1984</v>
      </c>
      <c r="B918" t="s">
        <v>1985</v>
      </c>
      <c r="C918" t="s">
        <v>3138</v>
      </c>
      <c r="D918" t="s">
        <v>242</v>
      </c>
      <c r="E918">
        <v>3384.85399435</v>
      </c>
      <c r="F918">
        <v>189.46</v>
      </c>
      <c r="G918">
        <v>32.974955401922202</v>
      </c>
      <c r="H918">
        <v>1.57212291917624</v>
      </c>
      <c r="I918">
        <v>33.632148351519099</v>
      </c>
      <c r="J918">
        <v>8.1028916127874897</v>
      </c>
      <c r="K918">
        <v>189.99677525600501</v>
      </c>
      <c r="L918">
        <v>159.071682590161</v>
      </c>
      <c r="M918">
        <v>43.263665350424603</v>
      </c>
      <c r="N918">
        <v>0.30426050654301201</v>
      </c>
      <c r="O918">
        <v>16.647313417080099</v>
      </c>
      <c r="P918">
        <v>82.964751327860895</v>
      </c>
      <c r="Q918">
        <v>0.14398111711741499</v>
      </c>
    </row>
    <row r="919" spans="1:17" hidden="1" x14ac:dyDescent="0.3">
      <c r="A919" t="s">
        <v>1986</v>
      </c>
      <c r="B919" t="s">
        <v>1987</v>
      </c>
      <c r="C919" t="s">
        <v>3138</v>
      </c>
      <c r="D919" t="s">
        <v>518</v>
      </c>
      <c r="E919">
        <v>3382.8433418700001</v>
      </c>
      <c r="F919">
        <v>431.15</v>
      </c>
      <c r="G919">
        <v>82.756174622567698</v>
      </c>
      <c r="H919">
        <v>22.1250182996578</v>
      </c>
      <c r="I919">
        <v>47.621291958253103</v>
      </c>
      <c r="J919">
        <v>14.254831146694</v>
      </c>
      <c r="K919">
        <v>402.65722563371497</v>
      </c>
      <c r="L919">
        <v>328.41235595966498</v>
      </c>
      <c r="M919">
        <v>56.949842715325502</v>
      </c>
      <c r="N919">
        <v>0.37764593390534801</v>
      </c>
      <c r="O919">
        <v>15.736982488693</v>
      </c>
      <c r="P919">
        <v>110.805524996944</v>
      </c>
      <c r="Q919">
        <v>0.156927419614386</v>
      </c>
    </row>
    <row r="920" spans="1:17" x14ac:dyDescent="0.3">
      <c r="A920" t="s">
        <v>1988</v>
      </c>
      <c r="B920" t="s">
        <v>1989</v>
      </c>
      <c r="C920" t="s">
        <v>3140</v>
      </c>
      <c r="D920" t="s">
        <v>1990</v>
      </c>
      <c r="E920">
        <v>3373.8191769999999</v>
      </c>
      <c r="F920">
        <v>19.059999999999999</v>
      </c>
      <c r="G920">
        <v>-25.506084703545302</v>
      </c>
      <c r="H920">
        <v>1.8491011338399099</v>
      </c>
      <c r="I920">
        <v>-17.902780841801999</v>
      </c>
      <c r="J920">
        <v>10.8203973861661</v>
      </c>
      <c r="K920">
        <v>20.187863119653802</v>
      </c>
      <c r="L920">
        <v>20.895036027227299</v>
      </c>
      <c r="M920">
        <v>44.797139501125301</v>
      </c>
      <c r="N920">
        <v>0.45800347072763797</v>
      </c>
      <c r="O920">
        <v>46.642182581322103</v>
      </c>
      <c r="P920">
        <v>6.5995525727069202</v>
      </c>
      <c r="Q920">
        <v>-2.7464680248948999E-2</v>
      </c>
    </row>
    <row r="921" spans="1:17" hidden="1" x14ac:dyDescent="0.3">
      <c r="A921" t="s">
        <v>1991</v>
      </c>
      <c r="B921" t="s">
        <v>1992</v>
      </c>
      <c r="C921" t="s">
        <v>3138</v>
      </c>
      <c r="D921" t="s">
        <v>1993</v>
      </c>
      <c r="E921">
        <v>3359.0238749999999</v>
      </c>
      <c r="F921">
        <v>1321.15</v>
      </c>
      <c r="G921">
        <v>58.958566282709597</v>
      </c>
      <c r="H921">
        <v>6.1194581359169602</v>
      </c>
      <c r="I921">
        <v>19.441827074521001</v>
      </c>
      <c r="J921">
        <v>8.6273828074444907</v>
      </c>
      <c r="K921">
        <v>1391.3383960880401</v>
      </c>
      <c r="L921">
        <v>1261.0423732817701</v>
      </c>
      <c r="M921">
        <v>43.396382350349199</v>
      </c>
      <c r="N921">
        <v>0.41066341549526503</v>
      </c>
      <c r="O921">
        <v>26.401241342769499</v>
      </c>
      <c r="P921">
        <v>92.167272727272703</v>
      </c>
      <c r="Q921">
        <v>2.5350204409227001E-2</v>
      </c>
    </row>
    <row r="922" spans="1:17" hidden="1" x14ac:dyDescent="0.3">
      <c r="A922" t="s">
        <v>1994</v>
      </c>
      <c r="B922" t="s">
        <v>1995</v>
      </c>
      <c r="C922" t="s">
        <v>3138</v>
      </c>
      <c r="D922" t="s">
        <v>242</v>
      </c>
      <c r="E922">
        <v>3324.9781310599901</v>
      </c>
      <c r="F922">
        <v>517.1</v>
      </c>
      <c r="G922">
        <v>137.04586677324701</v>
      </c>
      <c r="H922">
        <v>1.10233741656798</v>
      </c>
      <c r="I922">
        <v>19.607934249558198</v>
      </c>
      <c r="J922">
        <v>10.004375792138299</v>
      </c>
      <c r="K922">
        <v>544.85258175930801</v>
      </c>
      <c r="L922">
        <v>460.77672860237499</v>
      </c>
      <c r="M922">
        <v>48.181332333986902</v>
      </c>
      <c r="N922">
        <v>0.55082965897279001</v>
      </c>
      <c r="O922">
        <v>34.210017404757203</v>
      </c>
      <c r="P922">
        <v>165.11150986926401</v>
      </c>
      <c r="Q922">
        <v>0.18910634218009101</v>
      </c>
    </row>
    <row r="923" spans="1:17" hidden="1" x14ac:dyDescent="0.3">
      <c r="A923" t="s">
        <v>1996</v>
      </c>
      <c r="B923" t="s">
        <v>1997</v>
      </c>
      <c r="C923" t="s">
        <v>3138</v>
      </c>
      <c r="D923" t="s">
        <v>1998</v>
      </c>
      <c r="E923">
        <v>3308.0682520599998</v>
      </c>
      <c r="F923">
        <v>692.45</v>
      </c>
      <c r="G923">
        <v>82.233545341297599</v>
      </c>
      <c r="H923">
        <v>-0.70390306825914595</v>
      </c>
      <c r="I923">
        <v>53.975250597510701</v>
      </c>
      <c r="J923">
        <v>2.8640942951992301</v>
      </c>
      <c r="K923">
        <v>733.00820094479297</v>
      </c>
      <c r="L923">
        <v>522.48364792803204</v>
      </c>
      <c r="M923">
        <v>33.856804601516899</v>
      </c>
      <c r="N923">
        <v>0.728039897247722</v>
      </c>
      <c r="O923">
        <v>22.319301032565502</v>
      </c>
      <c r="P923">
        <v>170.699765441751</v>
      </c>
    </row>
    <row r="924" spans="1:17" hidden="1" x14ac:dyDescent="0.3">
      <c r="A924" t="s">
        <v>1999</v>
      </c>
      <c r="B924" t="s">
        <v>2000</v>
      </c>
      <c r="C924" t="s">
        <v>3138</v>
      </c>
      <c r="D924" t="s">
        <v>211</v>
      </c>
      <c r="E924">
        <v>3298.0329855599998</v>
      </c>
      <c r="F924">
        <v>6421.2</v>
      </c>
      <c r="G924">
        <v>127.60394076237399</v>
      </c>
      <c r="H924">
        <v>31.899659202043399</v>
      </c>
      <c r="I924">
        <v>73.334489462907101</v>
      </c>
      <c r="J924">
        <v>8.8651968647534591</v>
      </c>
      <c r="K924">
        <v>5442.9044643082098</v>
      </c>
      <c r="L924">
        <v>4275.0025203334999</v>
      </c>
      <c r="M924">
        <v>55.742889917890601</v>
      </c>
      <c r="N924">
        <v>1.7139615485623301</v>
      </c>
      <c r="O924">
        <v>31.983897090886401</v>
      </c>
      <c r="P924">
        <v>156.82745380369499</v>
      </c>
      <c r="Q924">
        <v>0.13709783143537699</v>
      </c>
    </row>
    <row r="925" spans="1:17" hidden="1" x14ac:dyDescent="0.3">
      <c r="A925" t="s">
        <v>2001</v>
      </c>
      <c r="B925" t="s">
        <v>2002</v>
      </c>
      <c r="C925" t="s">
        <v>3138</v>
      </c>
      <c r="D925" t="s">
        <v>2003</v>
      </c>
      <c r="E925">
        <v>3298</v>
      </c>
      <c r="F925">
        <v>659.6</v>
      </c>
      <c r="G925">
        <v>189.31832005835901</v>
      </c>
      <c r="H925">
        <v>18.698119876020701</v>
      </c>
      <c r="I925">
        <v>4.9697397659603499</v>
      </c>
      <c r="J925">
        <v>9.7036293572984391</v>
      </c>
      <c r="K925">
        <v>564.33084863184195</v>
      </c>
      <c r="M925">
        <v>71.955128657835601</v>
      </c>
      <c r="N925">
        <v>1.17196255521128</v>
      </c>
      <c r="O925">
        <v>8.6643420254699706</v>
      </c>
      <c r="P925">
        <v>229.8</v>
      </c>
    </row>
    <row r="926" spans="1:17" x14ac:dyDescent="0.3">
      <c r="A926" t="s">
        <v>2004</v>
      </c>
      <c r="B926" t="s">
        <v>2005</v>
      </c>
      <c r="C926" t="s">
        <v>3137</v>
      </c>
      <c r="D926" t="s">
        <v>291</v>
      </c>
      <c r="E926">
        <v>3286.1759643</v>
      </c>
      <c r="F926">
        <v>132.05000000000001</v>
      </c>
      <c r="G926">
        <v>25.194689004575</v>
      </c>
      <c r="H926">
        <v>-4.0942613074174004</v>
      </c>
      <c r="I926">
        <v>26.153350914379999</v>
      </c>
      <c r="J926">
        <v>8.2953515574444996</v>
      </c>
      <c r="K926">
        <v>146.25866621409801</v>
      </c>
      <c r="L926">
        <v>128.55500554567899</v>
      </c>
      <c r="M926">
        <v>35.607268785156798</v>
      </c>
      <c r="N926">
        <v>0.50303921192856904</v>
      </c>
      <c r="O926">
        <v>34.040136312003</v>
      </c>
      <c r="P926">
        <v>61.8259803921569</v>
      </c>
      <c r="Q926">
        <v>2.3612391614456E-2</v>
      </c>
    </row>
    <row r="927" spans="1:17" hidden="1" x14ac:dyDescent="0.3">
      <c r="A927" t="s">
        <v>2006</v>
      </c>
      <c r="B927" t="s">
        <v>2007</v>
      </c>
      <c r="C927" t="s">
        <v>3138</v>
      </c>
      <c r="D927" t="s">
        <v>1319</v>
      </c>
      <c r="E927">
        <v>3278.9455375049902</v>
      </c>
      <c r="F927">
        <v>748.85</v>
      </c>
      <c r="G927">
        <v>-7.6684654604458498</v>
      </c>
      <c r="H927">
        <v>5.9017743293824703</v>
      </c>
      <c r="I927">
        <v>29.208543300843001</v>
      </c>
      <c r="J927">
        <v>8.4727648164012397</v>
      </c>
      <c r="K927">
        <v>768.63577067876599</v>
      </c>
      <c r="L927">
        <v>707.93269366169204</v>
      </c>
      <c r="M927">
        <v>45.9714634125475</v>
      </c>
      <c r="N927">
        <v>0.249632618894994</v>
      </c>
      <c r="O927">
        <v>31.267944181077599</v>
      </c>
      <c r="P927">
        <v>66.707479964381093</v>
      </c>
      <c r="Q927">
        <v>-3.5021470444686002E-2</v>
      </c>
    </row>
    <row r="928" spans="1:17" hidden="1" x14ac:dyDescent="0.3">
      <c r="A928" t="s">
        <v>2008</v>
      </c>
      <c r="B928" t="s">
        <v>2009</v>
      </c>
      <c r="C928" t="s">
        <v>3138</v>
      </c>
      <c r="D928" t="s">
        <v>141</v>
      </c>
      <c r="E928">
        <v>3277.4185851500001</v>
      </c>
      <c r="F928">
        <v>905.5</v>
      </c>
      <c r="G928">
        <v>129.807173785847</v>
      </c>
      <c r="H928">
        <v>43.079267401137002</v>
      </c>
      <c r="I928">
        <v>11.2909738989466</v>
      </c>
      <c r="J928">
        <v>13.839794149588</v>
      </c>
      <c r="K928">
        <v>767.724892948861</v>
      </c>
      <c r="L928">
        <v>659.076626317967</v>
      </c>
      <c r="M928">
        <v>60.687024289850399</v>
      </c>
      <c r="N928">
        <v>1.83940605262718</v>
      </c>
      <c r="O928">
        <v>4.7929320817227996</v>
      </c>
      <c r="P928">
        <v>157.18597326431001</v>
      </c>
      <c r="Q928">
        <v>0.111376899224087</v>
      </c>
    </row>
    <row r="929" spans="1:17" hidden="1" x14ac:dyDescent="0.3">
      <c r="A929" t="s">
        <v>2010</v>
      </c>
      <c r="B929" t="s">
        <v>2011</v>
      </c>
      <c r="C929" t="s">
        <v>3135</v>
      </c>
      <c r="D929" t="s">
        <v>268</v>
      </c>
      <c r="E929">
        <v>3275.2946760999998</v>
      </c>
      <c r="F929">
        <v>153.5</v>
      </c>
      <c r="G929">
        <v>-49.365471217915299</v>
      </c>
      <c r="H929">
        <v>1.9459166611682499</v>
      </c>
      <c r="I929">
        <v>-25.1550607256608</v>
      </c>
      <c r="J929">
        <v>10.581828779628699</v>
      </c>
      <c r="K929">
        <v>163.18104855451</v>
      </c>
      <c r="M929">
        <v>48.434624159609797</v>
      </c>
      <c r="N929">
        <v>0.91340813479267202</v>
      </c>
      <c r="O929">
        <v>53.094462540716599</v>
      </c>
      <c r="P929">
        <v>7.3426573426573301</v>
      </c>
    </row>
    <row r="930" spans="1:17" hidden="1" x14ac:dyDescent="0.3">
      <c r="A930" t="s">
        <v>2012</v>
      </c>
      <c r="B930" t="s">
        <v>2013</v>
      </c>
      <c r="C930" t="s">
        <v>3138</v>
      </c>
      <c r="D930" t="s">
        <v>75</v>
      </c>
      <c r="E930">
        <v>3270.7669799999999</v>
      </c>
      <c r="F930">
        <v>1054.95</v>
      </c>
      <c r="G930">
        <v>74.232702789380397</v>
      </c>
      <c r="H930">
        <v>12.890416423062799</v>
      </c>
      <c r="I930">
        <v>119.672121182552</v>
      </c>
      <c r="J930">
        <v>13.3207023227506</v>
      </c>
      <c r="K930">
        <v>1002.75786687041</v>
      </c>
      <c r="L930">
        <v>768.10816159981596</v>
      </c>
      <c r="M930">
        <v>51.737620741263697</v>
      </c>
      <c r="N930">
        <v>0.24759658928615999</v>
      </c>
      <c r="O930">
        <v>8.8203232380681396</v>
      </c>
      <c r="P930">
        <v>150.492698563457</v>
      </c>
      <c r="Q930">
        <v>6.0549167694926E-2</v>
      </c>
    </row>
    <row r="931" spans="1:17" hidden="1" x14ac:dyDescent="0.3">
      <c r="A931" t="s">
        <v>2014</v>
      </c>
      <c r="B931" t="s">
        <v>2015</v>
      </c>
      <c r="C931" t="s">
        <v>3138</v>
      </c>
      <c r="D931" t="s">
        <v>371</v>
      </c>
      <c r="E931">
        <v>3244.27196035</v>
      </c>
      <c r="F931">
        <v>295.3</v>
      </c>
      <c r="G931">
        <v>5.3111876899935204</v>
      </c>
      <c r="H931">
        <v>15.640359646987401</v>
      </c>
      <c r="I931">
        <v>29.1032244250727</v>
      </c>
      <c r="J931">
        <v>12.594126589158799</v>
      </c>
      <c r="K931">
        <v>278.366591355335</v>
      </c>
      <c r="L931">
        <v>241.624890014242</v>
      </c>
      <c r="M931">
        <v>52.664591723452702</v>
      </c>
      <c r="N931">
        <v>0.39888947356273302</v>
      </c>
      <c r="O931">
        <v>9.8882492380629703</v>
      </c>
      <c r="P931">
        <v>64.972067039106093</v>
      </c>
      <c r="Q931">
        <v>6.8098636114769004E-2</v>
      </c>
    </row>
    <row r="932" spans="1:17" hidden="1" x14ac:dyDescent="0.3">
      <c r="A932" t="s">
        <v>2016</v>
      </c>
      <c r="B932" t="s">
        <v>2017</v>
      </c>
      <c r="C932" t="s">
        <v>3138</v>
      </c>
      <c r="D932" t="s">
        <v>21</v>
      </c>
      <c r="E932">
        <v>3240.6258751199998</v>
      </c>
      <c r="F932">
        <v>601.20000000000005</v>
      </c>
      <c r="G932">
        <v>61.094159409403503</v>
      </c>
      <c r="H932">
        <v>0.26806815958326202</v>
      </c>
      <c r="I932">
        <v>19.066116035006001</v>
      </c>
      <c r="J932">
        <v>3.3720264489285801</v>
      </c>
      <c r="K932">
        <v>652.45601942958001</v>
      </c>
      <c r="L932">
        <v>547.21932067823195</v>
      </c>
      <c r="M932">
        <v>35.4161888688933</v>
      </c>
      <c r="N932">
        <v>0.50308543614156398</v>
      </c>
      <c r="O932">
        <v>37.225548902195598</v>
      </c>
      <c r="P932">
        <v>91.282214444797901</v>
      </c>
      <c r="Q932">
        <v>0.10394590116788099</v>
      </c>
    </row>
    <row r="933" spans="1:17" hidden="1" x14ac:dyDescent="0.3">
      <c r="A933" t="s">
        <v>2018</v>
      </c>
      <c r="B933" t="s">
        <v>2019</v>
      </c>
      <c r="C933" t="s">
        <v>3138</v>
      </c>
      <c r="D933" t="s">
        <v>291</v>
      </c>
      <c r="E933">
        <v>3235.9912926000002</v>
      </c>
      <c r="F933">
        <v>1904.1</v>
      </c>
      <c r="G933">
        <v>33.574780578448298</v>
      </c>
      <c r="H933">
        <v>-7.30228756651195</v>
      </c>
      <c r="I933">
        <v>-1.6952031742012099</v>
      </c>
      <c r="J933">
        <v>8.51608129177691</v>
      </c>
      <c r="K933">
        <v>2143.1255579112499</v>
      </c>
      <c r="L933">
        <v>1983.6387634729299</v>
      </c>
      <c r="M933">
        <v>39.8217383197155</v>
      </c>
      <c r="N933">
        <v>0.58305776699928702</v>
      </c>
      <c r="O933">
        <v>47.051100257339399</v>
      </c>
      <c r="P933">
        <v>64.146551724137893</v>
      </c>
      <c r="Q933">
        <v>4.869671893545E-3</v>
      </c>
    </row>
    <row r="934" spans="1:17" x14ac:dyDescent="0.3">
      <c r="A934" t="s">
        <v>2020</v>
      </c>
      <c r="B934" t="s">
        <v>2021</v>
      </c>
      <c r="C934" t="s">
        <v>3129</v>
      </c>
      <c r="D934" t="s">
        <v>196</v>
      </c>
      <c r="E934">
        <v>3219.5620316999998</v>
      </c>
      <c r="F934">
        <v>205.16</v>
      </c>
      <c r="G934">
        <v>-52.256592833626598</v>
      </c>
      <c r="H934">
        <v>1.0373577078232601</v>
      </c>
      <c r="I934">
        <v>-14.6986646379102</v>
      </c>
      <c r="J934">
        <v>6.9584574247914404</v>
      </c>
      <c r="K934">
        <v>211.90117099257401</v>
      </c>
      <c r="L934">
        <v>224.15318511104499</v>
      </c>
      <c r="M934">
        <v>52.330681782448302</v>
      </c>
      <c r="N934">
        <v>0.66395642100154195</v>
      </c>
      <c r="O934">
        <v>45.2037434197699</v>
      </c>
      <c r="P934">
        <v>8.6364839819962995</v>
      </c>
      <c r="Q934">
        <v>1.646655642306E-3</v>
      </c>
    </row>
    <row r="935" spans="1:17" hidden="1" x14ac:dyDescent="0.3">
      <c r="A935" t="s">
        <v>2022</v>
      </c>
      <c r="B935" t="s">
        <v>2023</v>
      </c>
      <c r="C935" t="s">
        <v>3138</v>
      </c>
      <c r="D935" t="s">
        <v>108</v>
      </c>
      <c r="E935">
        <v>3194.2148544000001</v>
      </c>
      <c r="F935">
        <v>848</v>
      </c>
      <c r="G935">
        <v>11.7770272127187</v>
      </c>
      <c r="H935">
        <v>-11.155080696057301</v>
      </c>
      <c r="I935">
        <v>-5.9162562473573699</v>
      </c>
      <c r="J935">
        <v>5.1233824309384701</v>
      </c>
      <c r="K935">
        <v>897.75871145207395</v>
      </c>
      <c r="L935">
        <v>811.84912258399095</v>
      </c>
      <c r="M935">
        <v>36.104621742275803</v>
      </c>
      <c r="N935">
        <v>0.351604133249588</v>
      </c>
      <c r="O935">
        <v>33.1485849056603</v>
      </c>
      <c r="P935">
        <v>52.162210658532203</v>
      </c>
      <c r="Q935">
        <v>7.2243361913306006E-2</v>
      </c>
    </row>
    <row r="936" spans="1:17" hidden="1" x14ac:dyDescent="0.3">
      <c r="A936" t="s">
        <v>2024</v>
      </c>
      <c r="B936" t="s">
        <v>2025</v>
      </c>
      <c r="C936" t="s">
        <v>3138</v>
      </c>
      <c r="D936" t="s">
        <v>1319</v>
      </c>
      <c r="E936">
        <v>3181.04884128</v>
      </c>
      <c r="F936">
        <v>216.2</v>
      </c>
      <c r="K936">
        <v>198.53034696656701</v>
      </c>
      <c r="L936">
        <v>172.215069946667</v>
      </c>
      <c r="M936">
        <v>81.1750791682543</v>
      </c>
      <c r="N936">
        <v>1</v>
      </c>
      <c r="Q936">
        <v>0.14788253940821999</v>
      </c>
    </row>
    <row r="937" spans="1:17" hidden="1" x14ac:dyDescent="0.3">
      <c r="A937" t="s">
        <v>2026</v>
      </c>
      <c r="B937" t="s">
        <v>2027</v>
      </c>
      <c r="C937" t="s">
        <v>3138</v>
      </c>
      <c r="D937" t="s">
        <v>51</v>
      </c>
      <c r="E937">
        <v>3180.1512590249999</v>
      </c>
      <c r="F937">
        <v>291.85000000000002</v>
      </c>
      <c r="G937">
        <v>93.510292135148205</v>
      </c>
      <c r="H937">
        <v>-11.36500936377</v>
      </c>
      <c r="I937">
        <v>-3.27991365658997</v>
      </c>
      <c r="J937">
        <v>12.5851054291259</v>
      </c>
      <c r="K937">
        <v>325.19028543508603</v>
      </c>
      <c r="L937">
        <v>286.89557321932102</v>
      </c>
      <c r="M937">
        <v>41.874943729055097</v>
      </c>
      <c r="N937">
        <v>1.2021270682295999</v>
      </c>
      <c r="O937">
        <v>33.630289532293901</v>
      </c>
      <c r="P937">
        <v>169.73197781885401</v>
      </c>
      <c r="Q937">
        <v>0.14049341686323799</v>
      </c>
    </row>
    <row r="938" spans="1:17" hidden="1" x14ac:dyDescent="0.3">
      <c r="A938" t="s">
        <v>2028</v>
      </c>
      <c r="B938" t="s">
        <v>2029</v>
      </c>
      <c r="C938" t="s">
        <v>3138</v>
      </c>
      <c r="D938" t="s">
        <v>273</v>
      </c>
      <c r="E938">
        <v>3165.2230079999999</v>
      </c>
      <c r="F938">
        <v>145.1</v>
      </c>
      <c r="G938">
        <v>53.259891779072099</v>
      </c>
      <c r="H938">
        <v>-9.1318386325361693</v>
      </c>
      <c r="I938">
        <v>23.0131335809543</v>
      </c>
      <c r="J938">
        <v>18.351155996061401</v>
      </c>
      <c r="K938">
        <v>166.49865480176501</v>
      </c>
      <c r="L938">
        <v>143.28844569367899</v>
      </c>
      <c r="M938">
        <v>44.551044329302599</v>
      </c>
      <c r="N938">
        <v>0.862841213968636</v>
      </c>
      <c r="O938">
        <v>79.875947622329406</v>
      </c>
      <c r="P938">
        <v>214.887152777777</v>
      </c>
      <c r="Q938">
        <v>0.19925231310836</v>
      </c>
    </row>
    <row r="939" spans="1:17" hidden="1" x14ac:dyDescent="0.3">
      <c r="A939" t="s">
        <v>2030</v>
      </c>
      <c r="B939" t="s">
        <v>2031</v>
      </c>
      <c r="C939" t="s">
        <v>3138</v>
      </c>
      <c r="D939" t="s">
        <v>57</v>
      </c>
      <c r="E939">
        <v>3160.847326824</v>
      </c>
      <c r="F939">
        <v>208.98</v>
      </c>
      <c r="G939">
        <v>12.755164885135001</v>
      </c>
      <c r="H939">
        <v>-3.15768880396217</v>
      </c>
      <c r="I939">
        <v>6.93908385860452</v>
      </c>
      <c r="J939">
        <v>7.7876943369476104</v>
      </c>
      <c r="K939">
        <v>221.800105162921</v>
      </c>
      <c r="L939">
        <v>206.80896915777501</v>
      </c>
      <c r="M939">
        <v>43.149233959155303</v>
      </c>
      <c r="N939">
        <v>0.60795175693088999</v>
      </c>
      <c r="O939">
        <v>29.151114939228599</v>
      </c>
      <c r="P939">
        <v>47.898089171974497</v>
      </c>
      <c r="Q939">
        <v>0.10865319423697201</v>
      </c>
    </row>
    <row r="940" spans="1:17" hidden="1" x14ac:dyDescent="0.3">
      <c r="A940" t="s">
        <v>2032</v>
      </c>
      <c r="B940" t="s">
        <v>2033</v>
      </c>
      <c r="C940" t="s">
        <v>3138</v>
      </c>
      <c r="D940" t="s">
        <v>273</v>
      </c>
      <c r="E940">
        <v>3159.9581057099999</v>
      </c>
      <c r="F940">
        <v>1200.3499999999999</v>
      </c>
      <c r="G940">
        <v>-50.539179153830901</v>
      </c>
      <c r="H940">
        <v>2.2197817119963199</v>
      </c>
      <c r="I940">
        <v>-17.428893636501599</v>
      </c>
      <c r="J940">
        <v>4.5525026152223598</v>
      </c>
      <c r="K940">
        <v>1259.54572407657</v>
      </c>
      <c r="L940">
        <v>1295.2997707381501</v>
      </c>
      <c r="M940">
        <v>47.687009181945001</v>
      </c>
      <c r="N940">
        <v>0.19965346749768101</v>
      </c>
      <c r="O940">
        <v>51.868205106843803</v>
      </c>
      <c r="P940">
        <v>8.7175074721492507</v>
      </c>
      <c r="Q940">
        <v>7.4300065440162003E-2</v>
      </c>
    </row>
    <row r="941" spans="1:17" hidden="1" x14ac:dyDescent="0.3">
      <c r="A941" t="s">
        <v>2034</v>
      </c>
      <c r="B941" t="s">
        <v>2035</v>
      </c>
      <c r="C941" t="s">
        <v>3138</v>
      </c>
      <c r="D941" t="s">
        <v>86</v>
      </c>
      <c r="E941">
        <v>3148.0622124000001</v>
      </c>
      <c r="F941">
        <v>2559.5500000000002</v>
      </c>
      <c r="G941">
        <v>-16.141885567968199</v>
      </c>
      <c r="H941">
        <v>-6.6882627039577898</v>
      </c>
      <c r="I941">
        <v>-7.0138973124789397</v>
      </c>
      <c r="J941">
        <v>9.6350744413057701</v>
      </c>
      <c r="K941">
        <v>2881.38319355775</v>
      </c>
      <c r="L941">
        <v>2792.0886467598002</v>
      </c>
      <c r="M941">
        <v>40.674339996291003</v>
      </c>
      <c r="N941">
        <v>0.61151569775549697</v>
      </c>
      <c r="O941">
        <v>49.059404973530498</v>
      </c>
      <c r="P941">
        <v>22.346502234650199</v>
      </c>
      <c r="Q941">
        <v>0.15161085071830599</v>
      </c>
    </row>
    <row r="942" spans="1:17" hidden="1" x14ac:dyDescent="0.3">
      <c r="A942" t="s">
        <v>2036</v>
      </c>
      <c r="B942" t="s">
        <v>2037</v>
      </c>
      <c r="C942" t="s">
        <v>3138</v>
      </c>
      <c r="D942" t="s">
        <v>268</v>
      </c>
      <c r="E942">
        <v>3146.56035324</v>
      </c>
      <c r="F942">
        <v>176.18</v>
      </c>
      <c r="G942">
        <v>51.579438319477603</v>
      </c>
      <c r="H942">
        <v>9.2253525491500508</v>
      </c>
      <c r="I942">
        <v>14.1591083099978</v>
      </c>
      <c r="J942">
        <v>9.2634136672566196</v>
      </c>
      <c r="K942">
        <v>166.39140110928699</v>
      </c>
      <c r="L942">
        <v>143.52835046374599</v>
      </c>
      <c r="M942">
        <v>54.292540975385897</v>
      </c>
      <c r="N942">
        <v>0.54565204809722001</v>
      </c>
      <c r="O942">
        <v>9.0929730956975607</v>
      </c>
      <c r="P942">
        <v>78.319838056680098</v>
      </c>
      <c r="Q942">
        <v>0.17327918159754099</v>
      </c>
    </row>
    <row r="943" spans="1:17" hidden="1" x14ac:dyDescent="0.3">
      <c r="A943" t="s">
        <v>2038</v>
      </c>
      <c r="B943" t="s">
        <v>2039</v>
      </c>
      <c r="C943" t="s">
        <v>3138</v>
      </c>
      <c r="D943" t="s">
        <v>1588</v>
      </c>
      <c r="E943">
        <v>3132.37864296</v>
      </c>
      <c r="F943">
        <v>141.6</v>
      </c>
      <c r="G943">
        <v>-25.408496984247101</v>
      </c>
      <c r="H943">
        <v>5.14045114267687</v>
      </c>
      <c r="I943">
        <v>-9.2734984775799294</v>
      </c>
      <c r="J943">
        <v>6.8869120127334797</v>
      </c>
      <c r="K943">
        <v>145.93449082528301</v>
      </c>
      <c r="L943">
        <v>148.88838536499401</v>
      </c>
      <c r="M943">
        <v>51.582821538345598</v>
      </c>
      <c r="N943">
        <v>0.35135947179890398</v>
      </c>
      <c r="O943">
        <v>26.475988700564901</v>
      </c>
      <c r="P943">
        <v>9.7674418604651194</v>
      </c>
      <c r="Q943">
        <v>1.9202641757421E-2</v>
      </c>
    </row>
    <row r="944" spans="1:17" hidden="1" x14ac:dyDescent="0.3">
      <c r="A944" t="s">
        <v>2040</v>
      </c>
      <c r="B944" t="s">
        <v>2041</v>
      </c>
      <c r="C944" t="s">
        <v>3138</v>
      </c>
      <c r="D944" t="s">
        <v>24</v>
      </c>
      <c r="E944">
        <v>3108.88632272</v>
      </c>
      <c r="F944">
        <v>373.6</v>
      </c>
      <c r="G944">
        <v>2.6011931121154701</v>
      </c>
      <c r="H944">
        <v>1.3871204216737401</v>
      </c>
      <c r="I944">
        <v>23.458999007255599</v>
      </c>
      <c r="J944">
        <v>7.0148179505535504</v>
      </c>
      <c r="K944">
        <v>387.165209278406</v>
      </c>
      <c r="L944">
        <v>341.24658390281098</v>
      </c>
      <c r="M944">
        <v>40.707816141659897</v>
      </c>
      <c r="N944">
        <v>0.33083195949677302</v>
      </c>
      <c r="O944">
        <v>25</v>
      </c>
      <c r="P944">
        <v>49.799518845228498</v>
      </c>
      <c r="Q944">
        <v>-3.3710289962379E-2</v>
      </c>
    </row>
    <row r="945" spans="1:17" hidden="1" x14ac:dyDescent="0.3">
      <c r="A945" t="s">
        <v>2042</v>
      </c>
      <c r="B945" t="s">
        <v>2043</v>
      </c>
      <c r="C945" t="s">
        <v>3138</v>
      </c>
      <c r="D945" t="s">
        <v>46</v>
      </c>
      <c r="E945">
        <v>3100.3151557349902</v>
      </c>
      <c r="F945">
        <v>366.45</v>
      </c>
      <c r="G945">
        <v>45.466984402145599</v>
      </c>
      <c r="H945">
        <v>3.4325868786967901</v>
      </c>
      <c r="I945">
        <v>16.7063914324645</v>
      </c>
      <c r="J945">
        <v>11.136168054695201</v>
      </c>
      <c r="K945">
        <v>368.55229049062098</v>
      </c>
      <c r="L945">
        <v>320.85312880386999</v>
      </c>
      <c r="M945">
        <v>47.953495057061602</v>
      </c>
      <c r="N945">
        <v>0.78781299498310198</v>
      </c>
      <c r="O945">
        <v>13.2487378905717</v>
      </c>
      <c r="P945">
        <v>76.432354357245998</v>
      </c>
      <c r="Q945">
        <v>8.4026864800798004E-2</v>
      </c>
    </row>
    <row r="946" spans="1:17" x14ac:dyDescent="0.3">
      <c r="A946" t="s">
        <v>2044</v>
      </c>
      <c r="B946" t="s">
        <v>2045</v>
      </c>
      <c r="C946" t="s">
        <v>3137</v>
      </c>
      <c r="D946" t="s">
        <v>291</v>
      </c>
      <c r="E946">
        <v>3098.7764517999999</v>
      </c>
      <c r="F946">
        <v>302.64999999999998</v>
      </c>
      <c r="G946">
        <v>34.303239650374799</v>
      </c>
      <c r="H946">
        <v>0.56312259693787803</v>
      </c>
      <c r="I946">
        <v>5.4774967086961404</v>
      </c>
      <c r="J946">
        <v>7.2587977927436196</v>
      </c>
      <c r="K946">
        <v>315.15800648684598</v>
      </c>
      <c r="L946">
        <v>289.24082155815597</v>
      </c>
      <c r="M946">
        <v>46.0215975139891</v>
      </c>
      <c r="N946">
        <v>0.68493453752190003</v>
      </c>
      <c r="O946">
        <v>19.890963158764201</v>
      </c>
      <c r="P946">
        <v>60.132275132275097</v>
      </c>
      <c r="Q946">
        <v>1.4621109105133E-2</v>
      </c>
    </row>
    <row r="947" spans="1:17" hidden="1" x14ac:dyDescent="0.3">
      <c r="A947" t="s">
        <v>2046</v>
      </c>
      <c r="B947" t="s">
        <v>2047</v>
      </c>
      <c r="C947" t="s">
        <v>3138</v>
      </c>
      <c r="D947" t="s">
        <v>141</v>
      </c>
      <c r="E947">
        <v>3097.5634165000001</v>
      </c>
      <c r="F947">
        <v>66.5</v>
      </c>
      <c r="G947">
        <v>24.997856737896001</v>
      </c>
      <c r="H947">
        <v>3.4162444158215202</v>
      </c>
      <c r="I947">
        <v>-6.0792876557047801</v>
      </c>
      <c r="J947">
        <v>13.6996235621575</v>
      </c>
      <c r="K947">
        <v>71.097970483276498</v>
      </c>
      <c r="M947">
        <v>57.974334775051098</v>
      </c>
      <c r="N947">
        <v>0.65498752362969304</v>
      </c>
      <c r="O947">
        <v>63.233082706766901</v>
      </c>
      <c r="P947">
        <v>84.7222222222222</v>
      </c>
    </row>
    <row r="948" spans="1:17" hidden="1" x14ac:dyDescent="0.3">
      <c r="A948" t="s">
        <v>2048</v>
      </c>
      <c r="B948" t="s">
        <v>2049</v>
      </c>
      <c r="C948" t="s">
        <v>3138</v>
      </c>
      <c r="D948" t="s">
        <v>141</v>
      </c>
      <c r="E948">
        <v>3092.6472256050001</v>
      </c>
      <c r="F948">
        <v>307.64999999999998</v>
      </c>
      <c r="G948">
        <v>9.2753695448206095</v>
      </c>
      <c r="H948">
        <v>-0.183383047810566</v>
      </c>
      <c r="I948">
        <v>-25.446991179721898</v>
      </c>
      <c r="J948">
        <v>1.46197874103053</v>
      </c>
      <c r="K948">
        <v>324.26434866119399</v>
      </c>
      <c r="L948">
        <v>328.32701488105499</v>
      </c>
      <c r="M948">
        <v>48.8535443357082</v>
      </c>
      <c r="N948">
        <v>0.72550610990442299</v>
      </c>
      <c r="O948">
        <v>52.445961319681402</v>
      </c>
      <c r="P948">
        <v>38.643533123028298</v>
      </c>
      <c r="Q948">
        <v>4.9210434148501001E-2</v>
      </c>
    </row>
    <row r="949" spans="1:17" hidden="1" x14ac:dyDescent="0.3">
      <c r="A949" t="s">
        <v>2050</v>
      </c>
      <c r="B949" t="s">
        <v>2051</v>
      </c>
      <c r="C949" t="s">
        <v>3138</v>
      </c>
      <c r="D949" t="s">
        <v>46</v>
      </c>
      <c r="E949">
        <v>3090.5986149999999</v>
      </c>
      <c r="F949">
        <v>494</v>
      </c>
      <c r="G949">
        <v>51.349722008757297</v>
      </c>
      <c r="H949">
        <v>20.540437606401401</v>
      </c>
      <c r="I949">
        <v>15.0372850014418</v>
      </c>
      <c r="J949">
        <v>8.95509224893385</v>
      </c>
      <c r="K949">
        <v>463.69490061846301</v>
      </c>
      <c r="L949">
        <v>411.423397618379</v>
      </c>
      <c r="M949">
        <v>52.956279776109</v>
      </c>
      <c r="N949">
        <v>0.94378521986782604</v>
      </c>
      <c r="O949">
        <v>10.1214574898785</v>
      </c>
      <c r="P949">
        <v>91.406098647758498</v>
      </c>
      <c r="Q949">
        <v>0.17867782437751401</v>
      </c>
    </row>
    <row r="950" spans="1:17" x14ac:dyDescent="0.3">
      <c r="A950" t="s">
        <v>2052</v>
      </c>
      <c r="B950" t="s">
        <v>2053</v>
      </c>
      <c r="C950" t="s">
        <v>3125</v>
      </c>
      <c r="D950" t="s">
        <v>199</v>
      </c>
      <c r="E950">
        <v>3083.2769090910001</v>
      </c>
      <c r="F950">
        <v>224.97</v>
      </c>
      <c r="G950">
        <v>-30.9807954602683</v>
      </c>
      <c r="H950">
        <v>0.805936255146396</v>
      </c>
      <c r="I950">
        <v>-19.0358870285249</v>
      </c>
      <c r="J950">
        <v>6.5126798449461898</v>
      </c>
      <c r="K950">
        <v>240.88155003510599</v>
      </c>
      <c r="L950">
        <v>242.90418840033101</v>
      </c>
      <c r="M950">
        <v>45.845459131333598</v>
      </c>
      <c r="N950">
        <v>0.54127868558634795</v>
      </c>
      <c r="O950">
        <v>28.439347468551301</v>
      </c>
      <c r="P950">
        <v>12.6257822277847</v>
      </c>
      <c r="Q950">
        <v>-1.6940422460309999E-2</v>
      </c>
    </row>
    <row r="951" spans="1:17" hidden="1" x14ac:dyDescent="0.3">
      <c r="A951" t="s">
        <v>2054</v>
      </c>
      <c r="B951" t="s">
        <v>2055</v>
      </c>
      <c r="C951" t="s">
        <v>3138</v>
      </c>
      <c r="D951" t="s">
        <v>1993</v>
      </c>
      <c r="E951">
        <v>3080.64</v>
      </c>
      <c r="F951">
        <v>481.35</v>
      </c>
      <c r="G951">
        <v>63.544678207252701</v>
      </c>
      <c r="H951">
        <v>17.257641243024199</v>
      </c>
      <c r="I951">
        <v>62.430974448016499</v>
      </c>
      <c r="J951">
        <v>14.504493080433001</v>
      </c>
      <c r="K951">
        <v>433.67718660603299</v>
      </c>
      <c r="L951">
        <v>344.83201522026297</v>
      </c>
      <c r="M951">
        <v>60.414427814059103</v>
      </c>
      <c r="N951">
        <v>0.44804950324387299</v>
      </c>
      <c r="O951">
        <v>5.8481354523735201</v>
      </c>
      <c r="P951">
        <v>112.001761726491</v>
      </c>
      <c r="Q951">
        <v>0.194432918760676</v>
      </c>
    </row>
    <row r="952" spans="1:17" x14ac:dyDescent="0.3">
      <c r="A952" t="s">
        <v>2056</v>
      </c>
      <c r="B952" t="s">
        <v>2057</v>
      </c>
      <c r="C952" t="s">
        <v>3135</v>
      </c>
      <c r="D952" t="s">
        <v>1457</v>
      </c>
      <c r="E952">
        <v>3067.0501450380002</v>
      </c>
      <c r="F952">
        <v>114.54</v>
      </c>
      <c r="G952">
        <v>-43.972685232645901</v>
      </c>
      <c r="H952">
        <v>-3.4434670272095498</v>
      </c>
      <c r="I952">
        <v>-12.798325548667499</v>
      </c>
      <c r="J952">
        <v>5.9458723907778204</v>
      </c>
      <c r="K952">
        <v>123.643503356648</v>
      </c>
      <c r="L952">
        <v>133.299093228007</v>
      </c>
      <c r="M952">
        <v>36.1335249339269</v>
      </c>
      <c r="N952">
        <v>0.37618759036639199</v>
      </c>
      <c r="O952">
        <v>39.514580059367901</v>
      </c>
      <c r="P952">
        <v>9.6601244614648198</v>
      </c>
      <c r="Q952">
        <v>-0.11743417665308201</v>
      </c>
    </row>
    <row r="953" spans="1:17" hidden="1" x14ac:dyDescent="0.3">
      <c r="A953" t="s">
        <v>2058</v>
      </c>
      <c r="B953" t="s">
        <v>2059</v>
      </c>
      <c r="C953" t="s">
        <v>3138</v>
      </c>
      <c r="D953" t="s">
        <v>117</v>
      </c>
      <c r="E953">
        <v>3065.1429051250002</v>
      </c>
      <c r="F953">
        <v>936.25</v>
      </c>
      <c r="G953">
        <v>-18.9979100151862</v>
      </c>
      <c r="H953">
        <v>-14.096319749266399</v>
      </c>
      <c r="I953">
        <v>-0.271736196426208</v>
      </c>
      <c r="J953">
        <v>3.5025369247936098</v>
      </c>
      <c r="K953">
        <v>1039.6335179359</v>
      </c>
      <c r="L953">
        <v>958.97706932620395</v>
      </c>
      <c r="M953">
        <v>36.110396253706497</v>
      </c>
      <c r="N953">
        <v>0.66060990736798597</v>
      </c>
      <c r="O953">
        <v>42.056074766355103</v>
      </c>
      <c r="P953">
        <v>30.0347222222222</v>
      </c>
      <c r="Q953">
        <v>0.125890447204936</v>
      </c>
    </row>
    <row r="954" spans="1:17" hidden="1" x14ac:dyDescent="0.3">
      <c r="A954" t="s">
        <v>2060</v>
      </c>
      <c r="B954" t="s">
        <v>2061</v>
      </c>
      <c r="C954" t="s">
        <v>3138</v>
      </c>
      <c r="D954" t="s">
        <v>291</v>
      </c>
      <c r="E954">
        <v>3064.8896965280001</v>
      </c>
      <c r="F954">
        <v>103.84</v>
      </c>
      <c r="G954">
        <v>63.168783320587302</v>
      </c>
      <c r="H954">
        <v>5.1022131904653802</v>
      </c>
      <c r="I954">
        <v>84.649548549236997</v>
      </c>
      <c r="J954">
        <v>17.837977653935699</v>
      </c>
      <c r="K954">
        <v>93.658582011954707</v>
      </c>
      <c r="L954">
        <v>73.242757012513096</v>
      </c>
      <c r="M954">
        <v>59.717157595819998</v>
      </c>
      <c r="N954">
        <v>0.58047166183216503</v>
      </c>
      <c r="O954">
        <v>8.2434514637904392</v>
      </c>
      <c r="P954">
        <v>125.98476605005401</v>
      </c>
      <c r="Q954">
        <v>9.3960678682850005E-2</v>
      </c>
    </row>
    <row r="955" spans="1:17" hidden="1" x14ac:dyDescent="0.3">
      <c r="A955" t="s">
        <v>2062</v>
      </c>
      <c r="B955" t="s">
        <v>2063</v>
      </c>
      <c r="C955" t="s">
        <v>3138</v>
      </c>
      <c r="D955" t="s">
        <v>131</v>
      </c>
      <c r="E955">
        <v>3060.2982566000001</v>
      </c>
      <c r="F955">
        <v>99.85</v>
      </c>
      <c r="G955">
        <v>-28.023042067886401</v>
      </c>
      <c r="H955">
        <v>4.4072688905124098</v>
      </c>
      <c r="I955">
        <v>-12.339785917105001</v>
      </c>
      <c r="J955">
        <v>-0.64094709346286005</v>
      </c>
      <c r="K955">
        <v>102.549953752205</v>
      </c>
      <c r="L955">
        <v>102.991746076585</v>
      </c>
      <c r="M955">
        <v>48.557608771878201</v>
      </c>
      <c r="N955">
        <v>1.0903060777751801</v>
      </c>
      <c r="O955">
        <v>61.942914371557301</v>
      </c>
      <c r="P955">
        <v>13.4788044095919</v>
      </c>
      <c r="Q955">
        <v>0.190848980254057</v>
      </c>
    </row>
    <row r="956" spans="1:17" hidden="1" x14ac:dyDescent="0.3">
      <c r="A956" t="s">
        <v>2064</v>
      </c>
      <c r="B956" t="s">
        <v>2065</v>
      </c>
      <c r="C956" t="s">
        <v>3138</v>
      </c>
      <c r="D956" t="s">
        <v>21</v>
      </c>
      <c r="E956">
        <v>3050.8700795999998</v>
      </c>
      <c r="F956">
        <v>768.6</v>
      </c>
      <c r="G956">
        <v>120.195193516906</v>
      </c>
      <c r="H956">
        <v>6.5947555216997298</v>
      </c>
      <c r="I956">
        <v>31.938318538230799</v>
      </c>
      <c r="J956">
        <v>16.573782308575399</v>
      </c>
      <c r="K956">
        <v>747.779953686623</v>
      </c>
      <c r="L956">
        <v>639.43084902874398</v>
      </c>
      <c r="M956">
        <v>53.665092372888999</v>
      </c>
      <c r="N956">
        <v>1.6762947500876799</v>
      </c>
      <c r="O956">
        <v>11.351808482956001</v>
      </c>
      <c r="P956">
        <v>157.444314185228</v>
      </c>
      <c r="Q956">
        <v>0.10195689331535999</v>
      </c>
    </row>
    <row r="957" spans="1:17" hidden="1" x14ac:dyDescent="0.3">
      <c r="A957" t="s">
        <v>2066</v>
      </c>
      <c r="B957" t="s">
        <v>2067</v>
      </c>
      <c r="C957" t="s">
        <v>3138</v>
      </c>
      <c r="D957" t="s">
        <v>371</v>
      </c>
      <c r="E957">
        <v>3038.6572000000001</v>
      </c>
      <c r="F957">
        <v>11842</v>
      </c>
      <c r="G957">
        <v>-51.067089022269897</v>
      </c>
      <c r="H957">
        <v>-1.0733736114580801</v>
      </c>
      <c r="I957">
        <v>-6.4926044155168796</v>
      </c>
      <c r="J957">
        <v>0.945001026212135</v>
      </c>
      <c r="K957">
        <v>12421.7019417504</v>
      </c>
      <c r="L957">
        <v>12313.214140844</v>
      </c>
      <c r="M957">
        <v>35.717130063063401</v>
      </c>
      <c r="N957">
        <v>0.271591546830176</v>
      </c>
      <c r="O957">
        <v>42.0705961830771</v>
      </c>
      <c r="P957">
        <v>30.131868131868099</v>
      </c>
      <c r="Q957">
        <v>-3.6437921908722998E-2</v>
      </c>
    </row>
    <row r="958" spans="1:17" hidden="1" x14ac:dyDescent="0.3">
      <c r="A958" t="s">
        <v>2068</v>
      </c>
      <c r="B958" t="s">
        <v>2069</v>
      </c>
      <c r="C958" t="s">
        <v>3138</v>
      </c>
      <c r="D958" t="s">
        <v>477</v>
      </c>
      <c r="E958">
        <v>3020.9064490000001</v>
      </c>
      <c r="F958">
        <v>1325.15</v>
      </c>
      <c r="G958">
        <v>84.138421707721605</v>
      </c>
      <c r="H958">
        <v>27.099081638369199</v>
      </c>
      <c r="I958">
        <v>106.543233238014</v>
      </c>
      <c r="J958">
        <v>3.1343435687226999</v>
      </c>
      <c r="K958">
        <v>1180.00654059268</v>
      </c>
      <c r="L958">
        <v>919.33816731509705</v>
      </c>
      <c r="M958">
        <v>54.969204823911802</v>
      </c>
      <c r="N958">
        <v>0.99675679335827805</v>
      </c>
      <c r="O958">
        <v>6.7803644870391997</v>
      </c>
      <c r="P958">
        <v>149.08834586466099</v>
      </c>
    </row>
    <row r="959" spans="1:17" hidden="1" x14ac:dyDescent="0.3">
      <c r="A959" t="s">
        <v>2070</v>
      </c>
      <c r="B959" t="s">
        <v>2071</v>
      </c>
      <c r="C959" t="s">
        <v>3138</v>
      </c>
      <c r="D959" t="s">
        <v>263</v>
      </c>
      <c r="E959">
        <v>3020.36</v>
      </c>
      <c r="F959">
        <v>15101.8</v>
      </c>
      <c r="G959">
        <v>-4.0311016605804699</v>
      </c>
      <c r="H959">
        <v>10.3542712479983</v>
      </c>
      <c r="I959">
        <v>2.9808945405562102</v>
      </c>
      <c r="J959">
        <v>3.6418723907778299</v>
      </c>
      <c r="K959">
        <v>14982.681158744601</v>
      </c>
      <c r="L959">
        <v>14204.5935457133</v>
      </c>
      <c r="M959">
        <v>48.958201370015999</v>
      </c>
      <c r="N959">
        <v>1.2559215188929</v>
      </c>
      <c r="O959">
        <v>12.5696936788991</v>
      </c>
      <c r="P959">
        <v>45.195654264013001</v>
      </c>
      <c r="Q959">
        <v>0.14679830375408301</v>
      </c>
    </row>
    <row r="960" spans="1:17" hidden="1" x14ac:dyDescent="0.3">
      <c r="A960" t="s">
        <v>2072</v>
      </c>
      <c r="B960" t="s">
        <v>2073</v>
      </c>
      <c r="C960" t="s">
        <v>3138</v>
      </c>
      <c r="D960" t="s">
        <v>46</v>
      </c>
      <c r="E960">
        <v>3013.2129918599999</v>
      </c>
      <c r="F960">
        <v>839.2</v>
      </c>
      <c r="G960">
        <v>-19.515080470243401</v>
      </c>
      <c r="H960">
        <v>2.7005284119885098</v>
      </c>
      <c r="I960">
        <v>-15.2896648535702</v>
      </c>
      <c r="J960">
        <v>4.2723875422929796</v>
      </c>
      <c r="K960">
        <v>850.43783629272696</v>
      </c>
      <c r="L960">
        <v>880.67236238641794</v>
      </c>
      <c r="M960">
        <v>29.796532157862401</v>
      </c>
      <c r="N960">
        <v>0.87152480353643202</v>
      </c>
      <c r="O960">
        <v>63.965681601525198</v>
      </c>
      <c r="P960">
        <v>18.3805896459303</v>
      </c>
    </row>
    <row r="961" spans="1:17" hidden="1" x14ac:dyDescent="0.3">
      <c r="A961" t="s">
        <v>2074</v>
      </c>
      <c r="B961" t="s">
        <v>2075</v>
      </c>
      <c r="C961" t="s">
        <v>3138</v>
      </c>
      <c r="D961" t="s">
        <v>27</v>
      </c>
      <c r="E961">
        <v>3012.03</v>
      </c>
      <c r="F961">
        <v>47.81</v>
      </c>
      <c r="G961">
        <v>41.808447816779797</v>
      </c>
      <c r="H961">
        <v>-11.094210747157399</v>
      </c>
      <c r="I961">
        <v>23.8678256009355</v>
      </c>
      <c r="J961">
        <v>5.5358121711533297</v>
      </c>
      <c r="K961">
        <v>52.854899606965098</v>
      </c>
      <c r="L961">
        <v>47.765611754006997</v>
      </c>
      <c r="M961">
        <v>41.057836093339503</v>
      </c>
      <c r="N961">
        <v>0.37263719941143503</v>
      </c>
      <c r="O961">
        <v>113.19807571637701</v>
      </c>
      <c r="P961">
        <v>78.395522388059703</v>
      </c>
      <c r="Q961">
        <v>9.2927935725269001E-2</v>
      </c>
    </row>
    <row r="962" spans="1:17" hidden="1" x14ac:dyDescent="0.3">
      <c r="A962" t="s">
        <v>2076</v>
      </c>
      <c r="B962" t="s">
        <v>2077</v>
      </c>
      <c r="C962" t="s">
        <v>3138</v>
      </c>
      <c r="D962" t="s">
        <v>237</v>
      </c>
      <c r="E962">
        <v>3007.9079955000002</v>
      </c>
      <c r="F962">
        <v>1041.9000000000001</v>
      </c>
      <c r="G962">
        <v>-1.18994217542327</v>
      </c>
      <c r="H962">
        <v>-5.3092218013931198</v>
      </c>
      <c r="I962">
        <v>26.143294476675798</v>
      </c>
      <c r="J962">
        <v>10.325792191803099</v>
      </c>
      <c r="K962">
        <v>1078.24390371357</v>
      </c>
      <c r="L962">
        <v>951.90789513912898</v>
      </c>
      <c r="M962">
        <v>44.257799880985701</v>
      </c>
      <c r="N962">
        <v>0.27960592678332102</v>
      </c>
      <c r="O962">
        <v>31.466551492465602</v>
      </c>
      <c r="P962">
        <v>57.5533040979888</v>
      </c>
      <c r="Q962">
        <v>-1.0717383163219E-2</v>
      </c>
    </row>
    <row r="963" spans="1:17" hidden="1" x14ac:dyDescent="0.3">
      <c r="A963" t="s">
        <v>2078</v>
      </c>
      <c r="B963" t="s">
        <v>2079</v>
      </c>
      <c r="C963" t="s">
        <v>3138</v>
      </c>
      <c r="D963" t="s">
        <v>242</v>
      </c>
      <c r="E963">
        <v>3001.3944727799999</v>
      </c>
      <c r="F963">
        <v>217.58</v>
      </c>
      <c r="G963">
        <v>147.368172644797</v>
      </c>
      <c r="H963">
        <v>6.14697415101719</v>
      </c>
      <c r="I963">
        <v>115.03349796603599</v>
      </c>
      <c r="J963">
        <v>22.352370776765</v>
      </c>
      <c r="K963">
        <v>225.25478993342</v>
      </c>
      <c r="L963">
        <v>178.85750935336699</v>
      </c>
      <c r="M963">
        <v>51.980893453788902</v>
      </c>
      <c r="N963">
        <v>1.2975878063767901</v>
      </c>
      <c r="O963">
        <v>41.557128412537899</v>
      </c>
      <c r="P963">
        <v>189.142857142857</v>
      </c>
      <c r="Q963">
        <v>0.17013340878018399</v>
      </c>
    </row>
    <row r="964" spans="1:17" hidden="1" x14ac:dyDescent="0.3">
      <c r="A964" t="s">
        <v>2080</v>
      </c>
      <c r="B964" t="s">
        <v>2081</v>
      </c>
      <c r="C964" t="s">
        <v>3138</v>
      </c>
      <c r="D964" t="s">
        <v>117</v>
      </c>
      <c r="E964">
        <v>2997.6732234400001</v>
      </c>
      <c r="F964">
        <v>17.36</v>
      </c>
      <c r="G964">
        <v>61.489176383722103</v>
      </c>
      <c r="H964">
        <v>-0.220822218451979</v>
      </c>
      <c r="I964">
        <v>-19.9605896996109</v>
      </c>
      <c r="J964">
        <v>11.5391213359255</v>
      </c>
      <c r="K964">
        <v>18.6613416472692</v>
      </c>
      <c r="L964">
        <v>18.340170299166399</v>
      </c>
      <c r="M964">
        <v>41.583205891789397</v>
      </c>
      <c r="N964">
        <v>0.414785970371924</v>
      </c>
      <c r="O964">
        <v>95.564516129032199</v>
      </c>
      <c r="P964">
        <v>92.461197339246098</v>
      </c>
      <c r="Q964">
        <v>0.111059742932265</v>
      </c>
    </row>
    <row r="965" spans="1:17" x14ac:dyDescent="0.3">
      <c r="A965" t="s">
        <v>2082</v>
      </c>
      <c r="B965" t="s">
        <v>2083</v>
      </c>
      <c r="C965" t="s">
        <v>3130</v>
      </c>
      <c r="D965" t="s">
        <v>117</v>
      </c>
      <c r="E965">
        <v>2986.99058775</v>
      </c>
      <c r="F965">
        <v>1026.05</v>
      </c>
      <c r="G965">
        <v>-29.192587141168602</v>
      </c>
      <c r="H965">
        <v>-4.2295294645108203</v>
      </c>
      <c r="I965">
        <v>-25.4281018869994</v>
      </c>
      <c r="J965">
        <v>6.7638441924844699</v>
      </c>
      <c r="K965">
        <v>1082.31260318471</v>
      </c>
      <c r="L965">
        <v>1112.65123788453</v>
      </c>
      <c r="M965">
        <v>43.781273001971201</v>
      </c>
      <c r="N965">
        <v>0.54470025485104101</v>
      </c>
      <c r="O965">
        <v>32.449685687831902</v>
      </c>
      <c r="P965">
        <v>7.4397905759162102</v>
      </c>
      <c r="Q965">
        <v>-1.1780591701561E-2</v>
      </c>
    </row>
    <row r="966" spans="1:17" hidden="1" x14ac:dyDescent="0.3">
      <c r="A966" t="s">
        <v>2084</v>
      </c>
      <c r="B966" t="s">
        <v>2085</v>
      </c>
      <c r="C966" t="s">
        <v>3138</v>
      </c>
      <c r="D966" t="s">
        <v>54</v>
      </c>
      <c r="E966">
        <v>2982.9257401599998</v>
      </c>
      <c r="F966">
        <v>476.8</v>
      </c>
      <c r="G966">
        <v>-10.147755877965301</v>
      </c>
      <c r="H966">
        <v>-4.82844566097718</v>
      </c>
      <c r="I966">
        <v>-13.943770544462</v>
      </c>
      <c r="J966">
        <v>-1.9413350712553601</v>
      </c>
      <c r="K966">
        <v>506.42140630626301</v>
      </c>
      <c r="L966">
        <v>482.25886883502</v>
      </c>
      <c r="M966">
        <v>35.159254383786902</v>
      </c>
      <c r="N966">
        <v>0.69751908082447001</v>
      </c>
      <c r="O966">
        <v>24.790268456375799</v>
      </c>
      <c r="P966">
        <v>30.095497953615201</v>
      </c>
      <c r="Q966">
        <v>5.2315666448332E-2</v>
      </c>
    </row>
    <row r="967" spans="1:17" x14ac:dyDescent="0.3">
      <c r="A967" t="s">
        <v>2086</v>
      </c>
      <c r="B967" t="s">
        <v>2087</v>
      </c>
      <c r="C967" t="s">
        <v>3132</v>
      </c>
      <c r="D967" t="s">
        <v>438</v>
      </c>
      <c r="E967">
        <v>2973.1573213649999</v>
      </c>
      <c r="F967">
        <v>412.65</v>
      </c>
      <c r="G967">
        <v>-11.3803805265736</v>
      </c>
      <c r="H967">
        <v>-9.9904537134168603</v>
      </c>
      <c r="I967">
        <v>-17.151469178438202</v>
      </c>
      <c r="J967">
        <v>2.5639146482819699</v>
      </c>
      <c r="K967">
        <v>466.82918706717197</v>
      </c>
      <c r="L967">
        <v>460.07852830598699</v>
      </c>
      <c r="M967">
        <v>24.559907369530499</v>
      </c>
      <c r="N967">
        <v>1.42455230449685</v>
      </c>
      <c r="O967">
        <v>34.423845874227503</v>
      </c>
      <c r="P967">
        <v>16.6996606334841</v>
      </c>
      <c r="Q967">
        <v>-9.8265460035663998E-2</v>
      </c>
    </row>
    <row r="968" spans="1:17" hidden="1" x14ac:dyDescent="0.3">
      <c r="A968" t="s">
        <v>2088</v>
      </c>
      <c r="B968" t="s">
        <v>2089</v>
      </c>
      <c r="C968" t="s">
        <v>3138</v>
      </c>
      <c r="D968" t="s">
        <v>515</v>
      </c>
      <c r="E968">
        <v>2968.9877982599901</v>
      </c>
      <c r="F968">
        <v>281.7</v>
      </c>
      <c r="G968">
        <v>-62.301868136679097</v>
      </c>
      <c r="H968">
        <v>-2.8967705681322502</v>
      </c>
      <c r="I968">
        <v>-9.8732294244604404</v>
      </c>
      <c r="J968">
        <v>4.1545038295527004</v>
      </c>
      <c r="K968">
        <v>295.942340634765</v>
      </c>
      <c r="L968">
        <v>305.17246037298401</v>
      </c>
      <c r="M968">
        <v>40.881662061278398</v>
      </c>
      <c r="N968">
        <v>1.49749728958785</v>
      </c>
      <c r="O968">
        <v>82.605608803691794</v>
      </c>
      <c r="P968">
        <v>14.465664364079601</v>
      </c>
    </row>
    <row r="969" spans="1:17" hidden="1" x14ac:dyDescent="0.3">
      <c r="A969" t="s">
        <v>2090</v>
      </c>
      <c r="B969" t="s">
        <v>2091</v>
      </c>
      <c r="C969" t="s">
        <v>3138</v>
      </c>
      <c r="D969" t="s">
        <v>2092</v>
      </c>
      <c r="E969">
        <v>2960.0138223599902</v>
      </c>
      <c r="F969">
        <v>256.2</v>
      </c>
      <c r="G969">
        <v>10.0651872262791</v>
      </c>
      <c r="H969">
        <v>-3.7499409818350302</v>
      </c>
      <c r="I969">
        <v>-10.751595882859901</v>
      </c>
      <c r="J969">
        <v>7.1693828577665499</v>
      </c>
      <c r="K969">
        <v>264.601894889177</v>
      </c>
      <c r="L969">
        <v>244.957736157574</v>
      </c>
      <c r="M969">
        <v>46.892528328879301</v>
      </c>
      <c r="N969">
        <v>0.52401183860808997</v>
      </c>
      <c r="O969">
        <v>28.8056206088993</v>
      </c>
      <c r="P969">
        <v>136.674364896073</v>
      </c>
    </row>
    <row r="970" spans="1:17" hidden="1" x14ac:dyDescent="0.3">
      <c r="A970" t="s">
        <v>2093</v>
      </c>
      <c r="B970" t="s">
        <v>2094</v>
      </c>
      <c r="C970" t="s">
        <v>3138</v>
      </c>
      <c r="D970" t="s">
        <v>117</v>
      </c>
      <c r="E970">
        <v>2957.1784074070001</v>
      </c>
      <c r="F970">
        <v>165.13</v>
      </c>
      <c r="G970">
        <v>-19.161312024726499</v>
      </c>
      <c r="H970">
        <v>0.25282033121693998</v>
      </c>
      <c r="I970">
        <v>-7.4342739101372297</v>
      </c>
      <c r="J970">
        <v>15.212793255049601</v>
      </c>
      <c r="K970">
        <v>175.90304686064499</v>
      </c>
      <c r="L970">
        <v>173.461179862199</v>
      </c>
      <c r="M970">
        <v>51.402917192807202</v>
      </c>
      <c r="N970">
        <v>0.44739243108850402</v>
      </c>
      <c r="O970">
        <v>43.523284684793801</v>
      </c>
      <c r="P970">
        <v>28.8568084276238</v>
      </c>
      <c r="Q970">
        <v>9.6704169061355996E-2</v>
      </c>
    </row>
    <row r="971" spans="1:17" hidden="1" x14ac:dyDescent="0.3">
      <c r="A971" t="s">
        <v>2095</v>
      </c>
      <c r="B971" t="s">
        <v>2096</v>
      </c>
      <c r="C971" t="s">
        <v>3138</v>
      </c>
      <c r="D971" t="s">
        <v>196</v>
      </c>
      <c r="E971">
        <v>2956.5675769599902</v>
      </c>
      <c r="F971">
        <v>491.2</v>
      </c>
      <c r="G971">
        <v>-0.61109397216690498</v>
      </c>
      <c r="H971">
        <v>-6.1558760322269599</v>
      </c>
      <c r="I971">
        <v>-7.2871186587036698</v>
      </c>
      <c r="J971">
        <v>4.5181291195563</v>
      </c>
      <c r="K971">
        <v>552.488234184573</v>
      </c>
      <c r="L971">
        <v>536.95732535492698</v>
      </c>
      <c r="M971">
        <v>34.630953548887</v>
      </c>
      <c r="N971">
        <v>1.1082899575219001</v>
      </c>
      <c r="O971">
        <v>41.9991856677524</v>
      </c>
      <c r="P971">
        <v>26.2724935732647</v>
      </c>
      <c r="Q971">
        <v>6.5686868565652007E-2</v>
      </c>
    </row>
    <row r="972" spans="1:17" hidden="1" x14ac:dyDescent="0.3">
      <c r="A972" t="s">
        <v>2097</v>
      </c>
      <c r="B972" t="s">
        <v>2098</v>
      </c>
      <c r="C972" t="s">
        <v>3138</v>
      </c>
      <c r="D972" t="s">
        <v>247</v>
      </c>
      <c r="E972">
        <v>2954.5133145</v>
      </c>
      <c r="F972">
        <v>915</v>
      </c>
      <c r="G972">
        <v>10.788679414784299</v>
      </c>
      <c r="H972">
        <v>12.617997581919401</v>
      </c>
      <c r="I972">
        <v>46.930516372447499</v>
      </c>
      <c r="J972">
        <v>15.988296633201999</v>
      </c>
      <c r="K972">
        <v>815.55917902470696</v>
      </c>
      <c r="L972">
        <v>709.24718459550002</v>
      </c>
      <c r="M972">
        <v>62.794170768489799</v>
      </c>
      <c r="N972">
        <v>1.2856174820158299</v>
      </c>
      <c r="O972">
        <v>4.9180327868852496</v>
      </c>
      <c r="P972">
        <v>73.279045544929403</v>
      </c>
      <c r="Q972">
        <v>2.9867887399429999E-2</v>
      </c>
    </row>
    <row r="973" spans="1:17" hidden="1" x14ac:dyDescent="0.3">
      <c r="A973" t="s">
        <v>2099</v>
      </c>
      <c r="B973" t="s">
        <v>2100</v>
      </c>
      <c r="C973" t="s">
        <v>3138</v>
      </c>
      <c r="D973" t="s">
        <v>75</v>
      </c>
      <c r="E973">
        <v>2950.2000659079999</v>
      </c>
      <c r="F973">
        <v>225.71</v>
      </c>
      <c r="G973">
        <v>-35.844687934435797</v>
      </c>
      <c r="H973">
        <v>0.93269658431450397</v>
      </c>
      <c r="I973">
        <v>-0.51912111876835598</v>
      </c>
      <c r="J973">
        <v>11.5650466339426</v>
      </c>
      <c r="K973">
        <v>226.22245363848799</v>
      </c>
      <c r="L973">
        <v>232.363984237323</v>
      </c>
      <c r="M973">
        <v>58.245118017922401</v>
      </c>
      <c r="N973">
        <v>1.1749197059616201</v>
      </c>
      <c r="O973">
        <v>35.129148021797803</v>
      </c>
      <c r="P973">
        <v>16.345360824742201</v>
      </c>
      <c r="Q973">
        <v>-4.9807304694292003E-2</v>
      </c>
    </row>
    <row r="974" spans="1:17" hidden="1" x14ac:dyDescent="0.3">
      <c r="A974" t="s">
        <v>2101</v>
      </c>
      <c r="B974" t="s">
        <v>2102</v>
      </c>
      <c r="C974" t="s">
        <v>3138</v>
      </c>
      <c r="D974" t="s">
        <v>291</v>
      </c>
      <c r="E974">
        <v>2938.7372575999998</v>
      </c>
      <c r="F974">
        <v>284</v>
      </c>
      <c r="G974">
        <v>10.848678906769701</v>
      </c>
      <c r="H974">
        <v>0.289759863904825</v>
      </c>
      <c r="I974">
        <v>27.868469319113899</v>
      </c>
      <c r="J974">
        <v>2.6880938364065901</v>
      </c>
      <c r="K974">
        <v>315.93800053002599</v>
      </c>
      <c r="L974">
        <v>294.93494758124899</v>
      </c>
      <c r="M974">
        <v>37.9863098148071</v>
      </c>
      <c r="N974">
        <v>0.43801946699115302</v>
      </c>
      <c r="O974">
        <v>61.443661971830899</v>
      </c>
      <c r="P974">
        <v>77.499999999999901</v>
      </c>
      <c r="Q974">
        <v>0.201984392235564</v>
      </c>
    </row>
    <row r="975" spans="1:17" hidden="1" x14ac:dyDescent="0.3">
      <c r="A975" t="s">
        <v>2103</v>
      </c>
      <c r="B975" t="s">
        <v>2104</v>
      </c>
      <c r="C975" t="s">
        <v>3138</v>
      </c>
      <c r="D975" t="s">
        <v>2105</v>
      </c>
      <c r="E975">
        <v>2934.0868741599902</v>
      </c>
      <c r="F975">
        <v>589.45000000000005</v>
      </c>
      <c r="G975">
        <v>107.198682120539</v>
      </c>
      <c r="H975">
        <v>26.775271180892801</v>
      </c>
      <c r="I975">
        <v>40.712515129010498</v>
      </c>
      <c r="J975">
        <v>6.7477345881707498</v>
      </c>
      <c r="K975">
        <v>498.629404576799</v>
      </c>
      <c r="L975">
        <v>447.60655213801601</v>
      </c>
      <c r="M975">
        <v>80.279856240425204</v>
      </c>
      <c r="N975">
        <v>2.10257324298242</v>
      </c>
      <c r="O975">
        <v>4.8434981762659897</v>
      </c>
      <c r="P975">
        <v>156.338334420526</v>
      </c>
    </row>
    <row r="976" spans="1:17" hidden="1" x14ac:dyDescent="0.3">
      <c r="A976" t="s">
        <v>2106</v>
      </c>
      <c r="B976" t="s">
        <v>2107</v>
      </c>
      <c r="C976" t="s">
        <v>3138</v>
      </c>
      <c r="D976" t="s">
        <v>1319</v>
      </c>
      <c r="E976">
        <v>2933.2108515149998</v>
      </c>
      <c r="F976">
        <v>3230.85</v>
      </c>
      <c r="G976">
        <v>25.7893043510418</v>
      </c>
      <c r="H976">
        <v>0.51604812149070101</v>
      </c>
      <c r="I976">
        <v>40.891536525739198</v>
      </c>
      <c r="J976">
        <v>5.7974757433172597</v>
      </c>
      <c r="K976">
        <v>3211.2191337373101</v>
      </c>
      <c r="L976">
        <v>2715.4108862895901</v>
      </c>
      <c r="M976">
        <v>56.043164683141399</v>
      </c>
      <c r="N976">
        <v>0.61286666217854602</v>
      </c>
      <c r="O976">
        <v>13.637278115666099</v>
      </c>
      <c r="P976">
        <v>60.339950372208399</v>
      </c>
      <c r="Q976">
        <v>0.18583669801841499</v>
      </c>
    </row>
    <row r="977" spans="1:17" hidden="1" x14ac:dyDescent="0.3">
      <c r="A977" t="s">
        <v>2108</v>
      </c>
      <c r="B977" t="s">
        <v>2109</v>
      </c>
      <c r="C977" t="s">
        <v>3138</v>
      </c>
      <c r="D977" t="s">
        <v>141</v>
      </c>
      <c r="E977">
        <v>2927.8254044999999</v>
      </c>
      <c r="F977">
        <v>571.75</v>
      </c>
      <c r="G977">
        <v>8.4981402381795501</v>
      </c>
      <c r="H977">
        <v>-7.8632127489847097</v>
      </c>
      <c r="I977">
        <v>26.0500955500987</v>
      </c>
      <c r="J977">
        <v>3.6527761564682102</v>
      </c>
      <c r="K977">
        <v>608.36489719326198</v>
      </c>
      <c r="L977">
        <v>537.475686555332</v>
      </c>
      <c r="M977">
        <v>31.830324866397099</v>
      </c>
      <c r="N977">
        <v>0.37873255060114702</v>
      </c>
      <c r="O977">
        <v>28.885002186270199</v>
      </c>
      <c r="P977">
        <v>69.307077287533303</v>
      </c>
      <c r="Q977">
        <v>0.186551404779705</v>
      </c>
    </row>
    <row r="978" spans="1:17" hidden="1" x14ac:dyDescent="0.3">
      <c r="A978" t="s">
        <v>2110</v>
      </c>
      <c r="B978" t="s">
        <v>2111</v>
      </c>
      <c r="C978" t="s">
        <v>3138</v>
      </c>
      <c r="D978" t="s">
        <v>211</v>
      </c>
      <c r="E978">
        <v>2924.7298066799999</v>
      </c>
      <c r="F978">
        <v>2682.8</v>
      </c>
      <c r="G978">
        <v>131.117778643777</v>
      </c>
      <c r="H978">
        <v>4.4983181472790301</v>
      </c>
      <c r="I978">
        <v>70.902401592068102</v>
      </c>
      <c r="J978">
        <v>4.9977517106910501</v>
      </c>
      <c r="K978">
        <v>2586.59843395898</v>
      </c>
      <c r="L978">
        <v>1942.6433863735699</v>
      </c>
      <c r="M978">
        <v>45.121364362457101</v>
      </c>
      <c r="N978">
        <v>1.65465686948433</v>
      </c>
      <c r="O978">
        <v>26.6587147756075</v>
      </c>
      <c r="P978">
        <v>161.723818350324</v>
      </c>
      <c r="Q978">
        <v>0.15457916461245999</v>
      </c>
    </row>
    <row r="979" spans="1:17" hidden="1" x14ac:dyDescent="0.3">
      <c r="A979" t="s">
        <v>2112</v>
      </c>
      <c r="B979" t="s">
        <v>2113</v>
      </c>
      <c r="C979" t="s">
        <v>3138</v>
      </c>
      <c r="D979" t="s">
        <v>477</v>
      </c>
      <c r="E979">
        <v>2917.1109451349998</v>
      </c>
      <c r="F979">
        <v>4567.6499999999996</v>
      </c>
      <c r="G979">
        <v>4.8569687234448002</v>
      </c>
      <c r="H979">
        <v>5.4278416766175601</v>
      </c>
      <c r="I979">
        <v>27.801710525756899</v>
      </c>
      <c r="J979">
        <v>10.0829985146938</v>
      </c>
      <c r="K979">
        <v>4594.9321819156503</v>
      </c>
      <c r="L979">
        <v>4146.8378642525604</v>
      </c>
      <c r="M979">
        <v>52.109840481210398</v>
      </c>
      <c r="N979">
        <v>0.32952702036918602</v>
      </c>
      <c r="O979">
        <v>18.791938962048299</v>
      </c>
      <c r="P979">
        <v>60.153223120211699</v>
      </c>
      <c r="Q979">
        <v>0.137563688425026</v>
      </c>
    </row>
    <row r="980" spans="1:17" hidden="1" x14ac:dyDescent="0.3">
      <c r="A980" t="s">
        <v>2114</v>
      </c>
      <c r="B980" t="s">
        <v>2115</v>
      </c>
      <c r="C980" t="s">
        <v>3138</v>
      </c>
      <c r="D980" t="s">
        <v>21</v>
      </c>
      <c r="E980">
        <v>2913.3691733750002</v>
      </c>
      <c r="F980">
        <v>229.61</v>
      </c>
      <c r="G980">
        <v>-51.013746615650199</v>
      </c>
      <c r="H980">
        <v>-4.1541050307713698</v>
      </c>
      <c r="I980">
        <v>-0.22291338186776699</v>
      </c>
      <c r="J980">
        <v>9.9169779374809206</v>
      </c>
      <c r="K980">
        <v>241.47175507678401</v>
      </c>
      <c r="L980">
        <v>235.03148754444899</v>
      </c>
      <c r="M980">
        <v>47.092589821513499</v>
      </c>
      <c r="N980">
        <v>0.268559257449283</v>
      </c>
      <c r="O980">
        <v>39.366752319149803</v>
      </c>
      <c r="P980">
        <v>36.705167897118301</v>
      </c>
      <c r="Q980">
        <v>0.13424179677273099</v>
      </c>
    </row>
    <row r="981" spans="1:17" hidden="1" x14ac:dyDescent="0.3">
      <c r="A981" t="s">
        <v>2116</v>
      </c>
      <c r="B981" t="s">
        <v>2117</v>
      </c>
      <c r="C981" t="s">
        <v>3138</v>
      </c>
      <c r="D981" t="s">
        <v>196</v>
      </c>
      <c r="E981">
        <v>2909.41612605</v>
      </c>
      <c r="F981">
        <v>306.3</v>
      </c>
      <c r="G981">
        <v>-5.8947134958346501</v>
      </c>
      <c r="H981">
        <v>36.154501449929498</v>
      </c>
      <c r="I981">
        <v>45.060971638679</v>
      </c>
      <c r="J981">
        <v>16.961568869354402</v>
      </c>
      <c r="K981">
        <v>260.47183596399799</v>
      </c>
      <c r="L981">
        <v>228.15889397422501</v>
      </c>
      <c r="M981">
        <v>65.123111703087204</v>
      </c>
      <c r="N981">
        <v>0.85871058717570903</v>
      </c>
      <c r="O981">
        <v>8.2925236696049502</v>
      </c>
      <c r="P981">
        <v>77.410947002606406</v>
      </c>
      <c r="Q981">
        <v>0.108543257118033</v>
      </c>
    </row>
    <row r="982" spans="1:17" hidden="1" x14ac:dyDescent="0.3">
      <c r="A982" t="s">
        <v>2118</v>
      </c>
      <c r="B982" t="s">
        <v>2119</v>
      </c>
      <c r="C982" t="s">
        <v>3138</v>
      </c>
      <c r="D982" t="s">
        <v>417</v>
      </c>
      <c r="E982">
        <v>2892.02949975</v>
      </c>
      <c r="F982">
        <v>3776.95</v>
      </c>
      <c r="G982">
        <v>-35.029032854861804</v>
      </c>
      <c r="H982">
        <v>-2.74132031764176</v>
      </c>
      <c r="I982">
        <v>-16.955087642878301</v>
      </c>
      <c r="J982">
        <v>8.8763433510041505</v>
      </c>
      <c r="K982">
        <v>4084.2683889629102</v>
      </c>
      <c r="L982">
        <v>4146.48076370734</v>
      </c>
      <c r="M982">
        <v>42.376701545321801</v>
      </c>
      <c r="N982">
        <v>0.49919025738634898</v>
      </c>
      <c r="O982">
        <v>34.950158196428298</v>
      </c>
      <c r="P982">
        <v>6.8429017977114697</v>
      </c>
      <c r="Q982">
        <v>5.2158294962741998E-2</v>
      </c>
    </row>
    <row r="983" spans="1:17" hidden="1" x14ac:dyDescent="0.3">
      <c r="A983" t="s">
        <v>2120</v>
      </c>
      <c r="B983" t="s">
        <v>2121</v>
      </c>
      <c r="C983" t="s">
        <v>3138</v>
      </c>
      <c r="D983" t="s">
        <v>2122</v>
      </c>
      <c r="E983">
        <v>2885.45226</v>
      </c>
      <c r="F983">
        <v>293.10000000000002</v>
      </c>
      <c r="G983">
        <v>158.27474782502301</v>
      </c>
      <c r="H983">
        <v>-1.8788975662282099</v>
      </c>
      <c r="I983">
        <v>66.210788287995996</v>
      </c>
      <c r="J983">
        <v>8.0551383354228303</v>
      </c>
      <c r="K983">
        <v>266.07016927623499</v>
      </c>
      <c r="L983">
        <v>197.64269570527401</v>
      </c>
      <c r="M983">
        <v>55.301166383786097</v>
      </c>
      <c r="N983">
        <v>0.13015224903717701</v>
      </c>
      <c r="O983">
        <v>12.538382804503501</v>
      </c>
      <c r="P983">
        <v>229.88182329769199</v>
      </c>
    </row>
    <row r="984" spans="1:17" hidden="1" x14ac:dyDescent="0.3">
      <c r="A984" t="s">
        <v>2123</v>
      </c>
      <c r="B984" t="s">
        <v>2124</v>
      </c>
      <c r="C984" t="s">
        <v>3138</v>
      </c>
      <c r="D984" t="s">
        <v>420</v>
      </c>
      <c r="E984">
        <v>2880.7934512500001</v>
      </c>
      <c r="F984">
        <v>1930.5</v>
      </c>
      <c r="G984">
        <v>-36.256387051253803</v>
      </c>
      <c r="H984">
        <v>7.6623863791205498</v>
      </c>
      <c r="I984">
        <v>-5.1980896996109101</v>
      </c>
      <c r="J984">
        <v>8.3447815349318706</v>
      </c>
      <c r="K984">
        <v>1902.94337249521</v>
      </c>
      <c r="L984">
        <v>1951.03563924061</v>
      </c>
      <c r="M984">
        <v>55.022786048840402</v>
      </c>
      <c r="N984">
        <v>1.3125765957707101</v>
      </c>
      <c r="O984">
        <v>20.953120953120902</v>
      </c>
      <c r="P984">
        <v>14.2307692307692</v>
      </c>
      <c r="Q984">
        <v>-5.9564551490757997E-2</v>
      </c>
    </row>
    <row r="985" spans="1:17" x14ac:dyDescent="0.3">
      <c r="A985" t="s">
        <v>2125</v>
      </c>
      <c r="B985" t="s">
        <v>2126</v>
      </c>
      <c r="C985" t="s">
        <v>3127</v>
      </c>
      <c r="D985" t="s">
        <v>163</v>
      </c>
      <c r="E985">
        <v>2879.7918889600001</v>
      </c>
      <c r="F985">
        <v>183.68</v>
      </c>
      <c r="G985">
        <v>-1.4189596755624001</v>
      </c>
      <c r="H985">
        <v>10.532632323811701</v>
      </c>
      <c r="I985">
        <v>-24.318937994045299</v>
      </c>
      <c r="J985">
        <v>12.767005916234099</v>
      </c>
      <c r="K985">
        <v>185.328132751532</v>
      </c>
      <c r="L985">
        <v>185.58508252060599</v>
      </c>
      <c r="M985">
        <v>48.372972956743503</v>
      </c>
      <c r="N985">
        <v>0.41661889834784599</v>
      </c>
      <c r="O985">
        <v>54.072299651567903</v>
      </c>
      <c r="P985">
        <v>38.105263157894697</v>
      </c>
      <c r="Q985">
        <v>-6.1519270232389999E-3</v>
      </c>
    </row>
    <row r="986" spans="1:17" x14ac:dyDescent="0.3">
      <c r="A986" t="s">
        <v>2127</v>
      </c>
      <c r="B986" t="s">
        <v>2128</v>
      </c>
      <c r="C986" t="s">
        <v>3123</v>
      </c>
      <c r="D986" t="s">
        <v>54</v>
      </c>
      <c r="E986">
        <v>2866.8233145200002</v>
      </c>
      <c r="F986">
        <v>402.05</v>
      </c>
      <c r="G986">
        <v>-80.287596359330806</v>
      </c>
      <c r="H986">
        <v>-22.444183821334899</v>
      </c>
      <c r="I986">
        <v>-58.974293865534698</v>
      </c>
      <c r="J986">
        <v>-6.4775708326653803</v>
      </c>
      <c r="K986">
        <v>535.95802577923803</v>
      </c>
      <c r="L986">
        <v>692.70482058639004</v>
      </c>
      <c r="M986">
        <v>28.121090879178599</v>
      </c>
      <c r="N986">
        <v>2.2345534793223201</v>
      </c>
      <c r="O986">
        <v>209.21527173237101</v>
      </c>
      <c r="P986">
        <v>7.9618689581095703</v>
      </c>
      <c r="Q986">
        <v>-2.5214109038018E-2</v>
      </c>
    </row>
    <row r="987" spans="1:17" hidden="1" x14ac:dyDescent="0.3">
      <c r="A987" t="s">
        <v>2129</v>
      </c>
      <c r="B987" t="s">
        <v>2130</v>
      </c>
      <c r="C987" t="s">
        <v>3138</v>
      </c>
      <c r="D987" t="s">
        <v>2131</v>
      </c>
      <c r="E987">
        <v>2857.26</v>
      </c>
      <c r="F987">
        <v>1020.45</v>
      </c>
      <c r="G987">
        <v>78.560732655559207</v>
      </c>
      <c r="H987">
        <v>1.6486670267744601</v>
      </c>
      <c r="I987">
        <v>28.148188724503299</v>
      </c>
      <c r="J987">
        <v>7.3560137041610396</v>
      </c>
      <c r="K987">
        <v>1001.8429438836</v>
      </c>
      <c r="L987">
        <v>905.06355870944003</v>
      </c>
      <c r="M987">
        <v>56.097339975936201</v>
      </c>
      <c r="N987">
        <v>0.58768191148081195</v>
      </c>
      <c r="O987">
        <v>42.873242197069899</v>
      </c>
      <c r="P987">
        <v>116.19703389830499</v>
      </c>
      <c r="Q987">
        <v>0.104863293983279</v>
      </c>
    </row>
    <row r="988" spans="1:17" hidden="1" x14ac:dyDescent="0.3">
      <c r="A988" t="s">
        <v>2132</v>
      </c>
      <c r="B988" t="s">
        <v>2133</v>
      </c>
      <c r="C988" t="s">
        <v>3138</v>
      </c>
      <c r="D988" t="s">
        <v>462</v>
      </c>
      <c r="E988">
        <v>2848.5671269999998</v>
      </c>
      <c r="F988">
        <v>502.25</v>
      </c>
      <c r="G988">
        <v>-6.5865426986036297</v>
      </c>
      <c r="H988">
        <v>-3.1242846878153001</v>
      </c>
      <c r="I988">
        <v>-20.158296398464199</v>
      </c>
      <c r="J988">
        <v>6.4848531070312703</v>
      </c>
      <c r="K988">
        <v>516.14493197949605</v>
      </c>
      <c r="L988">
        <v>510.00031099781199</v>
      </c>
      <c r="M988">
        <v>43.8468173889867</v>
      </c>
      <c r="N988">
        <v>0.38857444166632099</v>
      </c>
      <c r="O988">
        <v>31.398705823792898</v>
      </c>
      <c r="P988">
        <v>20.1411314436072</v>
      </c>
      <c r="Q988">
        <v>2.733555128588E-3</v>
      </c>
    </row>
    <row r="989" spans="1:17" hidden="1" x14ac:dyDescent="0.3">
      <c r="A989" t="s">
        <v>2134</v>
      </c>
      <c r="B989" t="s">
        <v>2135</v>
      </c>
      <c r="C989" t="s">
        <v>3138</v>
      </c>
      <c r="D989" t="s">
        <v>51</v>
      </c>
      <c r="E989">
        <v>2842.3776999749998</v>
      </c>
      <c r="F989">
        <v>308.45</v>
      </c>
      <c r="G989">
        <v>-29.766907256037801</v>
      </c>
      <c r="H989">
        <v>-4.2161400512499201</v>
      </c>
      <c r="I989">
        <v>-14.8368823534628</v>
      </c>
      <c r="J989">
        <v>4.7343611261831802</v>
      </c>
      <c r="K989">
        <v>335.93216712607199</v>
      </c>
      <c r="L989">
        <v>341.044467447214</v>
      </c>
      <c r="M989">
        <v>34.4879491779433</v>
      </c>
      <c r="N989">
        <v>1.0561965522216801</v>
      </c>
      <c r="O989">
        <v>34.543686172799397</v>
      </c>
      <c r="P989">
        <v>7.6238660153523803</v>
      </c>
      <c r="Q989">
        <v>-7.3136096690663996E-2</v>
      </c>
    </row>
    <row r="990" spans="1:17" x14ac:dyDescent="0.3">
      <c r="A990" t="s">
        <v>2136</v>
      </c>
      <c r="B990" t="s">
        <v>2137</v>
      </c>
      <c r="C990" t="s">
        <v>3125</v>
      </c>
      <c r="D990" t="s">
        <v>537</v>
      </c>
      <c r="E990">
        <v>2839.1643755999999</v>
      </c>
      <c r="F990">
        <v>390.6</v>
      </c>
      <c r="G990">
        <v>-16.065534791679699</v>
      </c>
      <c r="H990">
        <v>-7.4011480938059604</v>
      </c>
      <c r="I990">
        <v>8.0879842492276595</v>
      </c>
      <c r="J990">
        <v>8.3364291208694592</v>
      </c>
      <c r="K990">
        <v>424.09756056434298</v>
      </c>
      <c r="L990">
        <v>394.65106860709199</v>
      </c>
      <c r="M990">
        <v>35.9457991968006</v>
      </c>
      <c r="N990">
        <v>0.34297991699153502</v>
      </c>
      <c r="O990">
        <v>29.2882744495647</v>
      </c>
      <c r="P990">
        <v>32.3843416370106</v>
      </c>
      <c r="Q990">
        <v>4.4962369913829998E-3</v>
      </c>
    </row>
    <row r="991" spans="1:17" hidden="1" x14ac:dyDescent="0.3">
      <c r="A991" t="s">
        <v>2138</v>
      </c>
      <c r="B991" t="s">
        <v>2139</v>
      </c>
      <c r="C991" t="s">
        <v>3138</v>
      </c>
      <c r="D991" t="s">
        <v>1597</v>
      </c>
      <c r="E991">
        <v>2819.11</v>
      </c>
      <c r="F991">
        <v>175.1</v>
      </c>
      <c r="G991">
        <v>147.879575267387</v>
      </c>
      <c r="H991">
        <v>-6.7725881973272202</v>
      </c>
      <c r="I991">
        <v>131.762772240179</v>
      </c>
      <c r="J991">
        <v>13.099655621861601</v>
      </c>
      <c r="K991">
        <v>159.491768143705</v>
      </c>
      <c r="L991">
        <v>114.332135947683</v>
      </c>
      <c r="M991">
        <v>54.168585091776798</v>
      </c>
      <c r="N991">
        <v>6.2155386059601699E-2</v>
      </c>
      <c r="O991">
        <v>18.646487721302101</v>
      </c>
      <c r="P991">
        <v>236.66602576427599</v>
      </c>
      <c r="Q991">
        <v>0.20029511281738899</v>
      </c>
    </row>
    <row r="992" spans="1:17" hidden="1" x14ac:dyDescent="0.3">
      <c r="A992" t="s">
        <v>2140</v>
      </c>
      <c r="B992" t="s">
        <v>2141</v>
      </c>
      <c r="C992" t="s">
        <v>3138</v>
      </c>
      <c r="D992" t="s">
        <v>2142</v>
      </c>
      <c r="E992">
        <v>2812.8152540849901</v>
      </c>
      <c r="F992">
        <v>1690.35</v>
      </c>
      <c r="G992">
        <v>16.592154472948099</v>
      </c>
      <c r="H992">
        <v>32.684304144623702</v>
      </c>
      <c r="I992">
        <v>34.608482810215897</v>
      </c>
      <c r="J992">
        <v>11.086972015321299</v>
      </c>
      <c r="K992">
        <v>1385.193</v>
      </c>
      <c r="M992">
        <v>58.716275155445601</v>
      </c>
      <c r="O992">
        <v>7.3742124412104104</v>
      </c>
      <c r="P992">
        <v>52.263207674638501</v>
      </c>
    </row>
    <row r="993" spans="1:17" hidden="1" x14ac:dyDescent="0.3">
      <c r="A993" t="s">
        <v>2143</v>
      </c>
      <c r="B993" t="s">
        <v>2144</v>
      </c>
      <c r="C993" t="s">
        <v>3138</v>
      </c>
      <c r="D993" t="s">
        <v>242</v>
      </c>
      <c r="E993">
        <v>2798.600915</v>
      </c>
      <c r="F993">
        <v>450.25</v>
      </c>
      <c r="G993">
        <v>-30.737777703956102</v>
      </c>
      <c r="H993">
        <v>2.8667736408388098</v>
      </c>
      <c r="I993">
        <v>-12.721449366688301</v>
      </c>
      <c r="J993">
        <v>7.0721067983600499</v>
      </c>
      <c r="M993">
        <v>48.844603444042001</v>
      </c>
      <c r="O993">
        <v>14.0477512493059</v>
      </c>
      <c r="P993">
        <v>11.974633175826799</v>
      </c>
    </row>
    <row r="994" spans="1:17" hidden="1" x14ac:dyDescent="0.3">
      <c r="A994" t="s">
        <v>2145</v>
      </c>
      <c r="B994" t="s">
        <v>2146</v>
      </c>
      <c r="C994" t="s">
        <v>3138</v>
      </c>
      <c r="D994" t="s">
        <v>599</v>
      </c>
      <c r="E994">
        <v>2796.6122243200002</v>
      </c>
      <c r="F994">
        <v>616.4</v>
      </c>
      <c r="G994">
        <v>-10.4806080053563</v>
      </c>
      <c r="H994">
        <v>25.601955031331201</v>
      </c>
      <c r="I994">
        <v>26.9632415185255</v>
      </c>
      <c r="J994">
        <v>7.6021301355114002</v>
      </c>
      <c r="K994">
        <v>514.66298624625199</v>
      </c>
      <c r="L994">
        <v>501.911106239091</v>
      </c>
      <c r="M994">
        <v>87.347901554742293</v>
      </c>
      <c r="N994">
        <v>2.49071683759218</v>
      </c>
      <c r="O994">
        <v>1.8007787151200501</v>
      </c>
      <c r="P994">
        <v>50.488281249999901</v>
      </c>
      <c r="Q994">
        <v>2.0491989651016999E-2</v>
      </c>
    </row>
    <row r="995" spans="1:17" hidden="1" x14ac:dyDescent="0.3">
      <c r="A995" t="s">
        <v>2147</v>
      </c>
      <c r="B995" t="s">
        <v>2148</v>
      </c>
      <c r="C995" t="s">
        <v>3138</v>
      </c>
      <c r="D995" t="s">
        <v>713</v>
      </c>
      <c r="E995">
        <v>2794.62557406</v>
      </c>
      <c r="F995">
        <v>25.8</v>
      </c>
      <c r="G995">
        <v>12.823081963121201</v>
      </c>
      <c r="H995">
        <v>-16.438956910085398</v>
      </c>
      <c r="I995">
        <v>-5.5841191113756103</v>
      </c>
      <c r="J995">
        <v>3.42011481502026</v>
      </c>
      <c r="K995">
        <v>26.536444382137599</v>
      </c>
      <c r="L995">
        <v>23.831666737103301</v>
      </c>
      <c r="M995">
        <v>35.351435830126803</v>
      </c>
      <c r="N995">
        <v>0.38726840847084698</v>
      </c>
      <c r="O995">
        <v>46.085271317829402</v>
      </c>
      <c r="P995">
        <v>40.2173913043478</v>
      </c>
      <c r="Q995">
        <v>-5.5536392237100001E-3</v>
      </c>
    </row>
    <row r="996" spans="1:17" hidden="1" x14ac:dyDescent="0.3">
      <c r="A996" t="s">
        <v>2149</v>
      </c>
      <c r="B996" t="s">
        <v>2150</v>
      </c>
      <c r="C996" t="s">
        <v>3138</v>
      </c>
      <c r="D996" t="s">
        <v>136</v>
      </c>
      <c r="E996">
        <v>2792.6479405800001</v>
      </c>
      <c r="F996">
        <v>43.48</v>
      </c>
      <c r="G996">
        <v>10.254137863742301</v>
      </c>
      <c r="H996">
        <v>-3.3710879547481798</v>
      </c>
      <c r="I996">
        <v>-4.2134198882901597</v>
      </c>
      <c r="J996">
        <v>8.6752427966582992</v>
      </c>
      <c r="K996">
        <v>47.977261666075698</v>
      </c>
      <c r="L996">
        <v>45.599243199111797</v>
      </c>
      <c r="M996">
        <v>42.343594894565399</v>
      </c>
      <c r="N996">
        <v>0.40471958211523701</v>
      </c>
      <c r="O996">
        <v>56.278748850046</v>
      </c>
      <c r="P996">
        <v>37.5949367088607</v>
      </c>
      <c r="Q996">
        <v>8.9461024506593004E-2</v>
      </c>
    </row>
    <row r="997" spans="1:17" hidden="1" x14ac:dyDescent="0.3">
      <c r="A997" t="s">
        <v>2151</v>
      </c>
      <c r="B997" t="s">
        <v>2152</v>
      </c>
      <c r="C997" t="s">
        <v>3138</v>
      </c>
      <c r="D997" t="s">
        <v>51</v>
      </c>
      <c r="E997">
        <v>2776.0784174099999</v>
      </c>
      <c r="F997">
        <v>127.3</v>
      </c>
      <c r="G997">
        <v>32.2866229871805</v>
      </c>
      <c r="H997">
        <v>-4.7923746522178803</v>
      </c>
      <c r="I997">
        <v>7.1034532341994598</v>
      </c>
      <c r="J997">
        <v>12.5713373407063</v>
      </c>
      <c r="K997">
        <v>133.876957664645</v>
      </c>
      <c r="L997">
        <v>119.564245688944</v>
      </c>
      <c r="M997">
        <v>51.917505219072602</v>
      </c>
      <c r="N997">
        <v>0.70080199516203301</v>
      </c>
      <c r="O997">
        <v>32.992930086409999</v>
      </c>
      <c r="P997">
        <v>70.8724832214765</v>
      </c>
      <c r="Q997">
        <v>3.5045642497352002E-2</v>
      </c>
    </row>
    <row r="998" spans="1:17" hidden="1" x14ac:dyDescent="0.3">
      <c r="A998" t="s">
        <v>2153</v>
      </c>
      <c r="B998" t="s">
        <v>2154</v>
      </c>
      <c r="C998" t="s">
        <v>3138</v>
      </c>
      <c r="D998" t="s">
        <v>242</v>
      </c>
      <c r="E998">
        <v>2768.609066</v>
      </c>
      <c r="F998">
        <v>1774</v>
      </c>
      <c r="G998">
        <v>48.617667047668199</v>
      </c>
      <c r="H998">
        <v>14.0154488240406</v>
      </c>
      <c r="I998">
        <v>19.055013137268499</v>
      </c>
      <c r="J998">
        <v>17.537539057444398</v>
      </c>
      <c r="K998">
        <v>1722.28036222786</v>
      </c>
      <c r="L998">
        <v>1613.95855349044</v>
      </c>
      <c r="M998">
        <v>60.432319127362703</v>
      </c>
      <c r="N998">
        <v>0.95962036996352995</v>
      </c>
      <c r="O998">
        <v>42.051860202931202</v>
      </c>
      <c r="P998">
        <v>77.5775775775775</v>
      </c>
      <c r="Q998">
        <v>0.302624577857184</v>
      </c>
    </row>
    <row r="999" spans="1:17" hidden="1" x14ac:dyDescent="0.3">
      <c r="A999" t="s">
        <v>2155</v>
      </c>
      <c r="B999" t="s">
        <v>2156</v>
      </c>
      <c r="C999" t="s">
        <v>3138</v>
      </c>
      <c r="D999" t="s">
        <v>469</v>
      </c>
      <c r="E999">
        <v>2765.30225763</v>
      </c>
      <c r="F999">
        <v>413.05</v>
      </c>
      <c r="G999">
        <v>30.0974726642836</v>
      </c>
      <c r="H999">
        <v>20.614129958458399</v>
      </c>
      <c r="I999">
        <v>26.718162926015101</v>
      </c>
      <c r="J999">
        <v>20.9987266710332</v>
      </c>
      <c r="K999">
        <v>369.23995841593</v>
      </c>
      <c r="L999">
        <v>336.43408359136299</v>
      </c>
      <c r="M999">
        <v>66.886187149524901</v>
      </c>
      <c r="N999">
        <v>0.92578866138050098</v>
      </c>
      <c r="O999">
        <v>4.3457208570391002</v>
      </c>
      <c r="P999">
        <v>68.936605316973399</v>
      </c>
    </row>
    <row r="1000" spans="1:17" hidden="1" x14ac:dyDescent="0.3">
      <c r="A1000" t="s">
        <v>2157</v>
      </c>
      <c r="B1000" t="s">
        <v>2158</v>
      </c>
      <c r="C1000" t="s">
        <v>3138</v>
      </c>
      <c r="D1000" t="s">
        <v>125</v>
      </c>
      <c r="E1000">
        <v>2765.2300792999999</v>
      </c>
      <c r="F1000">
        <v>3847.1</v>
      </c>
      <c r="G1000">
        <v>31.374399087771099</v>
      </c>
      <c r="H1000">
        <v>1.7772207751198399</v>
      </c>
      <c r="I1000">
        <v>-24.945694544151699</v>
      </c>
      <c r="J1000">
        <v>5.0034219890397198</v>
      </c>
      <c r="K1000">
        <v>3979.8659265793399</v>
      </c>
      <c r="L1000">
        <v>3877.931490211</v>
      </c>
      <c r="M1000">
        <v>52.815163624760501</v>
      </c>
      <c r="N1000">
        <v>0.38477203397196702</v>
      </c>
      <c r="O1000">
        <v>33.685113462088303</v>
      </c>
      <c r="P1000">
        <v>80.344084005250295</v>
      </c>
      <c r="Q1000">
        <v>0.14609187799551501</v>
      </c>
    </row>
    <row r="1001" spans="1:17" x14ac:dyDescent="0.3">
      <c r="A1001" t="s">
        <v>2159</v>
      </c>
      <c r="B1001" t="s">
        <v>2160</v>
      </c>
      <c r="C1001" t="s">
        <v>3136</v>
      </c>
      <c r="D1001" t="s">
        <v>141</v>
      </c>
      <c r="E1001">
        <v>2752.1196498899999</v>
      </c>
      <c r="F1001">
        <v>362.1</v>
      </c>
      <c r="G1001">
        <v>-55.182453304993203</v>
      </c>
      <c r="H1001">
        <v>0.78719838425169597</v>
      </c>
      <c r="I1001">
        <v>-38.1420564420782</v>
      </c>
      <c r="J1001">
        <v>3.9332002144692799</v>
      </c>
      <c r="K1001">
        <v>391.91976757898198</v>
      </c>
      <c r="L1001">
        <v>426.89819798827898</v>
      </c>
      <c r="M1001">
        <v>36.813058966218499</v>
      </c>
      <c r="N1001">
        <v>0.44770674904798902</v>
      </c>
      <c r="O1001">
        <v>61.557580778790303</v>
      </c>
      <c r="P1001">
        <v>4.9565217391304301</v>
      </c>
      <c r="Q1001">
        <v>9.4500151486470001E-3</v>
      </c>
    </row>
    <row r="1002" spans="1:17" hidden="1" x14ac:dyDescent="0.3">
      <c r="A1002" t="s">
        <v>2161</v>
      </c>
      <c r="B1002" t="s">
        <v>2162</v>
      </c>
      <c r="C1002" t="s">
        <v>3138</v>
      </c>
      <c r="D1002" t="s">
        <v>211</v>
      </c>
      <c r="E1002">
        <v>2741.4558210599998</v>
      </c>
      <c r="F1002">
        <v>6280.1</v>
      </c>
      <c r="G1002">
        <v>113.710910922981</v>
      </c>
      <c r="H1002">
        <v>8.1190828307278995</v>
      </c>
      <c r="I1002">
        <v>39.991291405216799</v>
      </c>
      <c r="J1002">
        <v>-7.1141133945810902</v>
      </c>
      <c r="K1002">
        <v>6459.4102962491897</v>
      </c>
      <c r="L1002">
        <v>5247.6215073895901</v>
      </c>
      <c r="M1002">
        <v>34.94867716081</v>
      </c>
      <c r="N1002">
        <v>3.0142403932234298</v>
      </c>
      <c r="O1002">
        <v>31.071957452906801</v>
      </c>
      <c r="P1002">
        <v>143.88737864077601</v>
      </c>
      <c r="Q1002">
        <v>0.133435596656021</v>
      </c>
    </row>
    <row r="1003" spans="1:17" hidden="1" x14ac:dyDescent="0.3">
      <c r="A1003" t="s">
        <v>2163</v>
      </c>
      <c r="B1003" t="s">
        <v>2164</v>
      </c>
      <c r="C1003" t="s">
        <v>3138</v>
      </c>
      <c r="D1003" t="s">
        <v>75</v>
      </c>
      <c r="E1003">
        <v>2737.12514796</v>
      </c>
      <c r="F1003">
        <v>212.31</v>
      </c>
      <c r="G1003">
        <v>33.7225220527069</v>
      </c>
      <c r="H1003">
        <v>-7.9696451718876196</v>
      </c>
      <c r="I1003">
        <v>19.0527436337224</v>
      </c>
      <c r="J1003">
        <v>7.4372783249681396</v>
      </c>
      <c r="K1003">
        <v>229.18622221467999</v>
      </c>
      <c r="L1003">
        <v>210.118770422267</v>
      </c>
      <c r="M1003">
        <v>41.701727188083098</v>
      </c>
      <c r="N1003">
        <v>0.63007367743845699</v>
      </c>
      <c r="O1003">
        <v>32.725731242051701</v>
      </c>
      <c r="P1003">
        <v>62.378585086042001</v>
      </c>
      <c r="Q1003">
        <v>4.6782531570481997E-2</v>
      </c>
    </row>
    <row r="1004" spans="1:17" hidden="1" x14ac:dyDescent="0.3">
      <c r="A1004" t="s">
        <v>2165</v>
      </c>
      <c r="B1004" t="s">
        <v>2166</v>
      </c>
      <c r="C1004" t="s">
        <v>3138</v>
      </c>
      <c r="D1004" t="s">
        <v>196</v>
      </c>
      <c r="E1004">
        <v>2719.5510210000002</v>
      </c>
      <c r="F1004">
        <v>1799.6</v>
      </c>
      <c r="G1004">
        <v>-46.309979581712902</v>
      </c>
      <c r="H1004">
        <v>0.61965554802374301</v>
      </c>
      <c r="I1004">
        <v>-15.572345463482201</v>
      </c>
      <c r="J1004">
        <v>4.1203669388689601</v>
      </c>
      <c r="K1004">
        <v>1887.07016618123</v>
      </c>
      <c r="L1004">
        <v>1976.63867209973</v>
      </c>
      <c r="M1004">
        <v>37.272718741622903</v>
      </c>
      <c r="N1004">
        <v>0.69316831767274201</v>
      </c>
      <c r="O1004">
        <v>36.697043787508299</v>
      </c>
      <c r="P1004">
        <v>3.29764945613177</v>
      </c>
      <c r="Q1004">
        <v>2.2946375263067999E-2</v>
      </c>
    </row>
    <row r="1005" spans="1:17" hidden="1" x14ac:dyDescent="0.3">
      <c r="A1005" t="s">
        <v>2167</v>
      </c>
      <c r="B1005" t="s">
        <v>2168</v>
      </c>
      <c r="C1005" t="s">
        <v>3138</v>
      </c>
      <c r="D1005" t="s">
        <v>105</v>
      </c>
      <c r="E1005">
        <v>2716.0153699699999</v>
      </c>
      <c r="F1005">
        <v>476.35</v>
      </c>
      <c r="G1005">
        <v>-24.439898552939798</v>
      </c>
      <c r="H1005">
        <v>7.2872188468705899</v>
      </c>
      <c r="I1005">
        <v>-6.4235702156719903</v>
      </c>
      <c r="J1005">
        <v>5.0604041075235697</v>
      </c>
      <c r="K1005">
        <v>494.095664267752</v>
      </c>
      <c r="M1005">
        <v>47.297750459168199</v>
      </c>
      <c r="N1005">
        <v>1.01056267460869</v>
      </c>
      <c r="O1005">
        <v>31.730870158496799</v>
      </c>
      <c r="P1005">
        <v>8.4585610200364307</v>
      </c>
    </row>
    <row r="1006" spans="1:17" hidden="1" x14ac:dyDescent="0.3">
      <c r="A1006" t="s">
        <v>2169</v>
      </c>
      <c r="B1006" t="s">
        <v>2170</v>
      </c>
      <c r="C1006" t="s">
        <v>3138</v>
      </c>
      <c r="D1006" t="s">
        <v>117</v>
      </c>
      <c r="E1006">
        <v>2703.8096049999999</v>
      </c>
      <c r="F1006">
        <v>532.54999999999995</v>
      </c>
      <c r="G1006">
        <v>-51.749835417749402</v>
      </c>
      <c r="H1006">
        <v>2.3550316672383</v>
      </c>
      <c r="I1006">
        <v>-19.5216675929682</v>
      </c>
      <c r="J1006">
        <v>3.5108377341930801</v>
      </c>
      <c r="K1006">
        <v>562.76770071253395</v>
      </c>
      <c r="L1006">
        <v>610.69051427763895</v>
      </c>
      <c r="M1006">
        <v>38.2621055565955</v>
      </c>
      <c r="N1006">
        <v>1.24807463232676</v>
      </c>
      <c r="O1006">
        <v>53.947986104591102</v>
      </c>
      <c r="P1006">
        <v>6.2974051896207399</v>
      </c>
      <c r="Q1006">
        <v>1.4921725480514E-2</v>
      </c>
    </row>
    <row r="1007" spans="1:17" hidden="1" x14ac:dyDescent="0.3">
      <c r="A1007" t="s">
        <v>2171</v>
      </c>
      <c r="B1007" t="s">
        <v>2172</v>
      </c>
      <c r="C1007" t="s">
        <v>3138</v>
      </c>
      <c r="D1007" t="s">
        <v>294</v>
      </c>
      <c r="E1007">
        <v>2702.2814198169999</v>
      </c>
      <c r="F1007">
        <v>2.11</v>
      </c>
      <c r="G1007">
        <v>76.175462915502195</v>
      </c>
      <c r="H1007">
        <v>-3.55249822239404</v>
      </c>
      <c r="I1007">
        <v>17.3570573592126</v>
      </c>
      <c r="J1007">
        <v>12.6370288533628</v>
      </c>
      <c r="K1007">
        <v>2.3096150438912799</v>
      </c>
      <c r="L1007">
        <v>2.1707103382662898</v>
      </c>
      <c r="M1007">
        <v>50.802407306605197</v>
      </c>
      <c r="N1007">
        <v>0.77982784053030296</v>
      </c>
      <c r="O1007">
        <v>105.21327014217999</v>
      </c>
      <c r="P1007">
        <v>122.105263157894</v>
      </c>
      <c r="Q1007">
        <v>5.7231748081054003E-2</v>
      </c>
    </row>
    <row r="1008" spans="1:17" x14ac:dyDescent="0.3">
      <c r="A1008" t="s">
        <v>2173</v>
      </c>
      <c r="B1008" t="s">
        <v>2174</v>
      </c>
      <c r="C1008" t="s">
        <v>3121</v>
      </c>
      <c r="D1008" t="s">
        <v>72</v>
      </c>
      <c r="E1008">
        <v>2682.422874076</v>
      </c>
      <c r="F1008">
        <v>202.84</v>
      </c>
      <c r="G1008">
        <v>-1.9552407737845701</v>
      </c>
      <c r="H1008">
        <v>-7.6448840922880397</v>
      </c>
      <c r="I1008">
        <v>-5.0354141730311701</v>
      </c>
      <c r="J1008">
        <v>9.79484651182125</v>
      </c>
      <c r="K1008">
        <v>223.586107072088</v>
      </c>
      <c r="L1008">
        <v>214.13120168074099</v>
      </c>
      <c r="M1008">
        <v>42.280663956085696</v>
      </c>
      <c r="N1008">
        <v>0.47407928201036298</v>
      </c>
      <c r="O1008">
        <v>44.719976336028402</v>
      </c>
      <c r="P1008">
        <v>29.403508771929801</v>
      </c>
      <c r="Q1008">
        <v>1.9710964446071001E-2</v>
      </c>
    </row>
    <row r="1009" spans="1:17" hidden="1" x14ac:dyDescent="0.3">
      <c r="A1009" t="s">
        <v>2175</v>
      </c>
      <c r="B1009" t="s">
        <v>2176</v>
      </c>
      <c r="C1009" t="s">
        <v>3138</v>
      </c>
      <c r="D1009" t="s">
        <v>21</v>
      </c>
      <c r="E1009">
        <v>2680.84928266</v>
      </c>
      <c r="F1009">
        <v>581.79999999999995</v>
      </c>
      <c r="G1009">
        <v>93.739513888003799</v>
      </c>
      <c r="H1009">
        <v>50.586248328650399</v>
      </c>
      <c r="I1009">
        <v>35.942378168919802</v>
      </c>
      <c r="J1009">
        <v>31.521234709618401</v>
      </c>
      <c r="K1009">
        <v>444.946416576177</v>
      </c>
      <c r="L1009">
        <v>395.25735368098299</v>
      </c>
      <c r="M1009">
        <v>71.960526951502203</v>
      </c>
      <c r="N1009">
        <v>1.48706704860073</v>
      </c>
      <c r="O1009">
        <v>18.726366448951499</v>
      </c>
      <c r="P1009">
        <v>121.764817991233</v>
      </c>
      <c r="Q1009">
        <v>0.146678131103298</v>
      </c>
    </row>
    <row r="1010" spans="1:17" hidden="1" x14ac:dyDescent="0.3">
      <c r="A1010" t="s">
        <v>2177</v>
      </c>
      <c r="B1010" t="s">
        <v>2178</v>
      </c>
      <c r="C1010" t="s">
        <v>3138</v>
      </c>
      <c r="D1010" t="s">
        <v>117</v>
      </c>
      <c r="E1010">
        <v>2680.3020401220001</v>
      </c>
      <c r="F1010">
        <v>198.62</v>
      </c>
      <c r="G1010">
        <v>62.688867711115599</v>
      </c>
      <c r="H1010">
        <v>8.4141429680928397</v>
      </c>
      <c r="I1010">
        <v>43.0847516810001</v>
      </c>
      <c r="J1010">
        <v>7.7777978319834604</v>
      </c>
      <c r="K1010">
        <v>182.63711973744401</v>
      </c>
      <c r="L1010">
        <v>159.25707497167099</v>
      </c>
      <c r="M1010">
        <v>61.566969842098203</v>
      </c>
      <c r="N1010">
        <v>1.4569598081634401</v>
      </c>
      <c r="O1010">
        <v>8.2469036350820701</v>
      </c>
      <c r="P1010">
        <v>96.945959345562699</v>
      </c>
      <c r="Q1010">
        <v>0.185445462763487</v>
      </c>
    </row>
    <row r="1011" spans="1:17" hidden="1" x14ac:dyDescent="0.3">
      <c r="A1011" t="s">
        <v>2179</v>
      </c>
      <c r="B1011" t="s">
        <v>2180</v>
      </c>
      <c r="C1011" t="s">
        <v>3138</v>
      </c>
      <c r="D1011" t="s">
        <v>805</v>
      </c>
      <c r="E1011">
        <v>2669.3964267849901</v>
      </c>
      <c r="F1011">
        <v>650.95000000000005</v>
      </c>
      <c r="G1011">
        <v>-25.983474418727202</v>
      </c>
      <c r="H1011">
        <v>-5.4693512587593798</v>
      </c>
      <c r="I1011">
        <v>-4.2568498366079801</v>
      </c>
      <c r="J1011">
        <v>0.43989468054480602</v>
      </c>
      <c r="K1011">
        <v>700.07431992169904</v>
      </c>
      <c r="L1011">
        <v>702.15338016439102</v>
      </c>
      <c r="M1011">
        <v>28.9456376959495</v>
      </c>
      <c r="N1011">
        <v>0.97988141753917501</v>
      </c>
      <c r="O1011">
        <v>34.050234272985598</v>
      </c>
      <c r="P1011">
        <v>15.9925160370634</v>
      </c>
      <c r="Q1011">
        <v>-5.8439747280423997E-2</v>
      </c>
    </row>
    <row r="1012" spans="1:17" hidden="1" x14ac:dyDescent="0.3">
      <c r="A1012" t="s">
        <v>2181</v>
      </c>
      <c r="B1012" t="s">
        <v>2182</v>
      </c>
      <c r="C1012" t="s">
        <v>3138</v>
      </c>
      <c r="D1012" t="s">
        <v>599</v>
      </c>
      <c r="E1012">
        <v>2667.0962432400001</v>
      </c>
      <c r="F1012">
        <v>1865.55</v>
      </c>
      <c r="G1012">
        <v>240.51581742425299</v>
      </c>
      <c r="H1012">
        <v>8.5162870883404107</v>
      </c>
      <c r="I1012">
        <v>23.116185571901099</v>
      </c>
      <c r="J1012">
        <v>21.929879912627499</v>
      </c>
      <c r="K1012">
        <v>1802.7247874673501</v>
      </c>
      <c r="L1012">
        <v>1581.0816978774101</v>
      </c>
      <c r="M1012">
        <v>69.160176809581401</v>
      </c>
      <c r="N1012">
        <v>0.71997591347224699</v>
      </c>
      <c r="O1012">
        <v>20.3612875559486</v>
      </c>
      <c r="P1012">
        <v>272.36526946107699</v>
      </c>
      <c r="Q1012">
        <v>0.27000695967063099</v>
      </c>
    </row>
    <row r="1013" spans="1:17" hidden="1" x14ac:dyDescent="0.3">
      <c r="A1013" t="s">
        <v>2183</v>
      </c>
      <c r="B1013" t="s">
        <v>2184</v>
      </c>
      <c r="C1013" t="s">
        <v>3138</v>
      </c>
      <c r="D1013" t="s">
        <v>196</v>
      </c>
      <c r="E1013">
        <v>2654.1733040549998</v>
      </c>
      <c r="F1013">
        <v>1858.95</v>
      </c>
      <c r="G1013">
        <v>30.103315247853601</v>
      </c>
      <c r="H1013">
        <v>-3.5754239264094299</v>
      </c>
      <c r="I1013">
        <v>20.460187743586399</v>
      </c>
      <c r="J1013">
        <v>6.8766509282416104</v>
      </c>
      <c r="K1013">
        <v>1938.40397769131</v>
      </c>
      <c r="L1013">
        <v>1617.1403153771601</v>
      </c>
      <c r="M1013">
        <v>39.270004564731899</v>
      </c>
      <c r="N1013">
        <v>0.43682595217640902</v>
      </c>
      <c r="O1013">
        <v>32.262836547513302</v>
      </c>
      <c r="P1013">
        <v>82.232134104499494</v>
      </c>
      <c r="Q1013">
        <v>0.128986863571774</v>
      </c>
    </row>
    <row r="1014" spans="1:17" hidden="1" x14ac:dyDescent="0.3">
      <c r="A1014" t="s">
        <v>2185</v>
      </c>
      <c r="B1014" t="s">
        <v>2186</v>
      </c>
      <c r="C1014" t="s">
        <v>3138</v>
      </c>
      <c r="D1014" t="s">
        <v>141</v>
      </c>
      <c r="E1014">
        <v>2650.3129606110001</v>
      </c>
      <c r="F1014">
        <v>10.130000000000001</v>
      </c>
      <c r="G1014">
        <v>243.58671832675699</v>
      </c>
      <c r="H1014">
        <v>-3.5698240227706899</v>
      </c>
      <c r="I1014">
        <v>-13.396534400071699</v>
      </c>
      <c r="J1014">
        <v>12.535533709850901</v>
      </c>
      <c r="K1014">
        <v>10.5050152475229</v>
      </c>
      <c r="L1014">
        <v>9.9049576809978497</v>
      </c>
      <c r="M1014">
        <v>48.172298244592199</v>
      </c>
      <c r="N1014">
        <v>0.62826021490194905</v>
      </c>
      <c r="O1014">
        <v>95.459032576505393</v>
      </c>
      <c r="P1014">
        <v>268.36363636363598</v>
      </c>
      <c r="Q1014">
        <v>0.12950795181222399</v>
      </c>
    </row>
    <row r="1015" spans="1:17" hidden="1" x14ac:dyDescent="0.3">
      <c r="A1015" t="s">
        <v>2187</v>
      </c>
      <c r="B1015" t="s">
        <v>2188</v>
      </c>
      <c r="C1015" t="s">
        <v>3138</v>
      </c>
      <c r="D1015" t="s">
        <v>69</v>
      </c>
      <c r="E1015">
        <v>2650.1685000000002</v>
      </c>
      <c r="F1015">
        <v>988.5</v>
      </c>
      <c r="G1015">
        <v>257.47366200952399</v>
      </c>
      <c r="H1015">
        <v>-9.8410576529187299</v>
      </c>
      <c r="I1015">
        <v>-39.080606131776797</v>
      </c>
      <c r="J1015">
        <v>1.39766990597741</v>
      </c>
      <c r="K1015">
        <v>1040.3993071406801</v>
      </c>
      <c r="L1015">
        <v>964.10186636004403</v>
      </c>
      <c r="M1015">
        <v>40.441090631345901</v>
      </c>
      <c r="N1015">
        <v>0.35320883150496601</v>
      </c>
      <c r="O1015">
        <v>60.647445624683797</v>
      </c>
      <c r="P1015">
        <v>283.28809616130201</v>
      </c>
      <c r="Q1015">
        <v>0.22493427590298701</v>
      </c>
    </row>
    <row r="1016" spans="1:17" hidden="1" x14ac:dyDescent="0.3">
      <c r="A1016" t="s">
        <v>2189</v>
      </c>
      <c r="B1016" t="s">
        <v>2190</v>
      </c>
      <c r="C1016" t="s">
        <v>3138</v>
      </c>
      <c r="D1016" t="s">
        <v>1684</v>
      </c>
      <c r="E1016">
        <v>2644.090741</v>
      </c>
      <c r="F1016">
        <v>68.02</v>
      </c>
      <c r="G1016">
        <v>2.8164040415305598</v>
      </c>
      <c r="H1016">
        <v>7.27159011864343</v>
      </c>
      <c r="I1016">
        <v>2.0539999660425701</v>
      </c>
      <c r="J1016">
        <v>2.0925094935124799</v>
      </c>
      <c r="K1016">
        <v>65.610649988860303</v>
      </c>
      <c r="L1016">
        <v>61.581760460077803</v>
      </c>
      <c r="M1016">
        <v>53.860821394049402</v>
      </c>
      <c r="N1016">
        <v>1.1187951548803501</v>
      </c>
      <c r="O1016">
        <v>4.0870332255218997</v>
      </c>
      <c r="P1016">
        <v>29.8835210998663</v>
      </c>
      <c r="Q1016">
        <v>-2.7484158448541001E-2</v>
      </c>
    </row>
    <row r="1017" spans="1:17" hidden="1" x14ac:dyDescent="0.3">
      <c r="A1017" t="s">
        <v>2191</v>
      </c>
      <c r="B1017" t="s">
        <v>2192</v>
      </c>
      <c r="C1017" t="s">
        <v>3138</v>
      </c>
      <c r="D1017" t="s">
        <v>51</v>
      </c>
      <c r="E1017">
        <v>2642.7794568949998</v>
      </c>
      <c r="F1017">
        <v>1070.3499999999999</v>
      </c>
      <c r="G1017">
        <v>36.383964293920002</v>
      </c>
      <c r="H1017">
        <v>3.1383681843062501</v>
      </c>
      <c r="I1017">
        <v>-5.9743373455619597</v>
      </c>
      <c r="J1017">
        <v>6.1940924555027497</v>
      </c>
      <c r="K1017">
        <v>1081.80939764551</v>
      </c>
      <c r="L1017">
        <v>1028.82296960176</v>
      </c>
      <c r="M1017">
        <v>51.478508458670802</v>
      </c>
      <c r="N1017">
        <v>0.553029722823703</v>
      </c>
      <c r="O1017">
        <v>16.5973746905218</v>
      </c>
      <c r="P1017">
        <v>66.721183800622995</v>
      </c>
      <c r="Q1017">
        <v>1.9825099332227002E-2</v>
      </c>
    </row>
    <row r="1018" spans="1:17" hidden="1" x14ac:dyDescent="0.3">
      <c r="A1018" t="s">
        <v>2193</v>
      </c>
      <c r="B1018" t="s">
        <v>2194</v>
      </c>
      <c r="C1018" t="s">
        <v>3138</v>
      </c>
      <c r="D1018" t="s">
        <v>969</v>
      </c>
      <c r="E1018">
        <v>2641.6015000000002</v>
      </c>
      <c r="F1018">
        <v>400.85</v>
      </c>
      <c r="G1018">
        <v>-9.5736077314178603E-2</v>
      </c>
      <c r="H1018">
        <v>11.215598854077699</v>
      </c>
      <c r="I1018">
        <v>12.2036483178991</v>
      </c>
      <c r="J1018">
        <v>16.956433540496501</v>
      </c>
      <c r="K1018">
        <v>389.08290125169998</v>
      </c>
      <c r="M1018">
        <v>59.533538705784302</v>
      </c>
      <c r="N1018">
        <v>1.1244376951002799</v>
      </c>
      <c r="O1018">
        <v>18.473244355744001</v>
      </c>
      <c r="P1018">
        <v>42.044649184975199</v>
      </c>
    </row>
    <row r="1019" spans="1:17" hidden="1" x14ac:dyDescent="0.3">
      <c r="A1019" t="s">
        <v>2195</v>
      </c>
      <c r="B1019" t="s">
        <v>2196</v>
      </c>
      <c r="C1019" t="s">
        <v>3138</v>
      </c>
      <c r="D1019" t="s">
        <v>417</v>
      </c>
      <c r="E1019">
        <v>2634.6027475000001</v>
      </c>
      <c r="F1019">
        <v>1538.05</v>
      </c>
      <c r="G1019">
        <v>209.33837756589801</v>
      </c>
      <c r="H1019">
        <v>11.4633952334465</v>
      </c>
      <c r="I1019">
        <v>56.263417931954002</v>
      </c>
      <c r="J1019">
        <v>11.1293222742277</v>
      </c>
      <c r="K1019">
        <v>1585.24593362005</v>
      </c>
      <c r="L1019">
        <v>1314.8204738720799</v>
      </c>
      <c r="M1019">
        <v>51.210053938649502</v>
      </c>
      <c r="N1019">
        <v>0.84194579053902197</v>
      </c>
      <c r="O1019">
        <v>41.685900978511697</v>
      </c>
      <c r="P1019">
        <v>234.358695652173</v>
      </c>
      <c r="Q1019">
        <v>0.254973559072811</v>
      </c>
    </row>
    <row r="1020" spans="1:17" hidden="1" x14ac:dyDescent="0.3">
      <c r="A1020" t="s">
        <v>2197</v>
      </c>
      <c r="B1020" t="s">
        <v>2198</v>
      </c>
      <c r="C1020" t="s">
        <v>3138</v>
      </c>
      <c r="D1020" t="s">
        <v>304</v>
      </c>
      <c r="E1020">
        <v>2633.5641571199999</v>
      </c>
      <c r="F1020">
        <v>796.8</v>
      </c>
      <c r="G1020">
        <v>26.605242122710798</v>
      </c>
      <c r="H1020">
        <v>-2.9985503100335702</v>
      </c>
      <c r="I1020">
        <v>68.707368899816501</v>
      </c>
      <c r="J1020">
        <v>-4.2360458482158698</v>
      </c>
      <c r="K1020">
        <v>825.78866739564501</v>
      </c>
      <c r="L1020">
        <v>664.84856614361001</v>
      </c>
      <c r="M1020">
        <v>35.989465380640802</v>
      </c>
      <c r="N1020">
        <v>0.69106557039618599</v>
      </c>
      <c r="O1020">
        <v>21.423192771084299</v>
      </c>
      <c r="P1020">
        <v>94.578754578754499</v>
      </c>
      <c r="Q1020">
        <v>-4.4209200449562003E-2</v>
      </c>
    </row>
    <row r="1021" spans="1:17" hidden="1" x14ac:dyDescent="0.3">
      <c r="A1021" t="s">
        <v>2199</v>
      </c>
      <c r="B1021" t="s">
        <v>2200</v>
      </c>
      <c r="C1021" t="s">
        <v>3138</v>
      </c>
      <c r="D1021" t="s">
        <v>273</v>
      </c>
      <c r="E1021">
        <v>2629.9384363949998</v>
      </c>
      <c r="F1021">
        <v>1740.95</v>
      </c>
      <c r="G1021">
        <v>23.6037177766387</v>
      </c>
      <c r="H1021">
        <v>21.529366102725401</v>
      </c>
      <c r="I1021">
        <v>11.4662956353522</v>
      </c>
      <c r="J1021">
        <v>11.5093132509928</v>
      </c>
      <c r="K1021">
        <v>1622.61642211358</v>
      </c>
      <c r="L1021">
        <v>1534.0442243003999</v>
      </c>
      <c r="M1021">
        <v>60.479017000318898</v>
      </c>
      <c r="N1021">
        <v>1.5791858439011801</v>
      </c>
      <c r="O1021">
        <v>12.3064993250811</v>
      </c>
      <c r="P1021">
        <v>53.658428949691</v>
      </c>
      <c r="Q1021">
        <v>2.5651819827337E-2</v>
      </c>
    </row>
    <row r="1022" spans="1:17" x14ac:dyDescent="0.3">
      <c r="A1022" t="s">
        <v>2201</v>
      </c>
      <c r="B1022" t="s">
        <v>2202</v>
      </c>
      <c r="C1022" t="s">
        <v>3135</v>
      </c>
      <c r="D1022" t="s">
        <v>599</v>
      </c>
      <c r="E1022">
        <v>2629.6075110819902</v>
      </c>
      <c r="F1022">
        <v>178.46</v>
      </c>
      <c r="G1022">
        <v>-53.435722754048399</v>
      </c>
      <c r="H1022">
        <v>7.9781928875465198</v>
      </c>
      <c r="I1022">
        <v>-12.6857346653462</v>
      </c>
      <c r="J1022">
        <v>10.5328416440721</v>
      </c>
      <c r="K1022">
        <v>172.81123731455401</v>
      </c>
      <c r="L1022">
        <v>197.40526263141501</v>
      </c>
      <c r="M1022">
        <v>65.528864837929206</v>
      </c>
      <c r="N1022">
        <v>0.57206171320378796</v>
      </c>
      <c r="O1022">
        <v>74.829093354253004</v>
      </c>
      <c r="P1022">
        <v>23.999444135630899</v>
      </c>
    </row>
    <row r="1023" spans="1:17" hidden="1" x14ac:dyDescent="0.3">
      <c r="A1023" t="s">
        <v>2203</v>
      </c>
      <c r="B1023" t="s">
        <v>2204</v>
      </c>
      <c r="C1023" t="s">
        <v>3138</v>
      </c>
      <c r="D1023" t="s">
        <v>263</v>
      </c>
      <c r="E1023">
        <v>2614.7042161499999</v>
      </c>
      <c r="F1023">
        <v>17980.3</v>
      </c>
      <c r="G1023">
        <v>9.5226890798359793</v>
      </c>
      <c r="H1023">
        <v>7.8876456317577697</v>
      </c>
      <c r="I1023">
        <v>19.361637393769101</v>
      </c>
      <c r="J1023">
        <v>4.7152680251827803</v>
      </c>
      <c r="K1023">
        <v>17991.353316106</v>
      </c>
      <c r="L1023">
        <v>16414.6792137966</v>
      </c>
      <c r="M1023">
        <v>47.859588986754197</v>
      </c>
      <c r="N1023">
        <v>0.38185199273065301</v>
      </c>
      <c r="O1023">
        <v>16.2383275028781</v>
      </c>
      <c r="P1023">
        <v>42.700793650793599</v>
      </c>
      <c r="Q1023">
        <v>0.14809342088618499</v>
      </c>
    </row>
    <row r="1024" spans="1:17" hidden="1" x14ac:dyDescent="0.3">
      <c r="A1024" t="s">
        <v>2205</v>
      </c>
      <c r="B1024" t="s">
        <v>2206</v>
      </c>
      <c r="C1024" t="s">
        <v>3138</v>
      </c>
      <c r="D1024" t="s">
        <v>141</v>
      </c>
      <c r="E1024">
        <v>2610.0591277859999</v>
      </c>
      <c r="F1024">
        <v>140.58000000000001</v>
      </c>
      <c r="G1024">
        <v>-40.018688204489898</v>
      </c>
      <c r="H1024">
        <v>1.6032399502932699</v>
      </c>
      <c r="I1024">
        <v>-22.002359867222101</v>
      </c>
      <c r="J1024">
        <v>9.6238361285742098</v>
      </c>
      <c r="M1024">
        <v>43.584919170761999</v>
      </c>
      <c r="O1024">
        <v>35.154360506473097</v>
      </c>
      <c r="P1024">
        <v>7.3129770992366598</v>
      </c>
    </row>
    <row r="1025" spans="1:17" hidden="1" x14ac:dyDescent="0.3">
      <c r="A1025" t="s">
        <v>2207</v>
      </c>
      <c r="B1025" t="s">
        <v>2208</v>
      </c>
      <c r="C1025" t="s">
        <v>3138</v>
      </c>
      <c r="D1025" t="s">
        <v>242</v>
      </c>
      <c r="E1025">
        <v>2609.86</v>
      </c>
      <c r="F1025">
        <v>593.15</v>
      </c>
      <c r="G1025">
        <v>99.646086125058403</v>
      </c>
      <c r="H1025">
        <v>-1.7504734696422599</v>
      </c>
      <c r="I1025">
        <v>51.4760382849162</v>
      </c>
      <c r="J1025">
        <v>15.181057575963001</v>
      </c>
      <c r="K1025">
        <v>603.59088559320901</v>
      </c>
      <c r="L1025">
        <v>461.71812393852599</v>
      </c>
      <c r="M1025">
        <v>43.836698471339702</v>
      </c>
      <c r="N1025">
        <v>0.40122530823960201</v>
      </c>
      <c r="O1025">
        <v>27.758577088426101</v>
      </c>
      <c r="P1025">
        <v>141.41229141229101</v>
      </c>
      <c r="Q1025">
        <v>0.19363426422114299</v>
      </c>
    </row>
    <row r="1026" spans="1:17" hidden="1" x14ac:dyDescent="0.3">
      <c r="A1026" t="s">
        <v>2209</v>
      </c>
      <c r="B1026" t="s">
        <v>2210</v>
      </c>
      <c r="C1026" t="s">
        <v>3138</v>
      </c>
      <c r="D1026" t="s">
        <v>263</v>
      </c>
      <c r="E1026">
        <v>2602.6214249999998</v>
      </c>
      <c r="F1026">
        <v>381.25</v>
      </c>
      <c r="G1026">
        <v>-51.593311164817997</v>
      </c>
      <c r="H1026">
        <v>1.0293121770587399</v>
      </c>
      <c r="I1026">
        <v>-21.8213004047462</v>
      </c>
      <c r="J1026">
        <v>10.7522012101738</v>
      </c>
      <c r="K1026">
        <v>391.44780377894699</v>
      </c>
      <c r="L1026">
        <v>444.81994451930098</v>
      </c>
      <c r="M1026">
        <v>57.951738125670303</v>
      </c>
      <c r="N1026">
        <v>0.691258000654837</v>
      </c>
      <c r="O1026">
        <v>51.554098360655701</v>
      </c>
      <c r="P1026">
        <v>8.9285714285714199</v>
      </c>
      <c r="Q1026">
        <v>-0.18466048856165199</v>
      </c>
    </row>
    <row r="1027" spans="1:17" hidden="1" x14ac:dyDescent="0.3">
      <c r="A1027" t="s">
        <v>2211</v>
      </c>
      <c r="B1027" t="s">
        <v>2212</v>
      </c>
      <c r="C1027" t="s">
        <v>3138</v>
      </c>
      <c r="D1027" t="s">
        <v>599</v>
      </c>
      <c r="E1027">
        <v>2591.7303270000002</v>
      </c>
      <c r="F1027">
        <v>596.45000000000005</v>
      </c>
      <c r="G1027">
        <v>-11.577069868345699</v>
      </c>
      <c r="H1027">
        <v>8.5413940432223399</v>
      </c>
      <c r="I1027">
        <v>7.8531689475835602</v>
      </c>
      <c r="J1027">
        <v>8.07690667534259</v>
      </c>
      <c r="K1027">
        <v>607.17485623188395</v>
      </c>
      <c r="L1027">
        <v>582.76863156728598</v>
      </c>
      <c r="M1027">
        <v>47.219250157109499</v>
      </c>
      <c r="N1027">
        <v>0.48068251564813802</v>
      </c>
      <c r="O1027">
        <v>17.3610528963031</v>
      </c>
      <c r="P1027">
        <v>31.087912087912098</v>
      </c>
      <c r="Q1027">
        <v>1.8856487004626998E-2</v>
      </c>
    </row>
    <row r="1028" spans="1:17" hidden="1" x14ac:dyDescent="0.3">
      <c r="A1028" t="s">
        <v>2213</v>
      </c>
      <c r="B1028" t="s">
        <v>2214</v>
      </c>
      <c r="C1028" t="s">
        <v>3138</v>
      </c>
      <c r="D1028" t="s">
        <v>1331</v>
      </c>
      <c r="E1028">
        <v>2580.8388</v>
      </c>
      <c r="F1028">
        <v>1000</v>
      </c>
      <c r="G1028">
        <v>-24.7759180268786</v>
      </c>
      <c r="H1028">
        <v>4.0756204316738396</v>
      </c>
      <c r="I1028">
        <v>-6.7605896996109101</v>
      </c>
      <c r="J1028">
        <v>1.41353906744459</v>
      </c>
      <c r="K1028">
        <v>999.99561884523405</v>
      </c>
      <c r="L1028">
        <v>999.99619591963403</v>
      </c>
      <c r="M1028">
        <v>55.379180563809697</v>
      </c>
      <c r="N1028">
        <v>0.84660777542093602</v>
      </c>
      <c r="O1028">
        <v>3</v>
      </c>
      <c r="P1028">
        <v>3.0927835051546202</v>
      </c>
      <c r="Q1028">
        <v>-0.101916752053546</v>
      </c>
    </row>
    <row r="1029" spans="1:17" hidden="1" x14ac:dyDescent="0.3">
      <c r="A1029" t="s">
        <v>2215</v>
      </c>
      <c r="B1029" t="s">
        <v>2216</v>
      </c>
      <c r="C1029" t="s">
        <v>3138</v>
      </c>
      <c r="D1029" t="s">
        <v>1639</v>
      </c>
      <c r="E1029">
        <v>2573.9255917349901</v>
      </c>
      <c r="F1029">
        <v>344.95</v>
      </c>
      <c r="G1029">
        <v>-38.5394180368787</v>
      </c>
      <c r="H1029">
        <v>-11.059853905954601</v>
      </c>
      <c r="I1029">
        <v>-20.5230896996109</v>
      </c>
      <c r="J1029">
        <v>8.5421686870741294</v>
      </c>
      <c r="M1029">
        <v>48.534481733138499</v>
      </c>
      <c r="O1029">
        <v>24.989128859254901</v>
      </c>
      <c r="P1029">
        <v>8.7827183853673692</v>
      </c>
    </row>
    <row r="1030" spans="1:17" hidden="1" x14ac:dyDescent="0.3">
      <c r="A1030" t="s">
        <v>2217</v>
      </c>
      <c r="B1030" t="s">
        <v>2218</v>
      </c>
      <c r="C1030" t="s">
        <v>3138</v>
      </c>
      <c r="D1030" t="s">
        <v>371</v>
      </c>
      <c r="E1030">
        <v>2571.88407525</v>
      </c>
      <c r="F1030">
        <v>1077.3</v>
      </c>
      <c r="G1030">
        <v>3.6718717568496499</v>
      </c>
      <c r="H1030">
        <v>8.9024394628621195</v>
      </c>
      <c r="I1030">
        <v>14.611650048023099</v>
      </c>
      <c r="J1030">
        <v>6.2100318250433402</v>
      </c>
      <c r="K1030">
        <v>1002.31238377523</v>
      </c>
      <c r="L1030">
        <v>949.07172443846105</v>
      </c>
      <c r="M1030">
        <v>56.341573786682503</v>
      </c>
      <c r="N1030">
        <v>0.243086059707535</v>
      </c>
      <c r="O1030">
        <v>34.595748630836297</v>
      </c>
      <c r="P1030">
        <v>44.274809160305303</v>
      </c>
      <c r="Q1030">
        <v>3.7004633472944998E-2</v>
      </c>
    </row>
    <row r="1031" spans="1:17" hidden="1" x14ac:dyDescent="0.3">
      <c r="A1031" t="s">
        <v>2219</v>
      </c>
      <c r="B1031" t="s">
        <v>2220</v>
      </c>
      <c r="C1031" t="s">
        <v>3138</v>
      </c>
      <c r="D1031" t="s">
        <v>189</v>
      </c>
      <c r="E1031">
        <v>2571.2497030499999</v>
      </c>
      <c r="F1031">
        <v>1776.75</v>
      </c>
      <c r="G1031">
        <v>11.759622345815499</v>
      </c>
      <c r="H1031">
        <v>-0.65503809434649296</v>
      </c>
      <c r="I1031">
        <v>-18.498996594620898</v>
      </c>
      <c r="J1031">
        <v>9.6670300754085599</v>
      </c>
      <c r="K1031">
        <v>1864.3278089415501</v>
      </c>
      <c r="L1031">
        <v>1850.6044580494699</v>
      </c>
      <c r="M1031">
        <v>48.559174859241502</v>
      </c>
      <c r="N1031">
        <v>0.70030564530071604</v>
      </c>
      <c r="O1031">
        <v>39.580695089348502</v>
      </c>
      <c r="P1031">
        <v>44.000486282773402</v>
      </c>
      <c r="Q1031">
        <v>9.0288892462717998E-2</v>
      </c>
    </row>
    <row r="1032" spans="1:17" hidden="1" x14ac:dyDescent="0.3">
      <c r="A1032" t="s">
        <v>2221</v>
      </c>
      <c r="B1032" t="s">
        <v>2222</v>
      </c>
      <c r="C1032" t="s">
        <v>3138</v>
      </c>
      <c r="D1032" t="s">
        <v>979</v>
      </c>
      <c r="E1032">
        <v>2570.2585720699999</v>
      </c>
      <c r="F1032">
        <v>986.65</v>
      </c>
      <c r="G1032">
        <v>304.90190613296301</v>
      </c>
      <c r="H1032">
        <v>3.924558107662</v>
      </c>
      <c r="I1032">
        <v>184.996636588553</v>
      </c>
      <c r="J1032">
        <v>19.4249240751803</v>
      </c>
      <c r="K1032">
        <v>932.22533343518296</v>
      </c>
      <c r="L1032">
        <v>642.36626983829603</v>
      </c>
      <c r="M1032">
        <v>57.568808786195099</v>
      </c>
      <c r="N1032">
        <v>0.59960879976895298</v>
      </c>
      <c r="O1032">
        <v>20.610145441645901</v>
      </c>
      <c r="P1032">
        <v>415.96287096352398</v>
      </c>
    </row>
    <row r="1033" spans="1:17" x14ac:dyDescent="0.3">
      <c r="A1033" t="s">
        <v>2223</v>
      </c>
      <c r="B1033" t="s">
        <v>2224</v>
      </c>
      <c r="C1033" t="s">
        <v>3121</v>
      </c>
      <c r="D1033" t="s">
        <v>447</v>
      </c>
      <c r="E1033">
        <v>2565.2330930029998</v>
      </c>
      <c r="F1033">
        <v>77.209999999999994</v>
      </c>
      <c r="G1033">
        <v>-34.154852309179198</v>
      </c>
      <c r="H1033">
        <v>-1.3067609597076399</v>
      </c>
      <c r="I1033">
        <v>-18.872143484471401</v>
      </c>
      <c r="J1033">
        <v>1.8844778329546901</v>
      </c>
      <c r="K1033">
        <v>82.990275249235296</v>
      </c>
      <c r="L1033">
        <v>85.245799780258693</v>
      </c>
      <c r="M1033">
        <v>37.367906215715998</v>
      </c>
      <c r="N1033">
        <v>0.46876188704006999</v>
      </c>
      <c r="O1033">
        <v>55.4202823468462</v>
      </c>
      <c r="P1033">
        <v>23.437250199840101</v>
      </c>
      <c r="Q1033">
        <v>-1.5801211894189E-2</v>
      </c>
    </row>
    <row r="1034" spans="1:17" hidden="1" x14ac:dyDescent="0.3">
      <c r="A1034" t="s">
        <v>2225</v>
      </c>
      <c r="B1034" t="s">
        <v>2226</v>
      </c>
      <c r="C1034" t="s">
        <v>3138</v>
      </c>
      <c r="D1034" t="s">
        <v>149</v>
      </c>
      <c r="E1034">
        <v>2564.6272379000002</v>
      </c>
      <c r="F1034">
        <v>1410.5</v>
      </c>
      <c r="G1034">
        <v>412.55641529645402</v>
      </c>
      <c r="H1034">
        <v>8.6366100282067801</v>
      </c>
      <c r="I1034">
        <v>35.040958505878102</v>
      </c>
      <c r="J1034">
        <v>16.388049261526099</v>
      </c>
      <c r="K1034">
        <v>1304.48934551975</v>
      </c>
      <c r="M1034">
        <v>69.373769068300405</v>
      </c>
      <c r="N1034">
        <v>1.1366633765887699</v>
      </c>
      <c r="O1034">
        <v>11.2371499468273</v>
      </c>
      <c r="P1034">
        <v>509.68229954614202</v>
      </c>
    </row>
    <row r="1035" spans="1:17" x14ac:dyDescent="0.3">
      <c r="A1035" t="s">
        <v>2227</v>
      </c>
      <c r="B1035" t="s">
        <v>2228</v>
      </c>
      <c r="C1035" t="s">
        <v>3125</v>
      </c>
      <c r="D1035" t="s">
        <v>371</v>
      </c>
      <c r="E1035">
        <v>2563.5429686000002</v>
      </c>
      <c r="F1035">
        <v>1819.75</v>
      </c>
      <c r="G1035">
        <v>-34.444329305183501</v>
      </c>
      <c r="H1035">
        <v>-2.3992507097316298</v>
      </c>
      <c r="I1035">
        <v>-6.0745023341310604</v>
      </c>
      <c r="J1035">
        <v>10.589594937097401</v>
      </c>
      <c r="K1035">
        <v>1951.7551416323499</v>
      </c>
      <c r="L1035">
        <v>1956.88387750992</v>
      </c>
      <c r="M1035">
        <v>53.830060730696196</v>
      </c>
      <c r="N1035">
        <v>0.417770711805522</v>
      </c>
      <c r="O1035">
        <v>40.6759170215689</v>
      </c>
      <c r="P1035">
        <v>18.8602220770738</v>
      </c>
      <c r="Q1035">
        <v>-6.6975572712999004E-2</v>
      </c>
    </row>
    <row r="1036" spans="1:17" x14ac:dyDescent="0.3">
      <c r="A1036" t="s">
        <v>2229</v>
      </c>
      <c r="B1036" t="s">
        <v>2230</v>
      </c>
      <c r="C1036" t="s">
        <v>3129</v>
      </c>
      <c r="D1036" t="s">
        <v>263</v>
      </c>
      <c r="E1036">
        <v>2560.6950919999999</v>
      </c>
      <c r="F1036">
        <v>264.2</v>
      </c>
      <c r="G1036">
        <v>-22.1550497129323</v>
      </c>
      <c r="H1036">
        <v>-2.5988385696660301</v>
      </c>
      <c r="I1036">
        <v>-21.534783247998</v>
      </c>
      <c r="J1036">
        <v>11.5748962432532</v>
      </c>
      <c r="K1036">
        <v>287.85864627055798</v>
      </c>
      <c r="L1036">
        <v>300.127235725015</v>
      </c>
      <c r="M1036">
        <v>48.172849080147898</v>
      </c>
      <c r="N1036">
        <v>1.1089093824837299</v>
      </c>
      <c r="O1036">
        <v>51.987130961392801</v>
      </c>
      <c r="P1036">
        <v>8.9035449299258005</v>
      </c>
      <c r="Q1036">
        <v>7.5017676238882003E-2</v>
      </c>
    </row>
    <row r="1037" spans="1:17" x14ac:dyDescent="0.3">
      <c r="A1037" t="s">
        <v>2231</v>
      </c>
      <c r="B1037" t="s">
        <v>2232</v>
      </c>
      <c r="C1037" t="s">
        <v>3129</v>
      </c>
      <c r="D1037" t="s">
        <v>1639</v>
      </c>
      <c r="E1037">
        <v>2555.0768561999998</v>
      </c>
      <c r="F1037">
        <v>618.20000000000005</v>
      </c>
      <c r="G1037">
        <v>-34.693129330139101</v>
      </c>
      <c r="H1037">
        <v>-0.90625180479908796</v>
      </c>
      <c r="I1037">
        <v>-28.950646339006699</v>
      </c>
      <c r="J1037">
        <v>3.9641492969160099</v>
      </c>
      <c r="K1037">
        <v>622.51058244239096</v>
      </c>
      <c r="L1037">
        <v>667.313973435138</v>
      </c>
      <c r="M1037">
        <v>52.702980121828602</v>
      </c>
      <c r="N1037">
        <v>0.32080459087259</v>
      </c>
      <c r="O1037">
        <v>46.392753154318903</v>
      </c>
      <c r="P1037">
        <v>14.227642276422699</v>
      </c>
    </row>
    <row r="1038" spans="1:17" hidden="1" x14ac:dyDescent="0.3">
      <c r="A1038" t="s">
        <v>2233</v>
      </c>
      <c r="B1038" t="s">
        <v>2234</v>
      </c>
      <c r="C1038" t="s">
        <v>3138</v>
      </c>
      <c r="D1038" t="s">
        <v>291</v>
      </c>
      <c r="E1038">
        <v>2551.7887931740001</v>
      </c>
      <c r="F1038">
        <v>100.34</v>
      </c>
      <c r="G1038">
        <v>6.5581604971526799</v>
      </c>
      <c r="H1038">
        <v>6.9323322607656301</v>
      </c>
      <c r="I1038">
        <v>11.7745550139153</v>
      </c>
      <c r="J1038">
        <v>3.5886023611042401</v>
      </c>
      <c r="K1038">
        <v>100.58480932565</v>
      </c>
      <c r="L1038">
        <v>92.200125967666295</v>
      </c>
      <c r="M1038">
        <v>46.240972934759498</v>
      </c>
      <c r="N1038">
        <v>0.76213309274714602</v>
      </c>
      <c r="O1038">
        <v>15.5571058401435</v>
      </c>
      <c r="P1038">
        <v>40.532212885154003</v>
      </c>
      <c r="Q1038">
        <v>-9.8137614207499994E-4</v>
      </c>
    </row>
    <row r="1039" spans="1:17" hidden="1" x14ac:dyDescent="0.3">
      <c r="A1039" t="s">
        <v>2235</v>
      </c>
      <c r="B1039" t="s">
        <v>2236</v>
      </c>
      <c r="C1039" t="s">
        <v>3138</v>
      </c>
      <c r="D1039" t="s">
        <v>2237</v>
      </c>
      <c r="E1039">
        <v>2547.1482959999998</v>
      </c>
      <c r="F1039">
        <v>1030.7</v>
      </c>
      <c r="G1039">
        <v>988.80542491728102</v>
      </c>
      <c r="H1039">
        <v>15.346415293468599</v>
      </c>
      <c r="I1039">
        <v>125.536007100028</v>
      </c>
      <c r="J1039">
        <v>20.619219641995599</v>
      </c>
      <c r="K1039">
        <v>926.58811084372201</v>
      </c>
      <c r="L1039">
        <v>662.802213552951</v>
      </c>
      <c r="M1039">
        <v>51.358293382184101</v>
      </c>
      <c r="N1039">
        <v>0.35658307210031298</v>
      </c>
      <c r="O1039">
        <v>10.9197632676821</v>
      </c>
      <c r="P1039">
        <v>1082.77049180327</v>
      </c>
    </row>
    <row r="1040" spans="1:17" hidden="1" x14ac:dyDescent="0.3">
      <c r="A1040" t="s">
        <v>2238</v>
      </c>
      <c r="B1040" t="s">
        <v>2239</v>
      </c>
      <c r="C1040" t="s">
        <v>3138</v>
      </c>
      <c r="D1040" t="s">
        <v>136</v>
      </c>
      <c r="E1040">
        <v>2533.1614</v>
      </c>
      <c r="F1040">
        <v>453.2</v>
      </c>
      <c r="G1040">
        <v>-32.719229635497399</v>
      </c>
      <c r="H1040">
        <v>-3.3193189722656502</v>
      </c>
      <c r="I1040">
        <v>-9.3296534424895494</v>
      </c>
      <c r="J1040">
        <v>2.1597918046972402</v>
      </c>
      <c r="K1040">
        <v>461.961947591745</v>
      </c>
      <c r="L1040">
        <v>450.63235021127002</v>
      </c>
      <c r="M1040">
        <v>42.427412573503602</v>
      </c>
      <c r="N1040">
        <v>0.52611688584695704</v>
      </c>
      <c r="O1040">
        <v>27.096204766107601</v>
      </c>
      <c r="P1040">
        <v>39.446153846153798</v>
      </c>
      <c r="Q1040">
        <v>0.217953271439666</v>
      </c>
    </row>
    <row r="1041" spans="1:17" hidden="1" x14ac:dyDescent="0.3">
      <c r="A1041" t="s">
        <v>2240</v>
      </c>
      <c r="B1041" t="s">
        <v>2241</v>
      </c>
      <c r="C1041" t="s">
        <v>3138</v>
      </c>
      <c r="D1041" t="s">
        <v>412</v>
      </c>
      <c r="E1041">
        <v>2531.6573081849901</v>
      </c>
      <c r="F1041">
        <v>870.05</v>
      </c>
      <c r="G1041">
        <v>44.3618844514572</v>
      </c>
      <c r="H1041">
        <v>6.4555728026261203</v>
      </c>
      <c r="I1041">
        <v>44.591937046496703</v>
      </c>
      <c r="J1041">
        <v>14.955022717575201</v>
      </c>
      <c r="K1041">
        <v>840.27595934352303</v>
      </c>
      <c r="L1041">
        <v>732.49010466905804</v>
      </c>
      <c r="M1041">
        <v>68.680181245198597</v>
      </c>
      <c r="N1041">
        <v>0.32829188801582498</v>
      </c>
      <c r="O1041">
        <v>24.619274754324401</v>
      </c>
      <c r="P1041">
        <v>86.866408934707806</v>
      </c>
      <c r="Q1041">
        <v>7.3293885798943997E-2</v>
      </c>
    </row>
    <row r="1042" spans="1:17" hidden="1" x14ac:dyDescent="0.3">
      <c r="A1042" t="s">
        <v>2242</v>
      </c>
      <c r="B1042" t="s">
        <v>2243</v>
      </c>
      <c r="C1042" t="s">
        <v>3138</v>
      </c>
      <c r="D1042" t="s">
        <v>46</v>
      </c>
      <c r="E1042">
        <v>2531.4504205049998</v>
      </c>
      <c r="F1042">
        <v>376.55</v>
      </c>
      <c r="G1042">
        <v>86.589907671793696</v>
      </c>
      <c r="H1042">
        <v>-3.1310716869937898</v>
      </c>
      <c r="I1042">
        <v>9.2794719336710596</v>
      </c>
      <c r="J1042">
        <v>13.4906640574444</v>
      </c>
      <c r="K1042">
        <v>385.64114080849799</v>
      </c>
      <c r="L1042">
        <v>359.03297677900201</v>
      </c>
      <c r="M1042">
        <v>64.005884167931796</v>
      </c>
      <c r="N1042">
        <v>1.55648475987663</v>
      </c>
      <c r="O1042">
        <v>71.557562076749406</v>
      </c>
      <c r="P1042">
        <v>135.49093183239501</v>
      </c>
      <c r="Q1042">
        <v>3.7748975506736997E-2</v>
      </c>
    </row>
    <row r="1043" spans="1:17" hidden="1" x14ac:dyDescent="0.3">
      <c r="A1043" t="s">
        <v>2244</v>
      </c>
      <c r="B1043" t="s">
        <v>2245</v>
      </c>
      <c r="C1043" t="s">
        <v>3138</v>
      </c>
      <c r="D1043" t="s">
        <v>131</v>
      </c>
      <c r="E1043">
        <v>2521.0318584000001</v>
      </c>
      <c r="F1043">
        <v>3426.6</v>
      </c>
      <c r="G1043">
        <v>303.81595250721102</v>
      </c>
      <c r="H1043">
        <v>-10.1925465129936</v>
      </c>
      <c r="I1043">
        <v>75.272984461034994</v>
      </c>
      <c r="J1043">
        <v>1.3805946130000499</v>
      </c>
      <c r="K1043">
        <v>3343.5196537493098</v>
      </c>
      <c r="L1043">
        <v>2233.3044386072502</v>
      </c>
      <c r="M1043">
        <v>41.157139726659302</v>
      </c>
      <c r="N1043">
        <v>0.60035495093855096</v>
      </c>
      <c r="O1043">
        <v>42.374365260024497</v>
      </c>
      <c r="P1043">
        <v>381.73766343314998</v>
      </c>
      <c r="Q1043">
        <v>0.24597458676686801</v>
      </c>
    </row>
    <row r="1044" spans="1:17" hidden="1" x14ac:dyDescent="0.3">
      <c r="A1044" t="s">
        <v>2246</v>
      </c>
      <c r="B1044" t="s">
        <v>2247</v>
      </c>
      <c r="C1044" t="s">
        <v>3138</v>
      </c>
      <c r="D1044" t="s">
        <v>2248</v>
      </c>
      <c r="E1044">
        <v>2512.8283466349999</v>
      </c>
      <c r="F1044">
        <v>5088.95</v>
      </c>
      <c r="G1044">
        <v>51.3265511213529</v>
      </c>
      <c r="H1044">
        <v>-3.27787687063286</v>
      </c>
      <c r="I1044">
        <v>28.4328112886468</v>
      </c>
      <c r="J1044">
        <v>3.7262645476405698</v>
      </c>
      <c r="K1044">
        <v>5341.25696259699</v>
      </c>
      <c r="L1044">
        <v>4581.7660178156302</v>
      </c>
      <c r="M1044">
        <v>44.3034574196517</v>
      </c>
      <c r="N1044">
        <v>0.82899861865781699</v>
      </c>
      <c r="O1044">
        <v>26.607649908134199</v>
      </c>
      <c r="P1044">
        <v>83.382281400335103</v>
      </c>
      <c r="Q1044">
        <v>0.15959349266291001</v>
      </c>
    </row>
    <row r="1045" spans="1:17" hidden="1" x14ac:dyDescent="0.3">
      <c r="A1045" t="s">
        <v>2249</v>
      </c>
      <c r="B1045" t="s">
        <v>2250</v>
      </c>
      <c r="C1045" t="s">
        <v>3138</v>
      </c>
      <c r="D1045" t="s">
        <v>420</v>
      </c>
      <c r="E1045">
        <v>2504.2669056300001</v>
      </c>
      <c r="F1045">
        <v>1129.3</v>
      </c>
      <c r="G1045">
        <v>-4.8491317043772604</v>
      </c>
      <c r="H1045">
        <v>6.8026681625092102</v>
      </c>
      <c r="I1045">
        <v>3.04009090320872</v>
      </c>
      <c r="J1045">
        <v>12.9268345130969</v>
      </c>
      <c r="K1045">
        <v>1108.0347077716301</v>
      </c>
      <c r="L1045">
        <v>1067.9391695730801</v>
      </c>
      <c r="M1045">
        <v>60.089417509886097</v>
      </c>
      <c r="N1045">
        <v>0.83424453417632405</v>
      </c>
      <c r="O1045">
        <v>14.920747365624701</v>
      </c>
      <c r="P1045">
        <v>31.313953488372</v>
      </c>
      <c r="Q1045">
        <v>8.6865546181562003E-2</v>
      </c>
    </row>
    <row r="1046" spans="1:17" hidden="1" x14ac:dyDescent="0.3">
      <c r="A1046" t="s">
        <v>2251</v>
      </c>
      <c r="B1046" t="s">
        <v>2252</v>
      </c>
      <c r="C1046" t="s">
        <v>3138</v>
      </c>
      <c r="D1046" t="s">
        <v>51</v>
      </c>
      <c r="E1046">
        <v>2502.3140067999998</v>
      </c>
      <c r="F1046">
        <v>295.60000000000002</v>
      </c>
      <c r="G1046">
        <v>121.55641529645401</v>
      </c>
      <c r="H1046">
        <v>-14.7563730988446</v>
      </c>
      <c r="I1046">
        <v>43.595463199676999</v>
      </c>
      <c r="J1046">
        <v>8.5579417659262997</v>
      </c>
      <c r="K1046">
        <v>318.841341128225</v>
      </c>
      <c r="L1046">
        <v>253.659935697951</v>
      </c>
      <c r="M1046">
        <v>40.228193607220703</v>
      </c>
      <c r="N1046">
        <v>0.39876626584192598</v>
      </c>
      <c r="O1046">
        <v>34.641407307171797</v>
      </c>
      <c r="P1046">
        <v>160.90026478375901</v>
      </c>
      <c r="Q1046">
        <v>8.2454661294566994E-2</v>
      </c>
    </row>
    <row r="1047" spans="1:17" x14ac:dyDescent="0.3">
      <c r="A1047" t="s">
        <v>2253</v>
      </c>
      <c r="B1047" t="s">
        <v>2254</v>
      </c>
      <c r="C1047" t="s">
        <v>3133</v>
      </c>
      <c r="D1047" t="s">
        <v>1252</v>
      </c>
      <c r="E1047">
        <v>2490.5702796750002</v>
      </c>
      <c r="F1047">
        <v>297.75</v>
      </c>
      <c r="G1047">
        <v>-58.591986283024099</v>
      </c>
      <c r="H1047">
        <v>7.6828182756371</v>
      </c>
      <c r="I1047">
        <v>-16.041339589552098</v>
      </c>
      <c r="J1047">
        <v>5.2194731159081202</v>
      </c>
      <c r="K1047">
        <v>321.87971401700298</v>
      </c>
      <c r="L1047">
        <v>372.47544890470101</v>
      </c>
      <c r="M1047">
        <v>44.838192071584501</v>
      </c>
      <c r="N1047">
        <v>1.0546513170630101</v>
      </c>
      <c r="O1047">
        <v>77.675872244999496</v>
      </c>
      <c r="P1047">
        <v>11.0225442994297</v>
      </c>
      <c r="Q1047">
        <v>-4.3328218567618003E-2</v>
      </c>
    </row>
    <row r="1048" spans="1:17" hidden="1" x14ac:dyDescent="0.3">
      <c r="A1048" t="s">
        <v>2255</v>
      </c>
      <c r="B1048" t="s">
        <v>2256</v>
      </c>
      <c r="C1048" t="s">
        <v>3138</v>
      </c>
      <c r="D1048" t="s">
        <v>166</v>
      </c>
      <c r="E1048">
        <v>2476.6902</v>
      </c>
      <c r="F1048">
        <v>2332.1</v>
      </c>
      <c r="G1048">
        <v>319.17891672421001</v>
      </c>
      <c r="H1048">
        <v>25.119364004430299</v>
      </c>
      <c r="I1048">
        <v>42.184005542285902</v>
      </c>
      <c r="J1048">
        <v>3.62376777350525</v>
      </c>
      <c r="K1048">
        <v>2065.8109337759302</v>
      </c>
      <c r="L1048">
        <v>1629.6466458991499</v>
      </c>
      <c r="M1048">
        <v>62.503122405833103</v>
      </c>
      <c r="N1048">
        <v>0.79279187860573097</v>
      </c>
      <c r="O1048">
        <v>12.5423438102997</v>
      </c>
      <c r="P1048">
        <v>343.955834761088</v>
      </c>
      <c r="Q1048">
        <v>0.18363933144027</v>
      </c>
    </row>
    <row r="1049" spans="1:17" hidden="1" x14ac:dyDescent="0.3">
      <c r="A1049" t="s">
        <v>2257</v>
      </c>
      <c r="B1049" t="s">
        <v>2258</v>
      </c>
      <c r="C1049" t="s">
        <v>3138</v>
      </c>
      <c r="D1049" t="s">
        <v>420</v>
      </c>
      <c r="E1049">
        <v>2467.5791536400002</v>
      </c>
      <c r="F1049">
        <v>742.6</v>
      </c>
      <c r="G1049">
        <v>-43.738013688103599</v>
      </c>
      <c r="H1049">
        <v>3.2845969168421898</v>
      </c>
      <c r="I1049">
        <v>-16.0281075687538</v>
      </c>
      <c r="J1049">
        <v>12.381647360957199</v>
      </c>
      <c r="K1049">
        <v>744.46631476178504</v>
      </c>
      <c r="L1049">
        <v>799.73926863592703</v>
      </c>
      <c r="M1049">
        <v>62.382660499439801</v>
      </c>
      <c r="N1049">
        <v>1.16524687035399</v>
      </c>
      <c r="O1049">
        <v>26.541879881497401</v>
      </c>
      <c r="P1049">
        <v>10.8937504666617</v>
      </c>
      <c r="Q1049">
        <v>-2.2491828180221999E-2</v>
      </c>
    </row>
    <row r="1050" spans="1:17" hidden="1" x14ac:dyDescent="0.3">
      <c r="A1050" t="s">
        <v>2259</v>
      </c>
      <c r="B1050" t="s">
        <v>2260</v>
      </c>
      <c r="C1050" t="s">
        <v>3138</v>
      </c>
      <c r="D1050" t="s">
        <v>211</v>
      </c>
      <c r="E1050">
        <v>2461.3911516599901</v>
      </c>
      <c r="F1050">
        <v>653.45000000000005</v>
      </c>
      <c r="G1050">
        <v>8.9076155146761096</v>
      </c>
      <c r="H1050">
        <v>12.3064015531401</v>
      </c>
      <c r="I1050">
        <v>13.392025911311199</v>
      </c>
      <c r="J1050">
        <v>4.8844933819564904</v>
      </c>
      <c r="K1050">
        <v>644.97755843145706</v>
      </c>
      <c r="L1050">
        <v>593.06688141758502</v>
      </c>
      <c r="M1050">
        <v>44.793012633545203</v>
      </c>
      <c r="N1050">
        <v>2.1288010564345599</v>
      </c>
      <c r="O1050">
        <v>24.385951488254602</v>
      </c>
      <c r="P1050">
        <v>36.705020920502001</v>
      </c>
      <c r="Q1050">
        <v>6.3659927622626997E-2</v>
      </c>
    </row>
    <row r="1051" spans="1:17" hidden="1" x14ac:dyDescent="0.3">
      <c r="A1051" t="s">
        <v>2261</v>
      </c>
      <c r="B1051" t="s">
        <v>2262</v>
      </c>
      <c r="C1051" t="s">
        <v>3138</v>
      </c>
      <c r="D1051" t="s">
        <v>247</v>
      </c>
      <c r="E1051">
        <v>2459.5335</v>
      </c>
      <c r="F1051">
        <v>5233.05</v>
      </c>
      <c r="G1051">
        <v>63.215466063133803</v>
      </c>
      <c r="H1051">
        <v>13.594620421673699</v>
      </c>
      <c r="I1051">
        <v>42.254858438781604</v>
      </c>
      <c r="J1051">
        <v>3.0964553600607601</v>
      </c>
      <c r="K1051">
        <v>4735.0257249469596</v>
      </c>
      <c r="L1051">
        <v>3764.20635182052</v>
      </c>
      <c r="M1051">
        <v>55.412273851364397</v>
      </c>
      <c r="N1051">
        <v>0.53220841263555796</v>
      </c>
      <c r="O1051">
        <v>9.6664469095460497</v>
      </c>
      <c r="P1051">
        <v>106.954441192754</v>
      </c>
      <c r="Q1051">
        <v>0.20533603726796901</v>
      </c>
    </row>
    <row r="1052" spans="1:17" hidden="1" x14ac:dyDescent="0.3">
      <c r="A1052" t="s">
        <v>2263</v>
      </c>
      <c r="B1052" t="s">
        <v>2264</v>
      </c>
      <c r="C1052" t="s">
        <v>3138</v>
      </c>
      <c r="D1052" t="s">
        <v>117</v>
      </c>
      <c r="E1052">
        <v>2458.7681948099998</v>
      </c>
      <c r="F1052">
        <v>190.13</v>
      </c>
      <c r="G1052">
        <v>-8.2042632238805595</v>
      </c>
      <c r="H1052">
        <v>7.7395140386950096</v>
      </c>
      <c r="I1052">
        <v>21.4025380388454</v>
      </c>
      <c r="J1052">
        <v>9.0627820976565996</v>
      </c>
      <c r="K1052">
        <v>184.734161942534</v>
      </c>
      <c r="L1052">
        <v>166.327412519462</v>
      </c>
      <c r="M1052">
        <v>49.763291530626702</v>
      </c>
      <c r="N1052">
        <v>0.60018566097470805</v>
      </c>
      <c r="O1052">
        <v>12.5545679272077</v>
      </c>
      <c r="P1052">
        <v>65.330434782608606</v>
      </c>
    </row>
    <row r="1053" spans="1:17" hidden="1" x14ac:dyDescent="0.3">
      <c r="A1053" t="s">
        <v>2265</v>
      </c>
      <c r="B1053" t="s">
        <v>2266</v>
      </c>
      <c r="C1053" t="s">
        <v>3138</v>
      </c>
      <c r="D1053" t="s">
        <v>371</v>
      </c>
      <c r="E1053">
        <v>2457.2772613900001</v>
      </c>
      <c r="F1053">
        <v>49.07</v>
      </c>
      <c r="G1053">
        <v>-54.736952293230402</v>
      </c>
      <c r="H1053">
        <v>-0.927508143673201</v>
      </c>
      <c r="I1053">
        <v>-22.0841444882217</v>
      </c>
      <c r="J1053">
        <v>13.1831376049025</v>
      </c>
      <c r="K1053">
        <v>46.747244152323503</v>
      </c>
      <c r="L1053">
        <v>54.667052644824601</v>
      </c>
      <c r="M1053">
        <v>75.830035812108505</v>
      </c>
      <c r="N1053">
        <v>1.0345788185687801</v>
      </c>
      <c r="O1053">
        <v>71.285918076217598</v>
      </c>
      <c r="P1053">
        <v>25.434560327198302</v>
      </c>
    </row>
    <row r="1054" spans="1:17" x14ac:dyDescent="0.3">
      <c r="A1054" t="s">
        <v>2267</v>
      </c>
      <c r="B1054" t="s">
        <v>2268</v>
      </c>
      <c r="C1054" t="s">
        <v>3132</v>
      </c>
      <c r="D1054" t="s">
        <v>438</v>
      </c>
      <c r="E1054">
        <v>2456.8214749799999</v>
      </c>
      <c r="F1054">
        <v>462.9</v>
      </c>
      <c r="G1054">
        <v>-35.275757944071302</v>
      </c>
      <c r="H1054">
        <v>2.8803015062444302</v>
      </c>
      <c r="I1054">
        <v>-17.181489554473</v>
      </c>
      <c r="J1054">
        <v>7.9067985958881897</v>
      </c>
      <c r="K1054">
        <v>462.85679228756601</v>
      </c>
      <c r="L1054">
        <v>484.42505270982701</v>
      </c>
      <c r="M1054">
        <v>67.338158632127303</v>
      </c>
      <c r="N1054">
        <v>0.28216133895603501</v>
      </c>
      <c r="O1054">
        <v>25.7290991574854</v>
      </c>
      <c r="P1054">
        <v>9.9263832818807796</v>
      </c>
      <c r="Q1054">
        <v>-9.0793160724730003E-3</v>
      </c>
    </row>
    <row r="1055" spans="1:17" x14ac:dyDescent="0.3">
      <c r="A1055" t="s">
        <v>2269</v>
      </c>
      <c r="B1055" t="s">
        <v>2270</v>
      </c>
      <c r="C1055" t="s">
        <v>3134</v>
      </c>
      <c r="D1055" t="s">
        <v>91</v>
      </c>
      <c r="E1055">
        <v>2433.57782473</v>
      </c>
      <c r="F1055">
        <v>565.54999999999995</v>
      </c>
      <c r="G1055">
        <v>-57.183993452200802</v>
      </c>
      <c r="H1055">
        <v>-12.682449080025799</v>
      </c>
      <c r="I1055">
        <v>-24.546605108827301</v>
      </c>
      <c r="J1055">
        <v>-3.9328556793975999</v>
      </c>
      <c r="K1055">
        <v>663.45676880287601</v>
      </c>
      <c r="L1055">
        <v>742.57129848811701</v>
      </c>
      <c r="M1055">
        <v>28.177184802279601</v>
      </c>
      <c r="N1055">
        <v>1.23418526129603</v>
      </c>
      <c r="O1055">
        <v>57.156750066307097</v>
      </c>
      <c r="P1055">
        <v>5.7102803738317602</v>
      </c>
    </row>
    <row r="1056" spans="1:17" hidden="1" x14ac:dyDescent="0.3">
      <c r="A1056" t="s">
        <v>2271</v>
      </c>
      <c r="B1056" t="s">
        <v>2272</v>
      </c>
      <c r="C1056" t="s">
        <v>3138</v>
      </c>
      <c r="D1056" t="s">
        <v>46</v>
      </c>
      <c r="E1056">
        <v>2430.834275915</v>
      </c>
      <c r="F1056">
        <v>2241.65</v>
      </c>
      <c r="G1056">
        <v>1.71275581483101</v>
      </c>
      <c r="H1056">
        <v>-5.4742546904251199</v>
      </c>
      <c r="I1056">
        <v>-30.8187914747989</v>
      </c>
      <c r="J1056">
        <v>6.8603901449692302</v>
      </c>
      <c r="K1056">
        <v>2504.1755103867199</v>
      </c>
      <c r="L1056">
        <v>2537.9664745841101</v>
      </c>
      <c r="M1056">
        <v>42.870017140150402</v>
      </c>
      <c r="N1056">
        <v>0.73195050892188596</v>
      </c>
      <c r="O1056">
        <v>65.409408248388402</v>
      </c>
      <c r="P1056">
        <v>28.0942857142857</v>
      </c>
      <c r="Q1056">
        <v>8.7465597331981004E-2</v>
      </c>
    </row>
    <row r="1057" spans="1:17" hidden="1" x14ac:dyDescent="0.3">
      <c r="A1057" t="s">
        <v>2273</v>
      </c>
      <c r="B1057" t="s">
        <v>2274</v>
      </c>
      <c r="C1057" t="s">
        <v>3138</v>
      </c>
      <c r="D1057" t="s">
        <v>51</v>
      </c>
      <c r="E1057">
        <v>2429.3989673999999</v>
      </c>
      <c r="F1057">
        <v>263.95</v>
      </c>
      <c r="G1057">
        <v>58.840473267469001</v>
      </c>
      <c r="H1057">
        <v>-0.12537957832626101</v>
      </c>
      <c r="I1057">
        <v>16.6959117035696</v>
      </c>
      <c r="J1057">
        <v>0.45389244090314101</v>
      </c>
      <c r="K1057">
        <v>263.17219080576399</v>
      </c>
      <c r="L1057">
        <v>233.673567949616</v>
      </c>
      <c r="M1057">
        <v>47.796081557915102</v>
      </c>
      <c r="N1057">
        <v>0.43123668898356499</v>
      </c>
      <c r="O1057">
        <v>14.794468649365401</v>
      </c>
      <c r="P1057">
        <v>85.880281690140805</v>
      </c>
      <c r="Q1057">
        <v>0.11504913263121801</v>
      </c>
    </row>
    <row r="1058" spans="1:17" hidden="1" x14ac:dyDescent="0.3">
      <c r="A1058" t="s">
        <v>2275</v>
      </c>
      <c r="B1058" t="s">
        <v>2276</v>
      </c>
      <c r="C1058" t="s">
        <v>3138</v>
      </c>
      <c r="D1058" t="s">
        <v>1993</v>
      </c>
      <c r="E1058">
        <v>2429.2781205000001</v>
      </c>
      <c r="F1058">
        <v>607.25</v>
      </c>
      <c r="G1058">
        <v>858.46466227400197</v>
      </c>
      <c r="H1058">
        <v>8.3195521552277292</v>
      </c>
      <c r="I1058">
        <v>8.1400725520447104</v>
      </c>
      <c r="J1058">
        <v>22.932747410873599</v>
      </c>
      <c r="K1058">
        <v>578.98245213981397</v>
      </c>
      <c r="L1058">
        <v>478.84585633983198</v>
      </c>
      <c r="M1058">
        <v>65.728061685444104</v>
      </c>
      <c r="N1058">
        <v>0.97039211793837699</v>
      </c>
      <c r="O1058">
        <v>56.2289007822149</v>
      </c>
    </row>
    <row r="1059" spans="1:17" hidden="1" x14ac:dyDescent="0.3">
      <c r="A1059" t="s">
        <v>2277</v>
      </c>
      <c r="B1059" t="s">
        <v>2278</v>
      </c>
      <c r="C1059" t="s">
        <v>3138</v>
      </c>
      <c r="D1059" t="s">
        <v>247</v>
      </c>
      <c r="E1059">
        <v>2428.2142476899999</v>
      </c>
      <c r="F1059">
        <v>226.38</v>
      </c>
      <c r="G1059">
        <v>-46.902821029654703</v>
      </c>
      <c r="H1059">
        <v>-7.7929048773142897</v>
      </c>
      <c r="I1059">
        <v>-21.043058461443501</v>
      </c>
      <c r="J1059">
        <v>0.91399314967549605</v>
      </c>
      <c r="K1059">
        <v>261.770190060765</v>
      </c>
      <c r="L1059">
        <v>265.87237195789697</v>
      </c>
      <c r="M1059">
        <v>30.508311959545701</v>
      </c>
      <c r="N1059">
        <v>1.26106771819848</v>
      </c>
      <c r="O1059">
        <v>49.969078540507098</v>
      </c>
      <c r="P1059">
        <v>7.6206322795341102</v>
      </c>
      <c r="Q1059">
        <v>5.1692585097505003E-2</v>
      </c>
    </row>
    <row r="1060" spans="1:17" hidden="1" x14ac:dyDescent="0.3">
      <c r="A1060" t="s">
        <v>2279</v>
      </c>
      <c r="B1060" t="s">
        <v>2280</v>
      </c>
      <c r="C1060" t="s">
        <v>3138</v>
      </c>
      <c r="D1060" t="s">
        <v>46</v>
      </c>
      <c r="E1060">
        <v>2412.004773395</v>
      </c>
      <c r="F1060">
        <v>608.45000000000005</v>
      </c>
      <c r="G1060">
        <v>-46.795501824126397</v>
      </c>
      <c r="H1060">
        <v>-0.499119466316297</v>
      </c>
      <c r="I1060">
        <v>-14.8635952878906</v>
      </c>
      <c r="J1060">
        <v>-7.3046745173343794E-2</v>
      </c>
      <c r="K1060">
        <v>644.928518711979</v>
      </c>
      <c r="L1060">
        <v>677.83368371040206</v>
      </c>
      <c r="M1060">
        <v>44.148203321561198</v>
      </c>
      <c r="N1060">
        <v>1.5870697790330399</v>
      </c>
      <c r="O1060">
        <v>32.632097953817002</v>
      </c>
      <c r="P1060">
        <v>7.61407852847542</v>
      </c>
      <c r="Q1060">
        <v>5.06350386371E-4</v>
      </c>
    </row>
    <row r="1061" spans="1:17" hidden="1" x14ac:dyDescent="0.3">
      <c r="A1061" t="s">
        <v>2281</v>
      </c>
      <c r="B1061" t="s">
        <v>2282</v>
      </c>
      <c r="C1061" t="s">
        <v>3138</v>
      </c>
      <c r="D1061" t="s">
        <v>518</v>
      </c>
      <c r="E1061">
        <v>2411.0239999999999</v>
      </c>
      <c r="F1061">
        <v>136.99</v>
      </c>
      <c r="G1061">
        <v>102.215625459393</v>
      </c>
      <c r="H1061">
        <v>3.8770198571007</v>
      </c>
      <c r="I1061">
        <v>-4.7955729523090804</v>
      </c>
      <c r="J1061">
        <v>13.0922358117681</v>
      </c>
      <c r="K1061">
        <v>143.11800216256299</v>
      </c>
      <c r="L1061">
        <v>124.107158447301</v>
      </c>
      <c r="M1061">
        <v>51.622728196516803</v>
      </c>
      <c r="N1061">
        <v>0.47146515388674698</v>
      </c>
      <c r="O1061">
        <v>36.141324184246997</v>
      </c>
      <c r="P1061">
        <v>144.843610366398</v>
      </c>
      <c r="Q1061">
        <v>4.9449693673233999E-2</v>
      </c>
    </row>
    <row r="1062" spans="1:17" hidden="1" x14ac:dyDescent="0.3">
      <c r="A1062" t="s">
        <v>2283</v>
      </c>
      <c r="B1062" t="s">
        <v>2284</v>
      </c>
      <c r="C1062" t="s">
        <v>3138</v>
      </c>
      <c r="D1062" t="s">
        <v>273</v>
      </c>
      <c r="E1062">
        <v>2405.441591455</v>
      </c>
      <c r="F1062">
        <v>1611.55</v>
      </c>
      <c r="G1062">
        <v>-8.9130888615246509</v>
      </c>
      <c r="H1062">
        <v>-6.8300932817158602</v>
      </c>
      <c r="I1062">
        <v>-6.4899326563057897</v>
      </c>
      <c r="J1062">
        <v>6.7085395747583298</v>
      </c>
      <c r="K1062">
        <v>1709.85902002634</v>
      </c>
      <c r="L1062">
        <v>1703.3648000876101</v>
      </c>
      <c r="M1062">
        <v>44.812975843959002</v>
      </c>
      <c r="N1062">
        <v>0.67801326866937495</v>
      </c>
      <c r="O1062">
        <v>32.009556017498603</v>
      </c>
      <c r="P1062">
        <v>23.019083969465601</v>
      </c>
      <c r="Q1062">
        <v>2.988640660785E-2</v>
      </c>
    </row>
    <row r="1063" spans="1:17" hidden="1" x14ac:dyDescent="0.3">
      <c r="A1063" t="s">
        <v>2285</v>
      </c>
      <c r="B1063" t="s">
        <v>2286</v>
      </c>
      <c r="C1063" t="s">
        <v>3138</v>
      </c>
      <c r="D1063" t="s">
        <v>291</v>
      </c>
      <c r="E1063">
        <v>2395.3300432249998</v>
      </c>
      <c r="F1063">
        <v>445.55</v>
      </c>
      <c r="G1063">
        <v>57.683461176029198</v>
      </c>
      <c r="H1063">
        <v>-4.4576692065063002</v>
      </c>
      <c r="I1063">
        <v>-11.616555020245499</v>
      </c>
      <c r="J1063">
        <v>10.3635880084934</v>
      </c>
      <c r="K1063">
        <v>516.96771473668605</v>
      </c>
      <c r="L1063">
        <v>486.94280467136002</v>
      </c>
      <c r="M1063">
        <v>37.640225409181099</v>
      </c>
      <c r="N1063">
        <v>1.11209783671531</v>
      </c>
      <c r="O1063">
        <v>103.97261811244501</v>
      </c>
      <c r="P1063">
        <v>90.405982905982896</v>
      </c>
      <c r="Q1063">
        <v>0.17875257100295899</v>
      </c>
    </row>
    <row r="1064" spans="1:17" hidden="1" x14ac:dyDescent="0.3">
      <c r="A1064" t="s">
        <v>2287</v>
      </c>
      <c r="B1064" t="s">
        <v>2288</v>
      </c>
      <c r="C1064" t="s">
        <v>3138</v>
      </c>
      <c r="D1064" t="s">
        <v>242</v>
      </c>
      <c r="E1064">
        <v>2389.4158238660002</v>
      </c>
      <c r="F1064">
        <v>133.82</v>
      </c>
      <c r="G1064">
        <v>85.963239443436194</v>
      </c>
      <c r="H1064">
        <v>-1.85202183846303</v>
      </c>
      <c r="I1064">
        <v>94.623909924166298</v>
      </c>
      <c r="J1064">
        <v>11.2431842187348</v>
      </c>
      <c r="K1064">
        <v>121.034212264939</v>
      </c>
      <c r="L1064">
        <v>90.677661257868195</v>
      </c>
      <c r="M1064">
        <v>50.987171022398002</v>
      </c>
      <c r="N1064">
        <v>0.59870115786685696</v>
      </c>
      <c r="O1064">
        <v>24.338663876849399</v>
      </c>
      <c r="P1064">
        <v>159.03987611304601</v>
      </c>
    </row>
    <row r="1065" spans="1:17" hidden="1" x14ac:dyDescent="0.3">
      <c r="A1065" t="s">
        <v>2289</v>
      </c>
      <c r="B1065" t="s">
        <v>2290</v>
      </c>
      <c r="C1065" t="s">
        <v>3138</v>
      </c>
      <c r="D1065" t="s">
        <v>149</v>
      </c>
      <c r="E1065">
        <v>2367.8053911259999</v>
      </c>
      <c r="F1065">
        <v>247.87</v>
      </c>
      <c r="G1065">
        <v>-41.974178768463801</v>
      </c>
      <c r="H1065">
        <v>-14.604717608803</v>
      </c>
      <c r="I1065">
        <v>-30.726847368322499</v>
      </c>
      <c r="J1065">
        <v>-9.3088137038434908</v>
      </c>
      <c r="K1065">
        <v>300.67499111404999</v>
      </c>
      <c r="L1065">
        <v>328.15658131510099</v>
      </c>
      <c r="M1065">
        <v>38.306575687244198</v>
      </c>
      <c r="N1065">
        <v>2.7759985570502601</v>
      </c>
      <c r="O1065">
        <v>94.940896437648703</v>
      </c>
      <c r="P1065">
        <v>23.6567722624095</v>
      </c>
      <c r="Q1065">
        <v>7.7692337699840006E-2</v>
      </c>
    </row>
    <row r="1066" spans="1:17" hidden="1" x14ac:dyDescent="0.3">
      <c r="A1066" t="s">
        <v>2291</v>
      </c>
      <c r="B1066" t="s">
        <v>2292</v>
      </c>
      <c r="C1066" t="s">
        <v>3138</v>
      </c>
      <c r="D1066" t="s">
        <v>117</v>
      </c>
      <c r="E1066">
        <v>2365.3155839999999</v>
      </c>
      <c r="F1066">
        <v>489.9</v>
      </c>
      <c r="G1066">
        <v>-15.5704980636286</v>
      </c>
      <c r="H1066">
        <v>-10.814801831026401</v>
      </c>
      <c r="I1066">
        <v>-20.2707631559378</v>
      </c>
      <c r="J1066">
        <v>3.0399699683963899</v>
      </c>
      <c r="K1066">
        <v>551.09618937020298</v>
      </c>
      <c r="L1066">
        <v>546.25208198529106</v>
      </c>
      <c r="M1066">
        <v>31.0451083240294</v>
      </c>
      <c r="N1066">
        <v>0.61740493604539703</v>
      </c>
      <c r="O1066">
        <v>48.969177383139403</v>
      </c>
      <c r="P1066">
        <v>16.289834431191</v>
      </c>
      <c r="Q1066">
        <v>-2.0877941482609999E-3</v>
      </c>
    </row>
    <row r="1067" spans="1:17" hidden="1" x14ac:dyDescent="0.3">
      <c r="A1067" t="s">
        <v>2293</v>
      </c>
      <c r="B1067" t="s">
        <v>2294</v>
      </c>
      <c r="C1067" t="s">
        <v>3138</v>
      </c>
      <c r="D1067" t="s">
        <v>117</v>
      </c>
      <c r="E1067">
        <v>2362.077279136</v>
      </c>
      <c r="F1067">
        <v>44.56</v>
      </c>
      <c r="G1067">
        <v>-17.299831688591201</v>
      </c>
      <c r="H1067">
        <v>-7.31827102885459</v>
      </c>
      <c r="I1067">
        <v>7.6718704955611496</v>
      </c>
      <c r="J1067">
        <v>14.868873620790101</v>
      </c>
      <c r="K1067">
        <v>48.120742314279902</v>
      </c>
      <c r="L1067">
        <v>43.735010095485897</v>
      </c>
      <c r="M1067">
        <v>40.596304200581997</v>
      </c>
      <c r="N1067">
        <v>0.80881886702688999</v>
      </c>
      <c r="O1067">
        <v>32.1813285457809</v>
      </c>
      <c r="P1067">
        <v>45.241199478487601</v>
      </c>
      <c r="Q1067">
        <v>0.12059212756632499</v>
      </c>
    </row>
    <row r="1068" spans="1:17" hidden="1" x14ac:dyDescent="0.3">
      <c r="A1068" t="s">
        <v>2295</v>
      </c>
      <c r="B1068" t="s">
        <v>2296</v>
      </c>
      <c r="C1068" t="s">
        <v>3138</v>
      </c>
      <c r="D1068" t="s">
        <v>737</v>
      </c>
      <c r="E1068">
        <v>2361.1659441199999</v>
      </c>
      <c r="F1068">
        <v>1992.4</v>
      </c>
      <c r="G1068">
        <v>-45.350966272876299</v>
      </c>
      <c r="H1068">
        <v>-3.5746665658485401</v>
      </c>
      <c r="I1068">
        <v>-25.7868236716903</v>
      </c>
      <c r="J1068">
        <v>10.197315960331601</v>
      </c>
      <c r="K1068">
        <v>2216.3844948761398</v>
      </c>
      <c r="L1068">
        <v>2341.4843158163899</v>
      </c>
      <c r="M1068">
        <v>43.809260023572897</v>
      </c>
      <c r="N1068">
        <v>0.40174783545022003</v>
      </c>
      <c r="O1068">
        <v>62.116040955631298</v>
      </c>
      <c r="P1068">
        <v>7.7031190875182398</v>
      </c>
      <c r="Q1068">
        <v>7.2363366457272996E-2</v>
      </c>
    </row>
    <row r="1069" spans="1:17" hidden="1" x14ac:dyDescent="0.3">
      <c r="A1069" t="s">
        <v>2297</v>
      </c>
      <c r="B1069" t="s">
        <v>2298</v>
      </c>
      <c r="C1069" t="s">
        <v>3138</v>
      </c>
      <c r="D1069" t="s">
        <v>417</v>
      </c>
      <c r="E1069">
        <v>2354.3983694899998</v>
      </c>
      <c r="F1069">
        <v>1020.7</v>
      </c>
      <c r="G1069">
        <v>-45.873083775901598</v>
      </c>
      <c r="H1069">
        <v>-6.2291990227707004</v>
      </c>
      <c r="I1069">
        <v>-19.214487975620798</v>
      </c>
      <c r="J1069">
        <v>1.6793868571630901</v>
      </c>
      <c r="K1069">
        <v>1110.6219187326201</v>
      </c>
      <c r="L1069">
        <v>1175.68306346332</v>
      </c>
      <c r="M1069">
        <v>31.370457800529699</v>
      </c>
      <c r="N1069">
        <v>1.26997332515366</v>
      </c>
      <c r="O1069">
        <v>41.079651219751099</v>
      </c>
      <c r="P1069">
        <v>1.6633466135458099</v>
      </c>
      <c r="Q1069">
        <v>-3.0009408552036002E-2</v>
      </c>
    </row>
    <row r="1070" spans="1:17" hidden="1" x14ac:dyDescent="0.3">
      <c r="A1070" t="s">
        <v>2299</v>
      </c>
      <c r="B1070" t="s">
        <v>2300</v>
      </c>
      <c r="C1070" t="s">
        <v>3138</v>
      </c>
      <c r="D1070" t="s">
        <v>291</v>
      </c>
      <c r="E1070">
        <v>2348.6636250000001</v>
      </c>
      <c r="F1070">
        <v>470.25</v>
      </c>
      <c r="G1070">
        <v>-13.461969522261599</v>
      </c>
      <c r="H1070">
        <v>-3.4027506920609998</v>
      </c>
      <c r="I1070">
        <v>-4.1978852285094899</v>
      </c>
      <c r="J1070">
        <v>7.9251678942323496</v>
      </c>
      <c r="K1070">
        <v>465.09271097693602</v>
      </c>
      <c r="L1070">
        <v>449.44505569631298</v>
      </c>
      <c r="M1070">
        <v>53.1291624194102</v>
      </c>
      <c r="N1070">
        <v>0.31652300308394699</v>
      </c>
      <c r="O1070">
        <v>12.6847421584263</v>
      </c>
      <c r="P1070">
        <v>23.247280828200701</v>
      </c>
      <c r="Q1070">
        <v>3.0001304951320001E-2</v>
      </c>
    </row>
    <row r="1071" spans="1:17" hidden="1" x14ac:dyDescent="0.3">
      <c r="A1071" t="s">
        <v>2301</v>
      </c>
      <c r="B1071" t="s">
        <v>2302</v>
      </c>
      <c r="C1071" t="s">
        <v>3138</v>
      </c>
      <c r="D1071" t="s">
        <v>125</v>
      </c>
      <c r="E1071">
        <v>2348.3557720259901</v>
      </c>
      <c r="F1071">
        <v>197.01</v>
      </c>
      <c r="G1071">
        <v>-36.786743851974698</v>
      </c>
      <c r="H1071">
        <v>1.91746279407716</v>
      </c>
      <c r="I1071">
        <v>-10.5643006371109</v>
      </c>
      <c r="J1071">
        <v>7.4858054761534101</v>
      </c>
      <c r="K1071">
        <v>200.152186540429</v>
      </c>
      <c r="L1071">
        <v>196.58460672757599</v>
      </c>
      <c r="M1071">
        <v>41.199075802152201</v>
      </c>
      <c r="N1071">
        <v>0.86750807275925801</v>
      </c>
      <c r="O1071">
        <v>47.073752601390701</v>
      </c>
      <c r="P1071">
        <v>31.515353805073399</v>
      </c>
      <c r="Q1071">
        <v>3.5359045036315997E-2</v>
      </c>
    </row>
    <row r="1072" spans="1:17" hidden="1" x14ac:dyDescent="0.3">
      <c r="A1072" t="s">
        <v>2303</v>
      </c>
      <c r="B1072" t="s">
        <v>2304</v>
      </c>
      <c r="C1072" t="s">
        <v>3138</v>
      </c>
      <c r="D1072" t="s">
        <v>889</v>
      </c>
      <c r="E1072">
        <v>2347.5</v>
      </c>
      <c r="F1072">
        <v>391.25</v>
      </c>
      <c r="G1072">
        <v>-36.488528101191001</v>
      </c>
      <c r="H1072">
        <v>-11.006586074845901</v>
      </c>
      <c r="I1072">
        <v>-18.4721997639232</v>
      </c>
      <c r="J1072">
        <v>8.4727704096583007</v>
      </c>
      <c r="M1072">
        <v>38.985298457767698</v>
      </c>
      <c r="O1072">
        <v>51.744408945686899</v>
      </c>
      <c r="P1072">
        <v>9.3335196311303594</v>
      </c>
    </row>
    <row r="1073" spans="1:17" hidden="1" x14ac:dyDescent="0.3">
      <c r="A1073" t="s">
        <v>2305</v>
      </c>
      <c r="B1073" t="s">
        <v>2306</v>
      </c>
      <c r="C1073" t="s">
        <v>3138</v>
      </c>
      <c r="D1073" t="s">
        <v>599</v>
      </c>
      <c r="E1073">
        <v>2346.3416999999999</v>
      </c>
      <c r="F1073">
        <v>417.35</v>
      </c>
      <c r="G1073">
        <v>19.534976845555502</v>
      </c>
      <c r="H1073">
        <v>16.2668364661534</v>
      </c>
      <c r="I1073">
        <v>6.1740605506934996</v>
      </c>
      <c r="J1073">
        <v>12.5892411432375</v>
      </c>
      <c r="K1073">
        <v>402.22245297248702</v>
      </c>
      <c r="L1073">
        <v>373.24830256320701</v>
      </c>
      <c r="M1073">
        <v>62.3850993791199</v>
      </c>
      <c r="N1073">
        <v>0.68168517704240295</v>
      </c>
      <c r="O1073">
        <v>13.5737390679285</v>
      </c>
      <c r="P1073">
        <v>47.996453900709199</v>
      </c>
      <c r="Q1073">
        <v>5.6272102995452003E-2</v>
      </c>
    </row>
    <row r="1074" spans="1:17" hidden="1" x14ac:dyDescent="0.3">
      <c r="A1074" t="s">
        <v>2307</v>
      </c>
      <c r="B1074" t="s">
        <v>2308</v>
      </c>
      <c r="C1074" t="s">
        <v>3138</v>
      </c>
      <c r="D1074" t="s">
        <v>131</v>
      </c>
      <c r="E1074">
        <v>2344.2526083900002</v>
      </c>
      <c r="F1074">
        <v>1817.7</v>
      </c>
      <c r="G1074">
        <v>5.3236438211894699</v>
      </c>
      <c r="H1074">
        <v>1.66057896951444</v>
      </c>
      <c r="I1074">
        <v>-14.8786708804227</v>
      </c>
      <c r="J1074">
        <v>10.991404450124</v>
      </c>
      <c r="K1074">
        <v>1761.87807664297</v>
      </c>
      <c r="L1074">
        <v>1665.4729852432299</v>
      </c>
      <c r="M1074">
        <v>58.351048294657303</v>
      </c>
      <c r="N1074">
        <v>0.53296198395549799</v>
      </c>
      <c r="O1074">
        <v>15.475601034274</v>
      </c>
      <c r="P1074">
        <v>37.221152757332099</v>
      </c>
      <c r="Q1074">
        <v>0.119518612749086</v>
      </c>
    </row>
    <row r="1075" spans="1:17" x14ac:dyDescent="0.3">
      <c r="A1075" t="s">
        <v>2309</v>
      </c>
      <c r="B1075" t="s">
        <v>2310</v>
      </c>
      <c r="C1075" t="s">
        <v>3140</v>
      </c>
      <c r="D1075" t="s">
        <v>1990</v>
      </c>
      <c r="E1075">
        <v>2334.7128032720002</v>
      </c>
      <c r="F1075">
        <v>12.68</v>
      </c>
      <c r="G1075">
        <v>-55.297465982084198</v>
      </c>
      <c r="H1075">
        <v>-7.9468705118386804</v>
      </c>
      <c r="I1075">
        <v>-32.824729641301801</v>
      </c>
      <c r="J1075">
        <v>7.4854135513716198</v>
      </c>
      <c r="K1075">
        <v>13.8229775707789</v>
      </c>
      <c r="L1075">
        <v>15.741698237978801</v>
      </c>
      <c r="M1075">
        <v>39.219620619294901</v>
      </c>
      <c r="N1075">
        <v>0.59983789622966999</v>
      </c>
      <c r="O1075">
        <v>105.441640378548</v>
      </c>
      <c r="P1075">
        <v>4.1906327033689399</v>
      </c>
      <c r="Q1075">
        <v>-1.4383830063967E-2</v>
      </c>
    </row>
    <row r="1076" spans="1:17" hidden="1" x14ac:dyDescent="0.3">
      <c r="A1076" t="s">
        <v>2311</v>
      </c>
      <c r="B1076" t="s">
        <v>2312</v>
      </c>
      <c r="C1076" t="s">
        <v>3138</v>
      </c>
      <c r="D1076" t="s">
        <v>326</v>
      </c>
      <c r="E1076">
        <v>2333.6394677399999</v>
      </c>
      <c r="F1076">
        <v>907.9</v>
      </c>
      <c r="G1076">
        <v>64.763791775229805</v>
      </c>
      <c r="H1076">
        <v>4.0631129418118297</v>
      </c>
      <c r="I1076">
        <v>2.6117750757173499</v>
      </c>
      <c r="J1076">
        <v>24.0346107481021</v>
      </c>
      <c r="K1076">
        <v>859.47999414922401</v>
      </c>
      <c r="L1076">
        <v>779.29849027868295</v>
      </c>
      <c r="M1076">
        <v>74.385521360890394</v>
      </c>
      <c r="N1076">
        <v>0.85715145882202703</v>
      </c>
      <c r="O1076">
        <v>33.825311157616397</v>
      </c>
      <c r="P1076">
        <v>106.763835117285</v>
      </c>
      <c r="Q1076">
        <v>0.121781818247912</v>
      </c>
    </row>
    <row r="1077" spans="1:17" hidden="1" x14ac:dyDescent="0.3">
      <c r="A1077" t="s">
        <v>2313</v>
      </c>
      <c r="B1077" t="s">
        <v>2314</v>
      </c>
      <c r="C1077" t="s">
        <v>3138</v>
      </c>
      <c r="D1077" t="s">
        <v>462</v>
      </c>
      <c r="E1077">
        <v>2332.8590220000001</v>
      </c>
      <c r="F1077">
        <v>929.7</v>
      </c>
      <c r="G1077">
        <v>37.135307668450402</v>
      </c>
      <c r="H1077">
        <v>1.64478329503571</v>
      </c>
      <c r="I1077">
        <v>55.9735254763036</v>
      </c>
      <c r="J1077">
        <v>6.6663592371503197</v>
      </c>
      <c r="K1077">
        <v>899.14267425359503</v>
      </c>
      <c r="L1077">
        <v>765.74332910042301</v>
      </c>
      <c r="M1077">
        <v>69.665531345662899</v>
      </c>
      <c r="N1077">
        <v>0.13539824580913901</v>
      </c>
      <c r="O1077">
        <v>21.878025169409401</v>
      </c>
      <c r="P1077">
        <v>80.261754726126995</v>
      </c>
      <c r="Q1077">
        <v>9.6695328278214004E-2</v>
      </c>
    </row>
    <row r="1078" spans="1:17" hidden="1" x14ac:dyDescent="0.3">
      <c r="A1078" t="s">
        <v>2315</v>
      </c>
      <c r="B1078" t="s">
        <v>2316</v>
      </c>
      <c r="C1078" t="s">
        <v>3138</v>
      </c>
      <c r="D1078" t="s">
        <v>196</v>
      </c>
      <c r="E1078">
        <v>2330.99719018</v>
      </c>
      <c r="F1078">
        <v>2493.65</v>
      </c>
      <c r="G1078">
        <v>-14.477466515293401</v>
      </c>
      <c r="H1078">
        <v>4.4898494997448202</v>
      </c>
      <c r="I1078">
        <v>-7.2315629778643098</v>
      </c>
      <c r="J1078">
        <v>7.9210496957423597</v>
      </c>
      <c r="K1078">
        <v>2602.6973587590301</v>
      </c>
      <c r="L1078">
        <v>2594.03999464463</v>
      </c>
      <c r="M1078">
        <v>50.5624382570916</v>
      </c>
      <c r="N1078">
        <v>0.56863770828191096</v>
      </c>
      <c r="O1078">
        <v>21.661018988230001</v>
      </c>
      <c r="P1078">
        <v>17.569542668552501</v>
      </c>
      <c r="Q1078">
        <v>6.3921051216321995E-2</v>
      </c>
    </row>
    <row r="1079" spans="1:17" hidden="1" x14ac:dyDescent="0.3">
      <c r="A1079" t="s">
        <v>2317</v>
      </c>
      <c r="B1079" t="s">
        <v>2318</v>
      </c>
      <c r="C1079" t="s">
        <v>3138</v>
      </c>
      <c r="D1079" t="s">
        <v>291</v>
      </c>
      <c r="E1079">
        <v>2320.9220215700002</v>
      </c>
      <c r="F1079">
        <v>395.35</v>
      </c>
      <c r="G1079">
        <v>-34.678923506340801</v>
      </c>
      <c r="H1079">
        <v>-8.5431636138510001</v>
      </c>
      <c r="I1079">
        <v>-4.5369310053639804</v>
      </c>
      <c r="J1079">
        <v>7.9911387932437004</v>
      </c>
      <c r="K1079">
        <v>429.02067162095301</v>
      </c>
      <c r="L1079">
        <v>422.46420376831998</v>
      </c>
      <c r="M1079">
        <v>39.0456931397636</v>
      </c>
      <c r="N1079">
        <v>0.25280974395821199</v>
      </c>
      <c r="O1079">
        <v>36.006070570380601</v>
      </c>
      <c r="P1079">
        <v>19.4952395345322</v>
      </c>
      <c r="Q1079">
        <v>-3.5185275897943999E-2</v>
      </c>
    </row>
    <row r="1080" spans="1:17" hidden="1" x14ac:dyDescent="0.3">
      <c r="A1080" t="s">
        <v>2319</v>
      </c>
      <c r="B1080" t="s">
        <v>2320</v>
      </c>
      <c r="C1080" t="s">
        <v>3138</v>
      </c>
      <c r="D1080" t="s">
        <v>75</v>
      </c>
      <c r="E1080">
        <v>2319.6720592799902</v>
      </c>
      <c r="F1080">
        <v>843.6</v>
      </c>
      <c r="G1080">
        <v>80.478556415675996</v>
      </c>
      <c r="H1080">
        <v>-0.42594711521615197</v>
      </c>
      <c r="I1080">
        <v>-14.1946161438968</v>
      </c>
      <c r="J1080">
        <v>5.2572687538157599</v>
      </c>
      <c r="K1080">
        <v>872.613208722742</v>
      </c>
      <c r="L1080">
        <v>811.187490798044</v>
      </c>
      <c r="M1080">
        <v>57.101218142902397</v>
      </c>
      <c r="N1080">
        <v>0.58226198962605902</v>
      </c>
      <c r="O1080">
        <v>29.646752015173</v>
      </c>
      <c r="P1080">
        <v>108.734380799208</v>
      </c>
      <c r="Q1080">
        <v>8.1287387976071004E-2</v>
      </c>
    </row>
    <row r="1081" spans="1:17" hidden="1" x14ac:dyDescent="0.3">
      <c r="A1081" t="s">
        <v>2321</v>
      </c>
      <c r="B1081" t="s">
        <v>2322</v>
      </c>
      <c r="C1081" t="s">
        <v>3138</v>
      </c>
      <c r="D1081" t="s">
        <v>136</v>
      </c>
      <c r="E1081">
        <v>2316.3492691199999</v>
      </c>
      <c r="F1081">
        <v>22490.400000000001</v>
      </c>
      <c r="G1081">
        <v>685.68794682798602</v>
      </c>
      <c r="H1081">
        <v>0.747458961982162</v>
      </c>
      <c r="I1081">
        <v>321.97913998374798</v>
      </c>
      <c r="J1081">
        <v>30.197334158989001</v>
      </c>
      <c r="K1081">
        <v>19198.8423264782</v>
      </c>
      <c r="L1081">
        <v>11905.188833742901</v>
      </c>
      <c r="M1081">
        <v>70.077349790251802</v>
      </c>
      <c r="N1081">
        <v>0.58654477573396402</v>
      </c>
      <c r="O1081">
        <v>23.4971365560416</v>
      </c>
      <c r="P1081">
        <v>732.97777777777696</v>
      </c>
      <c r="Q1081">
        <v>0.185179396085905</v>
      </c>
    </row>
    <row r="1082" spans="1:17" hidden="1" x14ac:dyDescent="0.3">
      <c r="A1082" t="s">
        <v>2323</v>
      </c>
      <c r="B1082" t="s">
        <v>2324</v>
      </c>
      <c r="C1082" t="s">
        <v>3138</v>
      </c>
      <c r="D1082" t="s">
        <v>268</v>
      </c>
      <c r="E1082">
        <v>2315.8838534699998</v>
      </c>
      <c r="F1082">
        <v>380.05</v>
      </c>
      <c r="G1082">
        <v>48.940371415755202</v>
      </c>
      <c r="H1082">
        <v>3.0057821470841</v>
      </c>
      <c r="I1082">
        <v>-9.4802415841696899</v>
      </c>
      <c r="J1082">
        <v>12.531590079311</v>
      </c>
      <c r="K1082">
        <v>390.96018847250798</v>
      </c>
      <c r="L1082">
        <v>377.737074924529</v>
      </c>
      <c r="M1082">
        <v>56.120079376411297</v>
      </c>
      <c r="N1082">
        <v>0.37439042893615698</v>
      </c>
      <c r="O1082">
        <v>43.125904486251798</v>
      </c>
      <c r="P1082">
        <v>77.593457943925202</v>
      </c>
      <c r="Q1082">
        <v>7.4872221613983006E-2</v>
      </c>
    </row>
    <row r="1083" spans="1:17" hidden="1" x14ac:dyDescent="0.3">
      <c r="A1083" t="s">
        <v>2325</v>
      </c>
      <c r="B1083" t="s">
        <v>2326</v>
      </c>
      <c r="C1083" t="s">
        <v>3138</v>
      </c>
      <c r="D1083" t="s">
        <v>291</v>
      </c>
      <c r="E1083">
        <v>2310.68940711</v>
      </c>
      <c r="F1083">
        <v>420.7</v>
      </c>
      <c r="G1083">
        <v>65.412955380842803</v>
      </c>
      <c r="H1083">
        <v>20.146524549503301</v>
      </c>
      <c r="I1083">
        <v>94.050866147644399</v>
      </c>
      <c r="J1083">
        <v>6.4366354429866703</v>
      </c>
      <c r="K1083">
        <v>396.16169376070002</v>
      </c>
      <c r="M1083">
        <v>48.032042071381703</v>
      </c>
      <c r="N1083">
        <v>0.81636287953485998</v>
      </c>
      <c r="O1083">
        <v>15.2365105776087</v>
      </c>
      <c r="P1083">
        <v>152.293853073463</v>
      </c>
    </row>
    <row r="1084" spans="1:17" hidden="1" x14ac:dyDescent="0.3">
      <c r="A1084" t="s">
        <v>2327</v>
      </c>
      <c r="B1084" t="s">
        <v>2328</v>
      </c>
      <c r="C1084" t="s">
        <v>3138</v>
      </c>
      <c r="D1084" t="s">
        <v>371</v>
      </c>
      <c r="E1084">
        <v>2310.08438088</v>
      </c>
      <c r="F1084">
        <v>947.95</v>
      </c>
      <c r="G1084">
        <v>-7.1068584539591599</v>
      </c>
      <c r="H1084">
        <v>14.6801506981875</v>
      </c>
      <c r="I1084">
        <v>24.6436243286674</v>
      </c>
      <c r="J1084">
        <v>9.7553962003016395</v>
      </c>
      <c r="K1084">
        <v>886.76459809910102</v>
      </c>
      <c r="L1084">
        <v>830.86953216361803</v>
      </c>
      <c r="M1084">
        <v>55.738387009967802</v>
      </c>
      <c r="N1084">
        <v>0.94041802952888598</v>
      </c>
      <c r="O1084">
        <v>14.9849675615802</v>
      </c>
      <c r="P1084">
        <v>47.0944215998137</v>
      </c>
      <c r="Q1084">
        <v>-3.1959992461172003E-2</v>
      </c>
    </row>
    <row r="1085" spans="1:17" hidden="1" x14ac:dyDescent="0.3">
      <c r="A1085" t="s">
        <v>2329</v>
      </c>
      <c r="B1085" t="s">
        <v>2330</v>
      </c>
      <c r="C1085" t="s">
        <v>3138</v>
      </c>
      <c r="D1085" t="s">
        <v>1143</v>
      </c>
      <c r="E1085">
        <v>2307.72493485</v>
      </c>
      <c r="F1085">
        <v>438.05</v>
      </c>
      <c r="G1085">
        <v>62.784631952416902</v>
      </c>
      <c r="H1085">
        <v>-4.9271165763848996</v>
      </c>
      <c r="I1085">
        <v>61.300027986941899</v>
      </c>
      <c r="J1085">
        <v>7.37327671360155</v>
      </c>
      <c r="K1085">
        <v>469.81554466326901</v>
      </c>
      <c r="L1085">
        <v>400.06442927091899</v>
      </c>
      <c r="M1085">
        <v>45.0482573350086</v>
      </c>
      <c r="N1085">
        <v>0.27717755314185899</v>
      </c>
      <c r="O1085">
        <v>40.0981623102385</v>
      </c>
      <c r="P1085">
        <v>92.507141287629096</v>
      </c>
      <c r="Q1085">
        <v>8.0867595845450002E-2</v>
      </c>
    </row>
    <row r="1086" spans="1:17" hidden="1" x14ac:dyDescent="0.3">
      <c r="A1086" t="s">
        <v>2331</v>
      </c>
      <c r="B1086" t="s">
        <v>2332</v>
      </c>
      <c r="C1086" t="s">
        <v>3138</v>
      </c>
      <c r="D1086" t="s">
        <v>273</v>
      </c>
      <c r="E1086">
        <v>2290.375</v>
      </c>
      <c r="F1086">
        <v>3650</v>
      </c>
      <c r="G1086">
        <v>1626.6626213105301</v>
      </c>
      <c r="H1086">
        <v>5.1727297522673599</v>
      </c>
      <c r="I1086">
        <v>97.036171886095303</v>
      </c>
      <c r="J1086">
        <v>14.840682770019299</v>
      </c>
      <c r="K1086">
        <v>3738.8285958966799</v>
      </c>
      <c r="L1086">
        <v>2736.10904754186</v>
      </c>
      <c r="M1086">
        <v>46.054043344339703</v>
      </c>
      <c r="N1086">
        <v>0.41528963238012201</v>
      </c>
      <c r="O1086">
        <v>31.4767123287671</v>
      </c>
      <c r="P1086">
        <v>1727.74161241862</v>
      </c>
      <c r="Q1086">
        <v>0.23069017556923199</v>
      </c>
    </row>
    <row r="1087" spans="1:17" hidden="1" x14ac:dyDescent="0.3">
      <c r="A1087" t="s">
        <v>2333</v>
      </c>
      <c r="B1087" t="s">
        <v>2334</v>
      </c>
      <c r="C1087" t="s">
        <v>3138</v>
      </c>
      <c r="D1087" t="s">
        <v>263</v>
      </c>
      <c r="E1087">
        <v>2289.2532991749999</v>
      </c>
      <c r="F1087">
        <v>1315.45</v>
      </c>
      <c r="G1087">
        <v>-20.825754419193299</v>
      </c>
      <c r="H1087">
        <v>1.4712230804625099</v>
      </c>
      <c r="I1087">
        <v>-8.6329555196101602</v>
      </c>
      <c r="J1087">
        <v>7.40434101854399</v>
      </c>
      <c r="K1087">
        <v>1332.0838387951001</v>
      </c>
      <c r="L1087">
        <v>1346.59680054455</v>
      </c>
      <c r="M1087">
        <v>54.5733347963683</v>
      </c>
      <c r="N1087">
        <v>0.47081347912872201</v>
      </c>
      <c r="O1087">
        <v>34.554715116499999</v>
      </c>
      <c r="P1087">
        <v>18.824804661036001</v>
      </c>
      <c r="Q1087">
        <v>5.2698506158414003E-2</v>
      </c>
    </row>
    <row r="1088" spans="1:17" x14ac:dyDescent="0.3">
      <c r="A1088" t="s">
        <v>2335</v>
      </c>
      <c r="B1088" t="s">
        <v>2336</v>
      </c>
      <c r="C1088" t="s">
        <v>3123</v>
      </c>
      <c r="D1088" t="s">
        <v>24</v>
      </c>
      <c r="E1088">
        <v>2281.6607143679998</v>
      </c>
      <c r="F1088">
        <v>44.31</v>
      </c>
      <c r="G1088">
        <v>-60.606027377935902</v>
      </c>
      <c r="H1088">
        <v>3.5442336813422401</v>
      </c>
      <c r="I1088">
        <v>-34.180737119758298</v>
      </c>
      <c r="J1088">
        <v>5.7956559405613799</v>
      </c>
      <c r="K1088">
        <v>46.864067193094797</v>
      </c>
      <c r="L1088">
        <v>55.364673162351401</v>
      </c>
      <c r="M1088">
        <v>46.582596525244298</v>
      </c>
      <c r="N1088">
        <v>0.56080898305690297</v>
      </c>
      <c r="O1088">
        <v>85.9625366734371</v>
      </c>
      <c r="P1088">
        <v>5.4748869316829403</v>
      </c>
    </row>
    <row r="1089" spans="1:17" x14ac:dyDescent="0.3">
      <c r="A1089" t="s">
        <v>2337</v>
      </c>
      <c r="B1089" t="s">
        <v>2338</v>
      </c>
      <c r="C1089" t="s">
        <v>3131</v>
      </c>
      <c r="D1089" t="s">
        <v>75</v>
      </c>
      <c r="E1089">
        <v>2273.527126</v>
      </c>
      <c r="F1089">
        <v>88.01</v>
      </c>
      <c r="G1089">
        <v>-48.412492874188899</v>
      </c>
      <c r="H1089">
        <v>7.1801360092037001</v>
      </c>
      <c r="I1089">
        <v>-8.2603099010658507</v>
      </c>
      <c r="J1089">
        <v>16.096454768300699</v>
      </c>
      <c r="K1089">
        <v>84.281195083003993</v>
      </c>
      <c r="L1089">
        <v>93.0551217086105</v>
      </c>
      <c r="M1089">
        <v>79.901134145879993</v>
      </c>
      <c r="N1089">
        <v>1.27632421140528</v>
      </c>
      <c r="O1089">
        <v>77.252584933530201</v>
      </c>
      <c r="P1089">
        <v>20.7933022234422</v>
      </c>
      <c r="Q1089">
        <v>3.0739169171546999E-2</v>
      </c>
    </row>
    <row r="1090" spans="1:17" hidden="1" x14ac:dyDescent="0.3">
      <c r="A1090" t="s">
        <v>2339</v>
      </c>
      <c r="B1090" t="s">
        <v>2340</v>
      </c>
      <c r="C1090" t="s">
        <v>3138</v>
      </c>
      <c r="D1090" t="s">
        <v>753</v>
      </c>
      <c r="E1090">
        <v>2271.148149095</v>
      </c>
      <c r="F1090">
        <v>20.05</v>
      </c>
      <c r="G1090">
        <v>-31.5644587156327</v>
      </c>
      <c r="H1090">
        <v>-4.8442984972451697</v>
      </c>
      <c r="I1090">
        <v>7.6147668320490904</v>
      </c>
      <c r="J1090">
        <v>2.5125390574444899</v>
      </c>
      <c r="K1090">
        <v>19.996355535505401</v>
      </c>
      <c r="L1090">
        <v>18.794122162894102</v>
      </c>
      <c r="M1090">
        <v>47.0962550548293</v>
      </c>
      <c r="N1090">
        <v>1.04499087424534</v>
      </c>
      <c r="O1090">
        <v>37.1571072319202</v>
      </c>
      <c r="P1090">
        <v>42.0978029766123</v>
      </c>
      <c r="Q1090">
        <v>8.0896617043631006E-2</v>
      </c>
    </row>
    <row r="1091" spans="1:17" hidden="1" x14ac:dyDescent="0.3">
      <c r="A1091" t="s">
        <v>2341</v>
      </c>
      <c r="B1091" t="s">
        <v>2342</v>
      </c>
      <c r="C1091" t="s">
        <v>3138</v>
      </c>
      <c r="D1091" t="s">
        <v>1326</v>
      </c>
      <c r="E1091">
        <v>2264.2127817299902</v>
      </c>
      <c r="F1091">
        <v>798.3</v>
      </c>
      <c r="G1091">
        <v>79.967888323726498</v>
      </c>
      <c r="H1091">
        <v>17.1823552283035</v>
      </c>
      <c r="I1091">
        <v>56.808716723911203</v>
      </c>
      <c r="J1091">
        <v>17.0845497926659</v>
      </c>
      <c r="K1091">
        <v>741.58283626855405</v>
      </c>
      <c r="L1091">
        <v>614.69635282619902</v>
      </c>
      <c r="M1091">
        <v>58.293618373304803</v>
      </c>
      <c r="N1091">
        <v>0.87088078050800499</v>
      </c>
      <c r="O1091">
        <v>12.9901039709382</v>
      </c>
      <c r="P1091">
        <v>111.52623211446701</v>
      </c>
      <c r="Q1091">
        <v>9.6102586248231994E-2</v>
      </c>
    </row>
    <row r="1092" spans="1:17" hidden="1" x14ac:dyDescent="0.3">
      <c r="A1092" t="s">
        <v>2343</v>
      </c>
      <c r="B1092" t="s">
        <v>2344</v>
      </c>
      <c r="C1092" t="s">
        <v>3138</v>
      </c>
      <c r="D1092" t="s">
        <v>548</v>
      </c>
      <c r="E1092">
        <v>2263.0062257250001</v>
      </c>
      <c r="F1092">
        <v>652.25</v>
      </c>
      <c r="G1092">
        <v>1.3714235161625701</v>
      </c>
      <c r="H1092">
        <v>5.0685506189423197</v>
      </c>
      <c r="I1092">
        <v>11.2830262627454</v>
      </c>
      <c r="J1092">
        <v>2.2534481483535802</v>
      </c>
      <c r="K1092">
        <v>672.55040743785003</v>
      </c>
      <c r="L1092">
        <v>631.22122136247401</v>
      </c>
      <c r="M1092">
        <v>48.337615489541903</v>
      </c>
      <c r="N1092">
        <v>0.38246873119355301</v>
      </c>
      <c r="O1092">
        <v>43.809888846301199</v>
      </c>
      <c r="P1092">
        <v>69.415584415584405</v>
      </c>
      <c r="Q1092">
        <v>0.167054946870027</v>
      </c>
    </row>
    <row r="1093" spans="1:17" x14ac:dyDescent="0.3">
      <c r="A1093" t="s">
        <v>2345</v>
      </c>
      <c r="B1093" t="s">
        <v>2346</v>
      </c>
      <c r="C1093" t="s">
        <v>3140</v>
      </c>
      <c r="D1093" t="s">
        <v>1990</v>
      </c>
      <c r="E1093">
        <v>2257.009836876</v>
      </c>
      <c r="F1093">
        <v>47.34</v>
      </c>
      <c r="G1093">
        <v>-38.390056723010098</v>
      </c>
      <c r="H1093">
        <v>-3.80163693266294</v>
      </c>
      <c r="I1093">
        <v>-12.1751751141963</v>
      </c>
      <c r="J1093">
        <v>13.643752930276801</v>
      </c>
      <c r="K1093">
        <v>49.9804733983771</v>
      </c>
      <c r="L1093">
        <v>51.312422656810398</v>
      </c>
      <c r="M1093">
        <v>50.416123395338097</v>
      </c>
      <c r="N1093">
        <v>0.666056854374802</v>
      </c>
      <c r="O1093">
        <v>46.599070553443099</v>
      </c>
      <c r="P1093">
        <v>12.2865275142315</v>
      </c>
      <c r="Q1093">
        <v>7.4244199192239997E-3</v>
      </c>
    </row>
    <row r="1094" spans="1:17" hidden="1" x14ac:dyDescent="0.3">
      <c r="A1094" t="s">
        <v>2347</v>
      </c>
      <c r="B1094" t="s">
        <v>2348</v>
      </c>
      <c r="C1094" t="s">
        <v>3138</v>
      </c>
      <c r="D1094" t="s">
        <v>1252</v>
      </c>
      <c r="E1094">
        <v>2256.0570383700001</v>
      </c>
      <c r="F1094">
        <v>793.95</v>
      </c>
      <c r="G1094">
        <v>-7.6492349211451502</v>
      </c>
      <c r="H1094">
        <v>5.82621277836164</v>
      </c>
      <c r="I1094">
        <v>-22.611146138402599</v>
      </c>
      <c r="J1094">
        <v>7.8628622399593198</v>
      </c>
      <c r="K1094">
        <v>807.65138914730699</v>
      </c>
      <c r="L1094">
        <v>828.12957424031299</v>
      </c>
      <c r="M1094">
        <v>53.338766614136901</v>
      </c>
      <c r="N1094">
        <v>0.63759977363839004</v>
      </c>
      <c r="O1094">
        <v>44.9650481768373</v>
      </c>
      <c r="P1094">
        <v>17.613510110362199</v>
      </c>
      <c r="Q1094">
        <v>-1.1044208871255E-2</v>
      </c>
    </row>
    <row r="1095" spans="1:17" hidden="1" x14ac:dyDescent="0.3">
      <c r="A1095" t="s">
        <v>2349</v>
      </c>
      <c r="B1095" t="s">
        <v>2350</v>
      </c>
      <c r="C1095" t="s">
        <v>3138</v>
      </c>
      <c r="D1095" t="s">
        <v>196</v>
      </c>
      <c r="E1095">
        <v>2249.6790557999998</v>
      </c>
      <c r="F1095">
        <v>714.75</v>
      </c>
      <c r="G1095">
        <v>-1.9465348095200701</v>
      </c>
      <c r="H1095">
        <v>18.7983087172341</v>
      </c>
      <c r="I1095">
        <v>32.839019675388997</v>
      </c>
      <c r="J1095">
        <v>11.8999063769242</v>
      </c>
      <c r="K1095">
        <v>670.53464089787303</v>
      </c>
      <c r="L1095">
        <v>587.03392849882505</v>
      </c>
      <c r="M1095">
        <v>55.108617730752002</v>
      </c>
      <c r="N1095">
        <v>0.70071102907716898</v>
      </c>
      <c r="O1095">
        <v>10.828961175236</v>
      </c>
      <c r="P1095">
        <v>77.798507462686501</v>
      </c>
      <c r="Q1095">
        <v>3.9470459241615997E-2</v>
      </c>
    </row>
    <row r="1096" spans="1:17" hidden="1" x14ac:dyDescent="0.3">
      <c r="A1096" t="s">
        <v>2351</v>
      </c>
      <c r="B1096" t="s">
        <v>2352</v>
      </c>
      <c r="C1096" t="s">
        <v>3138</v>
      </c>
      <c r="D1096" t="s">
        <v>477</v>
      </c>
      <c r="E1096">
        <v>2241.5902738899999</v>
      </c>
      <c r="F1096">
        <v>370.55</v>
      </c>
      <c r="G1096">
        <v>-9.1426537210728203</v>
      </c>
      <c r="H1096">
        <v>-1.3974557115594199</v>
      </c>
      <c r="I1096">
        <v>4.2822631622410503</v>
      </c>
      <c r="J1096">
        <v>5.26451319418958</v>
      </c>
      <c r="K1096">
        <v>390.87558140498101</v>
      </c>
      <c r="L1096">
        <v>374.52520541953203</v>
      </c>
      <c r="M1096">
        <v>40.871703430759297</v>
      </c>
      <c r="N1096">
        <v>0.42820810559901201</v>
      </c>
      <c r="O1096">
        <v>22.115773849682899</v>
      </c>
      <c r="P1096">
        <v>26.2521294718909</v>
      </c>
      <c r="Q1096">
        <v>3.0807770070674E-2</v>
      </c>
    </row>
    <row r="1097" spans="1:17" x14ac:dyDescent="0.3">
      <c r="A1097" t="s">
        <v>2353</v>
      </c>
      <c r="B1097" t="s">
        <v>2354</v>
      </c>
      <c r="C1097" t="s">
        <v>3137</v>
      </c>
      <c r="D1097" t="s">
        <v>412</v>
      </c>
      <c r="E1097">
        <v>2237.1663064079999</v>
      </c>
      <c r="F1097">
        <v>194.26</v>
      </c>
      <c r="G1097">
        <v>-58.5218020750779</v>
      </c>
      <c r="H1097">
        <v>-3.2303613523238202</v>
      </c>
      <c r="I1097">
        <v>-19.550713156400999</v>
      </c>
      <c r="J1097">
        <v>6.83512487359617</v>
      </c>
      <c r="K1097">
        <v>202.54124681429201</v>
      </c>
      <c r="L1097">
        <v>234.78492549111701</v>
      </c>
      <c r="M1097">
        <v>56.127206872461798</v>
      </c>
      <c r="N1097">
        <v>0.55162386012877695</v>
      </c>
      <c r="O1097">
        <v>122.253680634201</v>
      </c>
      <c r="P1097">
        <v>11.9654178674351</v>
      </c>
      <c r="Q1097">
        <v>-4.7670824894486E-2</v>
      </c>
    </row>
    <row r="1098" spans="1:17" hidden="1" x14ac:dyDescent="0.3">
      <c r="A1098" t="s">
        <v>2355</v>
      </c>
      <c r="B1098" t="s">
        <v>2356</v>
      </c>
      <c r="C1098" t="s">
        <v>3138</v>
      </c>
      <c r="D1098" t="s">
        <v>518</v>
      </c>
      <c r="E1098">
        <v>2237.1017925689998</v>
      </c>
      <c r="F1098">
        <v>243.81</v>
      </c>
      <c r="G1098">
        <v>-39.003830965638599</v>
      </c>
      <c r="H1098">
        <v>5.6297224624900704</v>
      </c>
      <c r="I1098">
        <v>-16.326613438483299</v>
      </c>
      <c r="J1098">
        <v>9.4968136013193902</v>
      </c>
      <c r="K1098">
        <v>248.24298807078</v>
      </c>
      <c r="L1098">
        <v>254.702047569542</v>
      </c>
      <c r="M1098">
        <v>47.263339617117701</v>
      </c>
      <c r="N1098">
        <v>1.8559031487878199</v>
      </c>
      <c r="O1098">
        <v>30.019277306098999</v>
      </c>
      <c r="P1098">
        <v>14.4647887323943</v>
      </c>
      <c r="Q1098">
        <v>3.7195593806964002E-2</v>
      </c>
    </row>
    <row r="1099" spans="1:17" hidden="1" x14ac:dyDescent="0.3">
      <c r="A1099" t="s">
        <v>2357</v>
      </c>
      <c r="B1099" t="s">
        <v>2358</v>
      </c>
      <c r="C1099" t="s">
        <v>3138</v>
      </c>
      <c r="D1099" t="s">
        <v>199</v>
      </c>
      <c r="E1099">
        <v>2232.1767236400001</v>
      </c>
      <c r="F1099">
        <v>83.18</v>
      </c>
      <c r="G1099">
        <v>97.421559323879904</v>
      </c>
      <c r="H1099">
        <v>6.0264425340888099</v>
      </c>
      <c r="I1099">
        <v>-23.580589699610901</v>
      </c>
      <c r="J1099">
        <v>16.117195068563301</v>
      </c>
      <c r="K1099">
        <v>82.115585228596998</v>
      </c>
      <c r="L1099">
        <v>82.588716480935901</v>
      </c>
      <c r="M1099">
        <v>73.259868609646503</v>
      </c>
      <c r="N1099">
        <v>0.93373105936112299</v>
      </c>
      <c r="O1099">
        <v>68.309689829285801</v>
      </c>
      <c r="P1099">
        <v>141.118921660989</v>
      </c>
      <c r="Q1099">
        <v>0.18520928291458799</v>
      </c>
    </row>
    <row r="1100" spans="1:17" hidden="1" x14ac:dyDescent="0.3">
      <c r="A1100" t="s">
        <v>2359</v>
      </c>
      <c r="B1100" t="s">
        <v>2360</v>
      </c>
      <c r="C1100" t="s">
        <v>3138</v>
      </c>
      <c r="D1100" t="s">
        <v>635</v>
      </c>
      <c r="E1100">
        <v>2226.948891255</v>
      </c>
      <c r="F1100">
        <v>418.55</v>
      </c>
      <c r="G1100">
        <v>-37.424314468058903</v>
      </c>
      <c r="H1100">
        <v>-5.2659778214042001</v>
      </c>
      <c r="I1100">
        <v>-11.808230352968399</v>
      </c>
      <c r="J1100">
        <v>2.6166105569479599</v>
      </c>
      <c r="K1100">
        <v>433.86504822683798</v>
      </c>
      <c r="L1100">
        <v>465.72891314481097</v>
      </c>
      <c r="M1100">
        <v>60.242063179053801</v>
      </c>
      <c r="N1100">
        <v>0.548279066350427</v>
      </c>
      <c r="O1100">
        <v>37.235694660136097</v>
      </c>
      <c r="P1100">
        <v>7.56874839372911</v>
      </c>
      <c r="Q1100">
        <v>-0.109728154106501</v>
      </c>
    </row>
    <row r="1101" spans="1:17" hidden="1" x14ac:dyDescent="0.3">
      <c r="A1101" t="s">
        <v>2361</v>
      </c>
      <c r="B1101" t="s">
        <v>2362</v>
      </c>
      <c r="C1101" t="s">
        <v>3138</v>
      </c>
      <c r="D1101" t="s">
        <v>117</v>
      </c>
      <c r="E1101">
        <v>2218.78751199</v>
      </c>
      <c r="F1101">
        <v>272.05</v>
      </c>
      <c r="G1101">
        <v>0.85226690886128498</v>
      </c>
      <c r="H1101">
        <v>-2.8189820415489799</v>
      </c>
      <c r="I1101">
        <v>-7.7252784509760302</v>
      </c>
      <c r="J1101">
        <v>5.4653014355748599</v>
      </c>
      <c r="K1101">
        <v>279.74646953566997</v>
      </c>
      <c r="L1101">
        <v>265.80560364230899</v>
      </c>
      <c r="M1101">
        <v>51.757657856180401</v>
      </c>
      <c r="N1101">
        <v>0.62352800849699297</v>
      </c>
      <c r="O1101">
        <v>25.050542179746301</v>
      </c>
      <c r="P1101">
        <v>46.736785329018304</v>
      </c>
      <c r="Q1101">
        <v>8.307595365315E-2</v>
      </c>
    </row>
    <row r="1102" spans="1:17" hidden="1" x14ac:dyDescent="0.3">
      <c r="A1102" t="s">
        <v>2363</v>
      </c>
      <c r="B1102" t="s">
        <v>2364</v>
      </c>
      <c r="C1102" t="s">
        <v>3138</v>
      </c>
      <c r="D1102" t="s">
        <v>391</v>
      </c>
      <c r="E1102">
        <v>2207.1630703199999</v>
      </c>
      <c r="F1102">
        <v>170.04</v>
      </c>
      <c r="G1102">
        <v>301.38849549695499</v>
      </c>
      <c r="H1102">
        <v>12.166223475108801</v>
      </c>
      <c r="I1102">
        <v>119.672594933187</v>
      </c>
      <c r="J1102">
        <v>-5.9657968923200198</v>
      </c>
      <c r="K1102">
        <v>169.015807722814</v>
      </c>
      <c r="L1102">
        <v>122.552069973187</v>
      </c>
      <c r="M1102">
        <v>28.734631505493699</v>
      </c>
      <c r="N1102">
        <v>3.8857297490532501</v>
      </c>
      <c r="O1102">
        <v>18.854387203011001</v>
      </c>
      <c r="P1102">
        <v>341.54764996104899</v>
      </c>
      <c r="Q1102">
        <v>0.13441279173651199</v>
      </c>
    </row>
    <row r="1103" spans="1:17" hidden="1" x14ac:dyDescent="0.3">
      <c r="A1103" t="s">
        <v>2365</v>
      </c>
      <c r="B1103" t="s">
        <v>2366</v>
      </c>
      <c r="C1103" t="s">
        <v>3138</v>
      </c>
      <c r="D1103" t="s">
        <v>242</v>
      </c>
      <c r="E1103">
        <v>2199.9535196799902</v>
      </c>
      <c r="F1103">
        <v>91.28</v>
      </c>
      <c r="G1103">
        <v>95.1748891920369</v>
      </c>
      <c r="H1103">
        <v>2.12564082983701</v>
      </c>
      <c r="I1103">
        <v>83.604373804038701</v>
      </c>
      <c r="J1103">
        <v>16.517953527976299</v>
      </c>
      <c r="K1103">
        <v>90.199637068689597</v>
      </c>
      <c r="L1103">
        <v>69.753713909743098</v>
      </c>
      <c r="M1103">
        <v>51.2499293686313</v>
      </c>
      <c r="N1103">
        <v>0.783725935883541</v>
      </c>
      <c r="O1103">
        <v>25.755915863277799</v>
      </c>
      <c r="P1103">
        <v>185.69640062597799</v>
      </c>
      <c r="Q1103">
        <v>0.142883423373112</v>
      </c>
    </row>
    <row r="1104" spans="1:17" hidden="1" x14ac:dyDescent="0.3">
      <c r="A1104" t="s">
        <v>2367</v>
      </c>
      <c r="B1104" t="s">
        <v>2368</v>
      </c>
      <c r="C1104" t="s">
        <v>3138</v>
      </c>
      <c r="D1104" t="s">
        <v>545</v>
      </c>
      <c r="E1104">
        <v>2199.8205425900001</v>
      </c>
      <c r="F1104">
        <v>359.15</v>
      </c>
      <c r="G1104">
        <v>102.174108819361</v>
      </c>
      <c r="H1104">
        <v>11.484314771781801</v>
      </c>
      <c r="I1104">
        <v>152.45990831554599</v>
      </c>
      <c r="J1104">
        <v>23.482714496040899</v>
      </c>
      <c r="K1104">
        <v>287.389377223537</v>
      </c>
      <c r="L1104">
        <v>206.53136253960301</v>
      </c>
      <c r="M1104">
        <v>73.2149541633882</v>
      </c>
      <c r="N1104">
        <v>0.168484601530973</v>
      </c>
      <c r="O1104">
        <v>2.2608937769734001</v>
      </c>
      <c r="P1104">
        <v>219.67067200712</v>
      </c>
      <c r="Q1104">
        <v>5.3742716998562999E-2</v>
      </c>
    </row>
    <row r="1105" spans="1:17" hidden="1" x14ac:dyDescent="0.3">
      <c r="A1105" t="s">
        <v>2369</v>
      </c>
      <c r="B1105" t="s">
        <v>2370</v>
      </c>
      <c r="C1105" t="s">
        <v>3138</v>
      </c>
      <c r="D1105" t="s">
        <v>108</v>
      </c>
      <c r="E1105">
        <v>2197.0883160369999</v>
      </c>
      <c r="F1105">
        <v>18.73</v>
      </c>
      <c r="G1105">
        <v>2.4995414907062301</v>
      </c>
      <c r="H1105">
        <v>-1.48093513388181</v>
      </c>
      <c r="I1105">
        <v>-6.0792112673422203</v>
      </c>
      <c r="J1105">
        <v>11.9028469251754</v>
      </c>
      <c r="K1105">
        <v>19.756129186060502</v>
      </c>
      <c r="L1105">
        <v>19.262465438983</v>
      </c>
      <c r="M1105">
        <v>44.803475310666201</v>
      </c>
      <c r="N1105">
        <v>0.57519452929408199</v>
      </c>
      <c r="O1105">
        <v>70.233103176246004</v>
      </c>
      <c r="P1105">
        <v>31.4088121096493</v>
      </c>
      <c r="Q1105">
        <v>0.118730272704891</v>
      </c>
    </row>
    <row r="1106" spans="1:17" hidden="1" x14ac:dyDescent="0.3">
      <c r="A1106" t="s">
        <v>2371</v>
      </c>
      <c r="B1106" t="s">
        <v>2372</v>
      </c>
      <c r="C1106" t="s">
        <v>3138</v>
      </c>
      <c r="D1106" t="s">
        <v>540</v>
      </c>
      <c r="E1106">
        <v>2196.0947051099902</v>
      </c>
      <c r="F1106">
        <v>562.04999999999995</v>
      </c>
      <c r="G1106">
        <v>-36.306903870343199</v>
      </c>
      <c r="H1106">
        <v>-6.2386853053361797</v>
      </c>
      <c r="I1106">
        <v>0.15400037077141299</v>
      </c>
      <c r="J1106">
        <v>7.7291084748752699</v>
      </c>
      <c r="K1106">
        <v>608.10831915718597</v>
      </c>
      <c r="L1106">
        <v>605.49270970503801</v>
      </c>
      <c r="M1106">
        <v>35.001885076141697</v>
      </c>
      <c r="N1106">
        <v>0.85486530491351098</v>
      </c>
      <c r="O1106">
        <v>28.102481985588401</v>
      </c>
      <c r="P1106">
        <v>21.906517731265499</v>
      </c>
      <c r="Q1106">
        <v>-0.15353934980613601</v>
      </c>
    </row>
    <row r="1107" spans="1:17" hidden="1" x14ac:dyDescent="0.3">
      <c r="A1107" t="s">
        <v>2373</v>
      </c>
      <c r="B1107" t="s">
        <v>2374</v>
      </c>
      <c r="C1107" t="s">
        <v>3138</v>
      </c>
      <c r="D1107" t="s">
        <v>263</v>
      </c>
      <c r="E1107">
        <v>2187.5258600000002</v>
      </c>
      <c r="F1107">
        <v>1605.5</v>
      </c>
      <c r="G1107">
        <v>19.459898062303701</v>
      </c>
      <c r="H1107">
        <v>5.1458140822118503</v>
      </c>
      <c r="I1107">
        <v>16.6207743733958</v>
      </c>
      <c r="J1107">
        <v>15.1960369417886</v>
      </c>
      <c r="K1107">
        <v>1521.60809988036</v>
      </c>
      <c r="L1107">
        <v>1418.1563239996001</v>
      </c>
      <c r="M1107">
        <v>68.036207901924797</v>
      </c>
      <c r="N1107">
        <v>0.54010579646244805</v>
      </c>
      <c r="O1107">
        <v>7.8106508875739697</v>
      </c>
      <c r="P1107">
        <v>47.822484117484599</v>
      </c>
      <c r="Q1107">
        <v>3.9830437513231003E-2</v>
      </c>
    </row>
    <row r="1108" spans="1:17" x14ac:dyDescent="0.3">
      <c r="A1108" t="s">
        <v>2375</v>
      </c>
      <c r="B1108" t="s">
        <v>2376</v>
      </c>
      <c r="C1108" t="s">
        <v>3123</v>
      </c>
      <c r="D1108" t="s">
        <v>54</v>
      </c>
      <c r="E1108">
        <v>2187.4063170599902</v>
      </c>
      <c r="F1108">
        <v>217.32</v>
      </c>
      <c r="G1108">
        <v>-89.936036273351604</v>
      </c>
      <c r="H1108">
        <v>-1.5254125925223501</v>
      </c>
      <c r="I1108">
        <v>-65.016448324274705</v>
      </c>
      <c r="J1108">
        <v>21.8136127981676</v>
      </c>
      <c r="K1108">
        <v>258.03240420948401</v>
      </c>
      <c r="L1108">
        <v>386.32638320534198</v>
      </c>
      <c r="M1108">
        <v>53.333614367313501</v>
      </c>
      <c r="N1108">
        <v>0.613267967126224</v>
      </c>
      <c r="O1108">
        <v>210.53285477636601</v>
      </c>
      <c r="P1108">
        <v>17.470270270270198</v>
      </c>
    </row>
    <row r="1109" spans="1:17" hidden="1" x14ac:dyDescent="0.3">
      <c r="A1109" t="s">
        <v>2377</v>
      </c>
      <c r="B1109" t="s">
        <v>2378</v>
      </c>
      <c r="C1109" t="s">
        <v>3138</v>
      </c>
      <c r="D1109" t="s">
        <v>548</v>
      </c>
      <c r="E1109">
        <v>2183.0287343300001</v>
      </c>
      <c r="F1109">
        <v>71.59</v>
      </c>
      <c r="G1109">
        <v>-12.302448280397901</v>
      </c>
      <c r="H1109">
        <v>-8.7362222418501094</v>
      </c>
      <c r="I1109">
        <v>-8.4901710311139897</v>
      </c>
      <c r="J1109">
        <v>10.0628548159993</v>
      </c>
      <c r="K1109">
        <v>78.717848899196099</v>
      </c>
      <c r="L1109">
        <v>77.093763160723995</v>
      </c>
      <c r="M1109">
        <v>42.4879461246354</v>
      </c>
      <c r="N1109">
        <v>0.42555662188079602</v>
      </c>
      <c r="O1109">
        <v>63.2211202681938</v>
      </c>
      <c r="P1109">
        <v>18.330578512396698</v>
      </c>
      <c r="Q1109">
        <v>0.14787930574491601</v>
      </c>
    </row>
    <row r="1110" spans="1:17" hidden="1" x14ac:dyDescent="0.3">
      <c r="A1110" t="s">
        <v>2379</v>
      </c>
      <c r="B1110" t="s">
        <v>2380</v>
      </c>
      <c r="C1110" t="s">
        <v>3138</v>
      </c>
      <c r="D1110" t="s">
        <v>740</v>
      </c>
      <c r="E1110">
        <v>2180.653534008</v>
      </c>
      <c r="F1110">
        <v>267.2</v>
      </c>
      <c r="G1110">
        <v>0.39875890493706101</v>
      </c>
      <c r="H1110">
        <v>0.62045049075714498</v>
      </c>
      <c r="I1110">
        <v>1.3562671426647099</v>
      </c>
      <c r="J1110">
        <v>2.1894040910838801</v>
      </c>
      <c r="K1110">
        <v>275.25085817432102</v>
      </c>
      <c r="L1110">
        <v>259.996746287897</v>
      </c>
      <c r="M1110">
        <v>58.290846172297002</v>
      </c>
      <c r="N1110">
        <v>2.3841422603014899</v>
      </c>
      <c r="O1110">
        <v>10.5164670658682</v>
      </c>
      <c r="P1110">
        <v>26.875593542260201</v>
      </c>
      <c r="Q1110">
        <v>3.2968413234804997E-2</v>
      </c>
    </row>
    <row r="1111" spans="1:17" hidden="1" x14ac:dyDescent="0.3">
      <c r="A1111" t="s">
        <v>2381</v>
      </c>
      <c r="B1111" t="s">
        <v>2382</v>
      </c>
      <c r="C1111" t="s">
        <v>3138</v>
      </c>
      <c r="D1111" t="s">
        <v>51</v>
      </c>
      <c r="E1111">
        <v>2174.37564204</v>
      </c>
      <c r="F1111">
        <v>1538.8</v>
      </c>
      <c r="G1111">
        <v>-2.6450874086792</v>
      </c>
      <c r="H1111">
        <v>-1.43545224873377</v>
      </c>
      <c r="I1111">
        <v>-2.7243514466192198</v>
      </c>
      <c r="J1111">
        <v>1.5913368858635999</v>
      </c>
      <c r="K1111">
        <v>1607.79959308818</v>
      </c>
      <c r="L1111">
        <v>1523.17313515655</v>
      </c>
      <c r="M1111">
        <v>36.502070366334898</v>
      </c>
      <c r="N1111">
        <v>0.50783806020415001</v>
      </c>
      <c r="O1111">
        <v>23.0796724720561</v>
      </c>
      <c r="P1111">
        <v>23.598393574297098</v>
      </c>
      <c r="Q1111">
        <v>9.6462695934571005E-2</v>
      </c>
    </row>
    <row r="1112" spans="1:17" hidden="1" x14ac:dyDescent="0.3">
      <c r="A1112" t="s">
        <v>2383</v>
      </c>
      <c r="B1112" t="s">
        <v>2384</v>
      </c>
      <c r="C1112" t="s">
        <v>3138</v>
      </c>
      <c r="D1112" t="s">
        <v>1003</v>
      </c>
      <c r="E1112">
        <v>2172.7159485000002</v>
      </c>
      <c r="F1112">
        <v>119.22</v>
      </c>
      <c r="G1112">
        <v>-21.1704176458124</v>
      </c>
      <c r="H1112">
        <v>-3.65057041802091</v>
      </c>
      <c r="I1112">
        <v>-3.1540893085446</v>
      </c>
      <c r="J1112">
        <v>0.93501559292943404</v>
      </c>
      <c r="K1112">
        <v>126.32287988830601</v>
      </c>
      <c r="M1112">
        <v>35.118298598071199</v>
      </c>
      <c r="N1112">
        <v>0.25123202229080999</v>
      </c>
      <c r="O1112">
        <v>33.199127663143699</v>
      </c>
      <c r="P1112">
        <v>11.3165266106442</v>
      </c>
    </row>
    <row r="1113" spans="1:17" hidden="1" x14ac:dyDescent="0.3">
      <c r="A1113" t="s">
        <v>2385</v>
      </c>
      <c r="B1113" t="s">
        <v>2386</v>
      </c>
      <c r="C1113" t="s">
        <v>3138</v>
      </c>
      <c r="D1113" t="s">
        <v>1319</v>
      </c>
      <c r="E1113">
        <v>2167.4795058</v>
      </c>
      <c r="F1113">
        <v>287</v>
      </c>
      <c r="G1113">
        <v>-23.148022852742699</v>
      </c>
      <c r="H1113">
        <v>-19.6340234909717</v>
      </c>
      <c r="I1113">
        <v>-11.8060818418772</v>
      </c>
      <c r="J1113">
        <v>7.1392516344651602</v>
      </c>
      <c r="K1113">
        <v>360.34529979667701</v>
      </c>
      <c r="L1113">
        <v>350.15505742394902</v>
      </c>
      <c r="M1113">
        <v>28.4681055929757</v>
      </c>
      <c r="N1113">
        <v>0.76487079570399596</v>
      </c>
      <c r="O1113">
        <v>57.439024390243901</v>
      </c>
      <c r="P1113">
        <v>9.6885151920504509</v>
      </c>
      <c r="Q1113">
        <v>1.1918000999730999E-2</v>
      </c>
    </row>
    <row r="1114" spans="1:17" hidden="1" x14ac:dyDescent="0.3">
      <c r="A1114" t="s">
        <v>2387</v>
      </c>
      <c r="B1114" t="s">
        <v>2388</v>
      </c>
      <c r="C1114" t="s">
        <v>3138</v>
      </c>
      <c r="D1114" t="s">
        <v>196</v>
      </c>
      <c r="E1114">
        <v>2163.8116963500001</v>
      </c>
      <c r="F1114">
        <v>388.95</v>
      </c>
      <c r="G1114">
        <v>-14.0122875370923</v>
      </c>
      <c r="H1114">
        <v>-1.30872079933903</v>
      </c>
      <c r="I1114">
        <v>-0.21354135006976299</v>
      </c>
      <c r="J1114">
        <v>1.4751016200070599</v>
      </c>
      <c r="K1114">
        <v>420.09279854102402</v>
      </c>
      <c r="L1114">
        <v>405.266971538051</v>
      </c>
      <c r="M1114">
        <v>26.220788994506901</v>
      </c>
      <c r="N1114">
        <v>0.44850621114961697</v>
      </c>
      <c r="O1114">
        <v>25.723100655611201</v>
      </c>
      <c r="P1114">
        <v>24.245328222328698</v>
      </c>
      <c r="Q1114">
        <v>3.4188217859491998E-2</v>
      </c>
    </row>
    <row r="1115" spans="1:17" hidden="1" x14ac:dyDescent="0.3">
      <c r="A1115" t="s">
        <v>2389</v>
      </c>
      <c r="B1115" t="s">
        <v>2390</v>
      </c>
      <c r="C1115" t="s">
        <v>3138</v>
      </c>
      <c r="D1115" t="s">
        <v>477</v>
      </c>
      <c r="E1115">
        <v>2161.8012840000001</v>
      </c>
      <c r="F1115">
        <v>1872</v>
      </c>
      <c r="G1115">
        <v>-8.4783438126684896</v>
      </c>
      <c r="H1115">
        <v>1.42408595703556</v>
      </c>
      <c r="I1115">
        <v>-8.2912824564358996</v>
      </c>
      <c r="J1115">
        <v>5.5504133582013102</v>
      </c>
      <c r="K1115">
        <v>1930.73987609605</v>
      </c>
      <c r="L1115">
        <v>1864.55244423812</v>
      </c>
      <c r="M1115">
        <v>32.885097290009099</v>
      </c>
      <c r="N1115">
        <v>0.56587587829150798</v>
      </c>
      <c r="O1115">
        <v>29.628739316239301</v>
      </c>
      <c r="P1115">
        <v>23.5643564356435</v>
      </c>
    </row>
    <row r="1116" spans="1:17" hidden="1" x14ac:dyDescent="0.3">
      <c r="A1116" t="s">
        <v>2391</v>
      </c>
      <c r="B1116" t="s">
        <v>2392</v>
      </c>
      <c r="C1116" t="s">
        <v>3138</v>
      </c>
      <c r="D1116" t="s">
        <v>51</v>
      </c>
      <c r="E1116">
        <v>2161.5101636200002</v>
      </c>
      <c r="F1116">
        <v>1034.2</v>
      </c>
      <c r="G1116">
        <v>156.983060167725</v>
      </c>
      <c r="H1116">
        <v>31.154696850369199</v>
      </c>
      <c r="I1116">
        <v>89.147726269322604</v>
      </c>
      <c r="J1116">
        <v>16.952652765593498</v>
      </c>
      <c r="K1116">
        <v>920.05697791352804</v>
      </c>
      <c r="L1116">
        <v>718.70327093137905</v>
      </c>
      <c r="M1116">
        <v>55.6037901341167</v>
      </c>
      <c r="N1116">
        <v>0.72136923021452903</v>
      </c>
      <c r="O1116">
        <v>10.520208857087599</v>
      </c>
      <c r="P1116">
        <v>186.44232100817001</v>
      </c>
      <c r="Q1116">
        <v>0.14683788502120301</v>
      </c>
    </row>
    <row r="1117" spans="1:17" hidden="1" x14ac:dyDescent="0.3">
      <c r="A1117" t="s">
        <v>2393</v>
      </c>
      <c r="B1117" t="s">
        <v>2394</v>
      </c>
      <c r="C1117" t="s">
        <v>3138</v>
      </c>
      <c r="D1117" t="s">
        <v>51</v>
      </c>
      <c r="E1117">
        <v>2155.5095027699999</v>
      </c>
      <c r="F1117">
        <v>745.9</v>
      </c>
      <c r="G1117">
        <v>-2.30749844899595</v>
      </c>
      <c r="H1117">
        <v>2.1941464391904799</v>
      </c>
      <c r="I1117">
        <v>-7.67058637845515</v>
      </c>
      <c r="J1117">
        <v>7.2180946130000398</v>
      </c>
      <c r="K1117">
        <v>762.53639252657695</v>
      </c>
      <c r="L1117">
        <v>726.79846662799298</v>
      </c>
      <c r="M1117">
        <v>48.217321841941299</v>
      </c>
      <c r="N1117">
        <v>0.23262038287987</v>
      </c>
      <c r="O1117">
        <v>15.6455288912722</v>
      </c>
      <c r="P1117">
        <v>30.859649122806999</v>
      </c>
      <c r="Q1117">
        <v>-7.3527539409216996E-2</v>
      </c>
    </row>
    <row r="1118" spans="1:17" hidden="1" x14ac:dyDescent="0.3">
      <c r="A1118" t="s">
        <v>2395</v>
      </c>
      <c r="B1118" t="s">
        <v>2396</v>
      </c>
      <c r="C1118" t="s">
        <v>3138</v>
      </c>
      <c r="D1118" t="s">
        <v>518</v>
      </c>
      <c r="E1118">
        <v>2154.1812735779999</v>
      </c>
      <c r="F1118">
        <v>119.67</v>
      </c>
      <c r="G1118">
        <v>12.774806101052301</v>
      </c>
      <c r="H1118">
        <v>1.21794529684768</v>
      </c>
      <c r="I1118">
        <v>4.9761049782602296</v>
      </c>
      <c r="J1118">
        <v>3.7758304150432598</v>
      </c>
      <c r="K1118">
        <v>120.06362293786199</v>
      </c>
      <c r="L1118">
        <v>113.677053286041</v>
      </c>
      <c r="M1118">
        <v>63.0764016622485</v>
      </c>
      <c r="N1118">
        <v>1.49100983977694</v>
      </c>
      <c r="O1118">
        <v>24.509066599816101</v>
      </c>
      <c r="P1118">
        <v>40.457746478873197</v>
      </c>
      <c r="Q1118">
        <v>5.9976062125951003E-2</v>
      </c>
    </row>
    <row r="1119" spans="1:17" hidden="1" x14ac:dyDescent="0.3">
      <c r="A1119" t="s">
        <v>2397</v>
      </c>
      <c r="B1119" t="s">
        <v>2398</v>
      </c>
      <c r="C1119" t="s">
        <v>3138</v>
      </c>
      <c r="D1119" t="s">
        <v>18</v>
      </c>
      <c r="E1119">
        <v>2152.0595159579998</v>
      </c>
      <c r="F1119">
        <v>219.89</v>
      </c>
      <c r="G1119">
        <v>-51.820713657316603</v>
      </c>
      <c r="H1119">
        <v>12.586582144161699</v>
      </c>
      <c r="I1119">
        <v>-7.4201785859899498</v>
      </c>
      <c r="J1119">
        <v>5.3874152723720501</v>
      </c>
      <c r="K1119">
        <v>220.97230419533301</v>
      </c>
      <c r="L1119">
        <v>228.42456701142601</v>
      </c>
      <c r="M1119">
        <v>42.252389651476101</v>
      </c>
      <c r="N1119">
        <v>0.78246865984807401</v>
      </c>
      <c r="O1119">
        <v>56.464595934330802</v>
      </c>
      <c r="P1119">
        <v>20.5206906001644</v>
      </c>
    </row>
    <row r="1120" spans="1:17" hidden="1" x14ac:dyDescent="0.3">
      <c r="A1120" t="s">
        <v>2399</v>
      </c>
      <c r="B1120" t="s">
        <v>2400</v>
      </c>
      <c r="C1120" t="s">
        <v>3138</v>
      </c>
      <c r="D1120" t="s">
        <v>1597</v>
      </c>
      <c r="E1120">
        <v>2151.1045250930001</v>
      </c>
      <c r="F1120">
        <v>158.81</v>
      </c>
      <c r="G1120">
        <v>10.9001430481276</v>
      </c>
      <c r="H1120">
        <v>3.75515086169785</v>
      </c>
      <c r="I1120">
        <v>46.901722830626099</v>
      </c>
      <c r="J1120">
        <v>10.3232345263591</v>
      </c>
      <c r="K1120">
        <v>159.36278145840001</v>
      </c>
      <c r="L1120">
        <v>133.504911436198</v>
      </c>
      <c r="M1120">
        <v>47.397907536792502</v>
      </c>
      <c r="N1120">
        <v>0.35848260362210299</v>
      </c>
      <c r="O1120">
        <v>28.3924186134374</v>
      </c>
      <c r="P1120">
        <v>75.383765875207004</v>
      </c>
      <c r="Q1120">
        <v>7.2768167382048998E-2</v>
      </c>
    </row>
    <row r="1121" spans="1:17" hidden="1" x14ac:dyDescent="0.3">
      <c r="A1121" t="s">
        <v>2401</v>
      </c>
      <c r="B1121" t="s">
        <v>2402</v>
      </c>
      <c r="C1121" t="s">
        <v>3138</v>
      </c>
      <c r="D1121" t="s">
        <v>21</v>
      </c>
      <c r="E1121">
        <v>2150.7549189900001</v>
      </c>
      <c r="F1121">
        <v>1233.1500000000001</v>
      </c>
      <c r="G1121">
        <v>216.91053000967099</v>
      </c>
      <c r="H1121">
        <v>81.067578168152593</v>
      </c>
      <c r="I1121">
        <v>115.208629992586</v>
      </c>
      <c r="J1121">
        <v>10.6864521009227</v>
      </c>
      <c r="K1121">
        <v>922.20288689614699</v>
      </c>
      <c r="L1121">
        <v>653.00074737483305</v>
      </c>
      <c r="M1121">
        <v>65.529088289897601</v>
      </c>
      <c r="N1121">
        <v>0.95155706726232103</v>
      </c>
      <c r="O1121">
        <v>3.7992133965859698</v>
      </c>
      <c r="P1121">
        <v>273.68181818181802</v>
      </c>
      <c r="Q1121">
        <v>0.16588209167763501</v>
      </c>
    </row>
    <row r="1122" spans="1:17" hidden="1" x14ac:dyDescent="0.3">
      <c r="A1122" t="s">
        <v>2403</v>
      </c>
      <c r="B1122" t="s">
        <v>2404</v>
      </c>
      <c r="C1122" t="s">
        <v>3138</v>
      </c>
      <c r="D1122" t="s">
        <v>474</v>
      </c>
      <c r="E1122">
        <v>2138.8368198599901</v>
      </c>
      <c r="F1122">
        <v>519.35</v>
      </c>
      <c r="G1122">
        <v>-47.088062389907797</v>
      </c>
      <c r="H1122">
        <v>-4.2558294053158701</v>
      </c>
      <c r="I1122">
        <v>-27.3189070992285</v>
      </c>
      <c r="J1122">
        <v>5.43727646786955</v>
      </c>
      <c r="K1122">
        <v>563.02920306743999</v>
      </c>
      <c r="L1122">
        <v>615.56751928256199</v>
      </c>
      <c r="M1122">
        <v>42.637935872740201</v>
      </c>
      <c r="N1122">
        <v>0.65902937917332804</v>
      </c>
      <c r="O1122">
        <v>53.778761913930801</v>
      </c>
      <c r="P1122">
        <v>9.9502487562188993</v>
      </c>
      <c r="Q1122">
        <v>-3.6009691010352E-2</v>
      </c>
    </row>
    <row r="1123" spans="1:17" hidden="1" x14ac:dyDescent="0.3">
      <c r="A1123" t="s">
        <v>2405</v>
      </c>
      <c r="B1123" t="s">
        <v>2406</v>
      </c>
      <c r="C1123" t="s">
        <v>3138</v>
      </c>
      <c r="D1123" t="s">
        <v>141</v>
      </c>
      <c r="E1123">
        <v>2137.0099093599902</v>
      </c>
      <c r="F1123">
        <v>116.84</v>
      </c>
      <c r="G1123">
        <v>10.846993744897199</v>
      </c>
      <c r="H1123">
        <v>11.710984058037299</v>
      </c>
      <c r="I1123">
        <v>17.735947327560101</v>
      </c>
      <c r="J1123">
        <v>6.7037796088006596</v>
      </c>
      <c r="K1123">
        <v>118.845696511057</v>
      </c>
      <c r="L1123">
        <v>108.257519126467</v>
      </c>
      <c r="M1123">
        <v>46.9547304970176</v>
      </c>
      <c r="N1123">
        <v>0.63973516281474396</v>
      </c>
      <c r="O1123">
        <v>39.036288942143003</v>
      </c>
      <c r="P1123">
        <v>60.9366391184573</v>
      </c>
      <c r="Q1123">
        <v>4.9435962687139998E-2</v>
      </c>
    </row>
    <row r="1124" spans="1:17" hidden="1" x14ac:dyDescent="0.3">
      <c r="A1124" t="s">
        <v>2407</v>
      </c>
      <c r="B1124" t="s">
        <v>2408</v>
      </c>
      <c r="C1124" t="s">
        <v>3138</v>
      </c>
      <c r="D1124" t="s">
        <v>477</v>
      </c>
      <c r="E1124">
        <v>2125.89639592</v>
      </c>
      <c r="F1124">
        <v>631.70000000000005</v>
      </c>
      <c r="G1124">
        <v>54.810857371792203</v>
      </c>
      <c r="H1124">
        <v>21.1880431062106</v>
      </c>
      <c r="I1124">
        <v>68.5168797787464</v>
      </c>
      <c r="J1124">
        <v>6.9370523955843799</v>
      </c>
      <c r="K1124">
        <v>524.34065029426199</v>
      </c>
      <c r="L1124">
        <v>447.904999350163</v>
      </c>
      <c r="M1124">
        <v>74.957212180448394</v>
      </c>
      <c r="N1124">
        <v>2.23582057777474</v>
      </c>
      <c r="O1124">
        <v>2.1845812885863398</v>
      </c>
      <c r="P1124">
        <v>115.597269624573</v>
      </c>
      <c r="Q1124">
        <v>-4.8119002939713003E-2</v>
      </c>
    </row>
    <row r="1125" spans="1:17" hidden="1" x14ac:dyDescent="0.3">
      <c r="A1125" t="s">
        <v>2409</v>
      </c>
      <c r="B1125" t="s">
        <v>2410</v>
      </c>
      <c r="C1125" t="s">
        <v>3138</v>
      </c>
      <c r="D1125" t="s">
        <v>75</v>
      </c>
      <c r="E1125">
        <v>2118.3146821199998</v>
      </c>
      <c r="F1125">
        <v>244.02</v>
      </c>
      <c r="G1125">
        <v>-17.1368651034865</v>
      </c>
      <c r="H1125">
        <v>6.7663992457914004</v>
      </c>
      <c r="I1125">
        <v>3.1583292193079999</v>
      </c>
      <c r="J1125">
        <v>6.0000454230870002</v>
      </c>
      <c r="K1125">
        <v>241.40594108223499</v>
      </c>
      <c r="L1125">
        <v>232.31620469739201</v>
      </c>
      <c r="M1125">
        <v>53.244802228882399</v>
      </c>
      <c r="N1125">
        <v>1.6097723638111301</v>
      </c>
      <c r="O1125">
        <v>12.490779444307799</v>
      </c>
      <c r="P1125">
        <v>26.435233160621699</v>
      </c>
      <c r="Q1125">
        <v>-4.2885717686689001E-2</v>
      </c>
    </row>
    <row r="1126" spans="1:17" hidden="1" x14ac:dyDescent="0.3">
      <c r="A1126" t="s">
        <v>2411</v>
      </c>
      <c r="B1126" t="s">
        <v>2412</v>
      </c>
      <c r="C1126" t="s">
        <v>3138</v>
      </c>
      <c r="D1126" t="s">
        <v>412</v>
      </c>
      <c r="E1126">
        <v>2117.733897435</v>
      </c>
      <c r="F1126">
        <v>1079.8499999999999</v>
      </c>
      <c r="G1126">
        <v>-39.443637385726902</v>
      </c>
      <c r="H1126">
        <v>-0.46312342904720699</v>
      </c>
      <c r="I1126">
        <v>-19.6372688718244</v>
      </c>
      <c r="J1126">
        <v>9.6597138590795009</v>
      </c>
      <c r="K1126">
        <v>1140.1653091302201</v>
      </c>
      <c r="L1126">
        <v>1189.7569234438599</v>
      </c>
      <c r="M1126">
        <v>47.715245775666702</v>
      </c>
      <c r="N1126">
        <v>1.5243820072943399</v>
      </c>
      <c r="O1126">
        <v>36.537482057693197</v>
      </c>
      <c r="P1126">
        <v>30.882976789285401</v>
      </c>
      <c r="Q1126">
        <v>-4.1009619170033998E-2</v>
      </c>
    </row>
    <row r="1127" spans="1:17" hidden="1" x14ac:dyDescent="0.3">
      <c r="A1127" t="s">
        <v>2413</v>
      </c>
      <c r="B1127" t="s">
        <v>2414</v>
      </c>
      <c r="C1127" t="s">
        <v>3138</v>
      </c>
      <c r="D1127" t="s">
        <v>120</v>
      </c>
      <c r="E1127">
        <v>2109.9408034500002</v>
      </c>
      <c r="F1127">
        <v>137.05000000000001</v>
      </c>
      <c r="G1127">
        <v>-31.924614513843402</v>
      </c>
      <c r="H1127">
        <v>0.16500779613571001</v>
      </c>
      <c r="I1127">
        <v>1.7079500708679201</v>
      </c>
      <c r="J1127">
        <v>14.9294882099868</v>
      </c>
      <c r="K1127">
        <v>134.712689404419</v>
      </c>
      <c r="L1127">
        <v>125.11176299652099</v>
      </c>
      <c r="M1127">
        <v>66.322976232342398</v>
      </c>
      <c r="N1127">
        <v>0.64661164925572201</v>
      </c>
      <c r="O1127">
        <v>30.3903684786574</v>
      </c>
      <c r="P1127">
        <v>54.8587570621469</v>
      </c>
      <c r="Q1127">
        <v>0.15180789172554099</v>
      </c>
    </row>
    <row r="1128" spans="1:17" hidden="1" x14ac:dyDescent="0.3">
      <c r="A1128" t="s">
        <v>2415</v>
      </c>
      <c r="B1128" t="s">
        <v>2416</v>
      </c>
      <c r="C1128" t="s">
        <v>3138</v>
      </c>
      <c r="D1128" t="s">
        <v>46</v>
      </c>
      <c r="E1128">
        <v>2104.8133685749999</v>
      </c>
      <c r="F1128">
        <v>498.35</v>
      </c>
      <c r="G1128">
        <v>-31.2164186470354</v>
      </c>
      <c r="H1128">
        <v>-7.3295895436873</v>
      </c>
      <c r="I1128">
        <v>-29.051249297302999</v>
      </c>
      <c r="J1128">
        <v>3.6258805883390601</v>
      </c>
      <c r="K1128">
        <v>533.22891800327295</v>
      </c>
      <c r="L1128">
        <v>558.92821562406402</v>
      </c>
      <c r="M1128">
        <v>44.396467581887599</v>
      </c>
      <c r="N1128">
        <v>0.36337325064307502</v>
      </c>
      <c r="O1128">
        <v>70.562857429517393</v>
      </c>
      <c r="P1128">
        <v>15.212114206450099</v>
      </c>
      <c r="Q1128">
        <v>0.164087482731022</v>
      </c>
    </row>
    <row r="1129" spans="1:17" hidden="1" x14ac:dyDescent="0.3">
      <c r="A1129" t="s">
        <v>2417</v>
      </c>
      <c r="B1129" t="s">
        <v>2418</v>
      </c>
      <c r="C1129" t="s">
        <v>3138</v>
      </c>
      <c r="D1129" t="s">
        <v>286</v>
      </c>
      <c r="E1129">
        <v>2102.1426929999998</v>
      </c>
      <c r="F1129">
        <v>858.95</v>
      </c>
      <c r="G1129">
        <v>123.869774682762</v>
      </c>
      <c r="H1129">
        <v>3.8049575003254299</v>
      </c>
      <c r="I1129">
        <v>25.202845543898</v>
      </c>
      <c r="J1129">
        <v>12.362539057444501</v>
      </c>
      <c r="K1129">
        <v>854.13850230126002</v>
      </c>
      <c r="M1129">
        <v>50.039995905257001</v>
      </c>
      <c r="N1129">
        <v>1.0724844626726699</v>
      </c>
      <c r="O1129">
        <v>31.7538855579486</v>
      </c>
      <c r="P1129">
        <v>265.51063829787199</v>
      </c>
    </row>
    <row r="1130" spans="1:17" hidden="1" x14ac:dyDescent="0.3">
      <c r="A1130" t="s">
        <v>2419</v>
      </c>
      <c r="B1130" t="s">
        <v>2420</v>
      </c>
      <c r="C1130" t="s">
        <v>3138</v>
      </c>
      <c r="D1130" t="s">
        <v>242</v>
      </c>
      <c r="E1130">
        <v>2097.3982251399998</v>
      </c>
      <c r="F1130">
        <v>271.39999999999998</v>
      </c>
      <c r="G1130">
        <v>-43.507266891497601</v>
      </c>
      <c r="H1130">
        <v>4.4613443306676701E-2</v>
      </c>
      <c r="I1130">
        <v>-14.9007149323068</v>
      </c>
      <c r="J1130">
        <v>6.1137191107372297</v>
      </c>
      <c r="K1130">
        <v>283.39539285656502</v>
      </c>
      <c r="L1130">
        <v>304.44913399384501</v>
      </c>
      <c r="M1130">
        <v>46.509365946342903</v>
      </c>
      <c r="N1130">
        <v>0.56142684719076696</v>
      </c>
      <c r="O1130">
        <v>38.172439204126697</v>
      </c>
      <c r="P1130">
        <v>10.572418007740801</v>
      </c>
    </row>
    <row r="1131" spans="1:17" hidden="1" x14ac:dyDescent="0.3">
      <c r="A1131" t="s">
        <v>2421</v>
      </c>
      <c r="B1131" t="s">
        <v>2422</v>
      </c>
      <c r="C1131" t="s">
        <v>3138</v>
      </c>
      <c r="D1131" t="s">
        <v>941</v>
      </c>
      <c r="E1131">
        <v>2094.6346612000002</v>
      </c>
      <c r="F1131">
        <v>314.5</v>
      </c>
      <c r="G1131">
        <v>249.36651133585099</v>
      </c>
      <c r="H1131">
        <v>9.5564807381193102</v>
      </c>
      <c r="I1131">
        <v>42.503767205941998</v>
      </c>
      <c r="J1131">
        <v>8.5380057024696505</v>
      </c>
      <c r="K1131">
        <v>338.33010792877201</v>
      </c>
      <c r="L1131">
        <v>270.65389850131902</v>
      </c>
      <c r="M1131">
        <v>39.200019440795003</v>
      </c>
      <c r="N1131">
        <v>0.34373815594914198</v>
      </c>
      <c r="O1131">
        <v>38.362480127185997</v>
      </c>
      <c r="Q1131">
        <v>0.16930943493636399</v>
      </c>
    </row>
    <row r="1132" spans="1:17" hidden="1" x14ac:dyDescent="0.3">
      <c r="A1132" t="s">
        <v>1793</v>
      </c>
      <c r="B1132" t="s">
        <v>2423</v>
      </c>
      <c r="C1132" t="s">
        <v>3138</v>
      </c>
      <c r="D1132" t="s">
        <v>1795</v>
      </c>
      <c r="E1132">
        <v>2091.9342556299998</v>
      </c>
      <c r="F1132">
        <v>31.92</v>
      </c>
      <c r="G1132">
        <v>-19.9493318299821</v>
      </c>
      <c r="H1132">
        <v>0.20251716558691199</v>
      </c>
      <c r="I1132">
        <v>-13.427256366277501</v>
      </c>
      <c r="J1132">
        <v>14.685957654057001</v>
      </c>
      <c r="K1132">
        <v>33.995849223411298</v>
      </c>
      <c r="L1132">
        <v>34.8524202643219</v>
      </c>
      <c r="M1132">
        <v>49.333103027404697</v>
      </c>
      <c r="N1132">
        <v>1.1839796061311201</v>
      </c>
      <c r="O1132">
        <v>43.953634085212997</v>
      </c>
      <c r="P1132">
        <v>17.569060773480601</v>
      </c>
      <c r="Q1132">
        <v>7.0291434656782004E-2</v>
      </c>
    </row>
    <row r="1133" spans="1:17" hidden="1" x14ac:dyDescent="0.3">
      <c r="A1133" t="s">
        <v>2424</v>
      </c>
      <c r="B1133" t="s">
        <v>2425</v>
      </c>
      <c r="C1133" t="s">
        <v>3138</v>
      </c>
      <c r="D1133" t="s">
        <v>462</v>
      </c>
      <c r="E1133">
        <v>2081.1577351999999</v>
      </c>
      <c r="F1133">
        <v>261.7</v>
      </c>
      <c r="G1133">
        <v>-25.4223242631505</v>
      </c>
      <c r="H1133">
        <v>-3.8367719833895402</v>
      </c>
      <c r="I1133">
        <v>-7.91261991679694</v>
      </c>
      <c r="J1133">
        <v>4.3808897553017703</v>
      </c>
      <c r="K1133">
        <v>283.99378076801202</v>
      </c>
      <c r="L1133">
        <v>282.83997906818098</v>
      </c>
      <c r="M1133">
        <v>40.3288515050576</v>
      </c>
      <c r="N1133">
        <v>0.295185248084887</v>
      </c>
      <c r="O1133">
        <v>38.326327856323999</v>
      </c>
      <c r="P1133">
        <v>15.362574388362299</v>
      </c>
      <c r="Q1133">
        <v>-7.2673260343493001E-2</v>
      </c>
    </row>
    <row r="1134" spans="1:17" hidden="1" x14ac:dyDescent="0.3">
      <c r="A1134" t="s">
        <v>2426</v>
      </c>
      <c r="B1134" t="s">
        <v>2427</v>
      </c>
      <c r="C1134" t="s">
        <v>3138</v>
      </c>
      <c r="D1134" t="s">
        <v>117</v>
      </c>
      <c r="E1134">
        <v>2072.4998601090001</v>
      </c>
      <c r="F1134">
        <v>143.43</v>
      </c>
      <c r="G1134">
        <v>-37.0253120411613</v>
      </c>
      <c r="H1134">
        <v>-5.7355449181915397</v>
      </c>
      <c r="I1134">
        <v>-23.079142791792901</v>
      </c>
      <c r="J1134">
        <v>7.8210355533624201</v>
      </c>
      <c r="K1134">
        <v>154.38198304149299</v>
      </c>
      <c r="L1134">
        <v>160.701796753406</v>
      </c>
      <c r="M1134">
        <v>40.123360774353998</v>
      </c>
      <c r="N1134">
        <v>0.36098470912161801</v>
      </c>
      <c r="O1134">
        <v>48.365056124939002</v>
      </c>
      <c r="P1134">
        <v>6.2444444444444498</v>
      </c>
      <c r="Q1134">
        <v>8.2123045188380005E-3</v>
      </c>
    </row>
    <row r="1135" spans="1:17" hidden="1" x14ac:dyDescent="0.3">
      <c r="A1135" t="s">
        <v>2428</v>
      </c>
      <c r="B1135" t="s">
        <v>2429</v>
      </c>
      <c r="C1135" t="s">
        <v>3138</v>
      </c>
      <c r="D1135" t="s">
        <v>474</v>
      </c>
      <c r="E1135">
        <v>2070.2357919000001</v>
      </c>
      <c r="F1135">
        <v>13.32</v>
      </c>
      <c r="G1135">
        <v>-14.390177705387</v>
      </c>
      <c r="H1135">
        <v>0.30491514408634801</v>
      </c>
      <c r="I1135">
        <v>-2.6980896996109198</v>
      </c>
      <c r="J1135">
        <v>18.412539057444398</v>
      </c>
      <c r="K1135">
        <v>13.3219233372114</v>
      </c>
      <c r="L1135">
        <v>12.6829586632547</v>
      </c>
      <c r="M1135">
        <v>50.832235324304499</v>
      </c>
      <c r="N1135">
        <v>0.38786704480531398</v>
      </c>
      <c r="O1135">
        <v>31.756756756756701</v>
      </c>
      <c r="P1135">
        <v>34.545454545454497</v>
      </c>
      <c r="Q1135">
        <v>0.117228125669027</v>
      </c>
    </row>
    <row r="1136" spans="1:17" hidden="1" x14ac:dyDescent="0.3">
      <c r="A1136" t="s">
        <v>2430</v>
      </c>
      <c r="B1136" t="s">
        <v>2431</v>
      </c>
      <c r="C1136" t="s">
        <v>3138</v>
      </c>
      <c r="D1136" t="s">
        <v>263</v>
      </c>
      <c r="E1136">
        <v>2065.00738017</v>
      </c>
      <c r="F1136">
        <v>456.15</v>
      </c>
      <c r="G1136">
        <v>67.205405195444499</v>
      </c>
      <c r="H1136">
        <v>13.929125862436599</v>
      </c>
      <c r="I1136">
        <v>13.802381094627201</v>
      </c>
      <c r="J1136">
        <v>12.2563584504866</v>
      </c>
      <c r="K1136">
        <v>424.62911726618302</v>
      </c>
      <c r="L1136">
        <v>378.57938669931002</v>
      </c>
      <c r="M1136">
        <v>73.660780693299202</v>
      </c>
      <c r="N1136">
        <v>1.07588808389999</v>
      </c>
      <c r="O1136">
        <v>9.6240271840403402</v>
      </c>
      <c r="P1136">
        <v>102.598267821452</v>
      </c>
      <c r="Q1136">
        <v>0.269435358030784</v>
      </c>
    </row>
    <row r="1137" spans="1:17" hidden="1" x14ac:dyDescent="0.3">
      <c r="A1137" t="s">
        <v>2432</v>
      </c>
      <c r="B1137" t="s">
        <v>2433</v>
      </c>
      <c r="C1137" t="s">
        <v>3138</v>
      </c>
      <c r="D1137" t="s">
        <v>304</v>
      </c>
      <c r="E1137">
        <v>2064.7952639999999</v>
      </c>
      <c r="F1137">
        <v>1540.8</v>
      </c>
      <c r="G1137">
        <v>382.39885549834099</v>
      </c>
      <c r="H1137">
        <v>18.237499209552499</v>
      </c>
      <c r="I1137">
        <v>23.8156814868297</v>
      </c>
      <c r="J1137">
        <v>1.8758723907778301</v>
      </c>
      <c r="K1137">
        <v>1437.65475164959</v>
      </c>
      <c r="L1137">
        <v>1078.9069727738399</v>
      </c>
      <c r="M1137">
        <v>61.688836602107699</v>
      </c>
      <c r="N1137">
        <v>0.41860805419081898</v>
      </c>
      <c r="O1137">
        <v>5.4582035306334404</v>
      </c>
      <c r="P1137">
        <v>484.965831435079</v>
      </c>
      <c r="Q1137">
        <v>0.201181927088638</v>
      </c>
    </row>
    <row r="1138" spans="1:17" hidden="1" x14ac:dyDescent="0.3">
      <c r="A1138" t="s">
        <v>2434</v>
      </c>
      <c r="B1138" t="s">
        <v>2435</v>
      </c>
      <c r="C1138" t="s">
        <v>3138</v>
      </c>
      <c r="D1138" t="s">
        <v>75</v>
      </c>
      <c r="E1138">
        <v>2058.929358465</v>
      </c>
      <c r="F1138">
        <v>2730.35</v>
      </c>
      <c r="G1138">
        <v>-20.908011944397799</v>
      </c>
      <c r="H1138">
        <v>-0.69036705681822197</v>
      </c>
      <c r="I1138">
        <v>-2.8383120761952498</v>
      </c>
      <c r="J1138">
        <v>4.9347612796667102</v>
      </c>
      <c r="K1138">
        <v>2825.2838693767499</v>
      </c>
      <c r="L1138">
        <v>2823.9569305541199</v>
      </c>
      <c r="M1138">
        <v>44.175021666000497</v>
      </c>
      <c r="N1138">
        <v>0.44387197806600298</v>
      </c>
      <c r="O1138">
        <v>16.1444503451938</v>
      </c>
      <c r="P1138">
        <v>16.400571270223601</v>
      </c>
      <c r="Q1138">
        <v>-0.11123801361114299</v>
      </c>
    </row>
    <row r="1139" spans="1:17" hidden="1" x14ac:dyDescent="0.3">
      <c r="A1139" t="s">
        <v>2436</v>
      </c>
      <c r="B1139" t="s">
        <v>2437</v>
      </c>
      <c r="C1139" t="s">
        <v>3138</v>
      </c>
      <c r="D1139" t="s">
        <v>196</v>
      </c>
      <c r="E1139">
        <v>2056.7975231999999</v>
      </c>
      <c r="F1139">
        <v>1264.8</v>
      </c>
      <c r="G1139">
        <v>26.460676127894601</v>
      </c>
      <c r="H1139">
        <v>3.2280957282067799</v>
      </c>
      <c r="I1139">
        <v>34.431640708962398</v>
      </c>
      <c r="J1139">
        <v>10.8844585880396</v>
      </c>
      <c r="K1139">
        <v>1305.4536744194299</v>
      </c>
      <c r="L1139">
        <v>1168.2321608355101</v>
      </c>
      <c r="M1139">
        <v>50.7762627812874</v>
      </c>
      <c r="N1139">
        <v>0.42222619251167998</v>
      </c>
      <c r="O1139">
        <v>21.9086021505376</v>
      </c>
      <c r="P1139">
        <v>63.084262781252001</v>
      </c>
      <c r="Q1139">
        <v>5.1464747148693001E-2</v>
      </c>
    </row>
    <row r="1140" spans="1:17" hidden="1" x14ac:dyDescent="0.3">
      <c r="A1140" t="s">
        <v>2438</v>
      </c>
      <c r="B1140" t="s">
        <v>2439</v>
      </c>
      <c r="C1140" t="s">
        <v>3138</v>
      </c>
      <c r="D1140" t="s">
        <v>1993</v>
      </c>
      <c r="E1140">
        <v>2056.6440453599998</v>
      </c>
      <c r="F1140">
        <v>709.65</v>
      </c>
      <c r="G1140">
        <v>-15.4486173127992</v>
      </c>
      <c r="H1140">
        <v>16.475610520683599</v>
      </c>
      <c r="I1140">
        <v>-15.4696654055348</v>
      </c>
      <c r="J1140">
        <v>15.8530632509928</v>
      </c>
      <c r="K1140">
        <v>630.61993107160197</v>
      </c>
      <c r="L1140">
        <v>638.29717335398595</v>
      </c>
      <c r="M1140">
        <v>82.644099840428296</v>
      </c>
      <c r="N1140">
        <v>1.6185273669492299</v>
      </c>
      <c r="O1140">
        <v>28.936799830902501</v>
      </c>
      <c r="P1140">
        <v>36.471153846153797</v>
      </c>
      <c r="Q1140">
        <v>0.153895452891575</v>
      </c>
    </row>
    <row r="1141" spans="1:17" hidden="1" x14ac:dyDescent="0.3">
      <c r="A1141" t="s">
        <v>2440</v>
      </c>
      <c r="B1141" t="s">
        <v>2441</v>
      </c>
      <c r="C1141" t="s">
        <v>3138</v>
      </c>
      <c r="D1141" t="s">
        <v>474</v>
      </c>
      <c r="E1141">
        <v>2054.0475152399999</v>
      </c>
      <c r="F1141">
        <v>317.3</v>
      </c>
      <c r="G1141">
        <v>1.43628800926288</v>
      </c>
      <c r="H1141">
        <v>0.16310562530690301</v>
      </c>
      <c r="I1141">
        <v>-24.483913957357501</v>
      </c>
      <c r="J1141">
        <v>12.337619388917499</v>
      </c>
      <c r="K1141">
        <v>352.35858058494802</v>
      </c>
      <c r="L1141">
        <v>360.43268711082101</v>
      </c>
      <c r="M1141">
        <v>50.011163744225698</v>
      </c>
      <c r="N1141">
        <v>1.0829620604096299</v>
      </c>
      <c r="O1141">
        <v>61.897258115348201</v>
      </c>
      <c r="P1141">
        <v>35.251491901108203</v>
      </c>
      <c r="Q1141">
        <v>0.12094851504965599</v>
      </c>
    </row>
    <row r="1142" spans="1:17" hidden="1" x14ac:dyDescent="0.3">
      <c r="A1142" t="s">
        <v>2442</v>
      </c>
      <c r="B1142" t="s">
        <v>2443</v>
      </c>
      <c r="C1142" t="s">
        <v>3138</v>
      </c>
      <c r="D1142" t="s">
        <v>438</v>
      </c>
      <c r="E1142">
        <v>2053.7587975000001</v>
      </c>
      <c r="F1142">
        <v>3442.15</v>
      </c>
      <c r="G1142">
        <v>53.130359201078598</v>
      </c>
      <c r="H1142">
        <v>16.431203036569698</v>
      </c>
      <c r="I1142">
        <v>39.402892253679902</v>
      </c>
      <c r="J1142">
        <v>15.963310626687401</v>
      </c>
      <c r="K1142">
        <v>3161.23854287634</v>
      </c>
      <c r="L1142">
        <v>2641.9265620113401</v>
      </c>
      <c r="M1142">
        <v>68.241801518202607</v>
      </c>
      <c r="N1142">
        <v>0.902347724430269</v>
      </c>
      <c r="O1142">
        <v>18.6830905102915</v>
      </c>
      <c r="P1142">
        <v>161.76045627376399</v>
      </c>
      <c r="Q1142">
        <v>0.13212486246263699</v>
      </c>
    </row>
    <row r="1143" spans="1:17" hidden="1" x14ac:dyDescent="0.3">
      <c r="A1143" t="s">
        <v>2444</v>
      </c>
      <c r="B1143" t="s">
        <v>2445</v>
      </c>
      <c r="C1143" t="s">
        <v>3138</v>
      </c>
      <c r="D1143" t="s">
        <v>273</v>
      </c>
      <c r="E1143">
        <v>2050.6681082999999</v>
      </c>
      <c r="F1143">
        <v>3217.35</v>
      </c>
      <c r="G1143">
        <v>775.05527326503704</v>
      </c>
      <c r="H1143">
        <v>0.91629211440238101</v>
      </c>
      <c r="I1143">
        <v>178.54135230624101</v>
      </c>
      <c r="J1143">
        <v>-0.913870438104464</v>
      </c>
      <c r="K1143">
        <v>3330.3803648193202</v>
      </c>
      <c r="L1143">
        <v>2376.2293205782998</v>
      </c>
      <c r="M1143">
        <v>48.147337218963003</v>
      </c>
      <c r="N1143">
        <v>1.6602809706257899</v>
      </c>
      <c r="O1143">
        <v>29.7651794178438</v>
      </c>
      <c r="P1143">
        <v>998.07167235494796</v>
      </c>
    </row>
    <row r="1144" spans="1:17" hidden="1" x14ac:dyDescent="0.3">
      <c r="A1144" t="s">
        <v>2446</v>
      </c>
      <c r="B1144" t="s">
        <v>2447</v>
      </c>
      <c r="C1144" t="s">
        <v>3138</v>
      </c>
      <c r="D1144" t="s">
        <v>160</v>
      </c>
      <c r="E1144">
        <v>2048.216625</v>
      </c>
      <c r="F1144">
        <v>2053.35</v>
      </c>
      <c r="G1144">
        <v>-24.981044303555102</v>
      </c>
      <c r="H1144">
        <v>7.9222213145980698</v>
      </c>
      <c r="I1144">
        <v>-16.086945929325399</v>
      </c>
      <c r="J1144">
        <v>5.3879283090768402</v>
      </c>
      <c r="K1144">
        <v>2047.50888396712</v>
      </c>
      <c r="L1144">
        <v>2070.5810767990001</v>
      </c>
      <c r="M1144">
        <v>60.507846231106399</v>
      </c>
      <c r="N1144">
        <v>2.3460667271448798</v>
      </c>
      <c r="O1144">
        <v>35.325200282465197</v>
      </c>
      <c r="P1144">
        <v>21.499999999999901</v>
      </c>
      <c r="Q1144">
        <v>0.13948820040202201</v>
      </c>
    </row>
    <row r="1145" spans="1:17" hidden="1" x14ac:dyDescent="0.3">
      <c r="A1145" t="s">
        <v>2448</v>
      </c>
      <c r="B1145" t="s">
        <v>2449</v>
      </c>
      <c r="C1145" t="s">
        <v>3138</v>
      </c>
      <c r="D1145" t="s">
        <v>1040</v>
      </c>
      <c r="E1145">
        <v>2048.179584</v>
      </c>
      <c r="F1145">
        <v>897.6</v>
      </c>
      <c r="G1145">
        <v>2.3618921614215602</v>
      </c>
      <c r="H1145">
        <v>-3.6341483650287598</v>
      </c>
      <c r="I1145">
        <v>13.199316748768601</v>
      </c>
      <c r="J1145">
        <v>8.3926371249380001</v>
      </c>
      <c r="K1145">
        <v>981.87630182201099</v>
      </c>
      <c r="L1145">
        <v>893.58816159268702</v>
      </c>
      <c r="M1145">
        <v>40.030810858384598</v>
      </c>
      <c r="N1145">
        <v>0.35295098193820401</v>
      </c>
      <c r="O1145">
        <v>48.729946524064097</v>
      </c>
      <c r="P1145">
        <v>39.693409073223897</v>
      </c>
      <c r="Q1145">
        <v>2.1036447141955E-2</v>
      </c>
    </row>
    <row r="1146" spans="1:17" hidden="1" x14ac:dyDescent="0.3">
      <c r="A1146" t="s">
        <v>2450</v>
      </c>
      <c r="B1146" t="s">
        <v>2451</v>
      </c>
      <c r="C1146" t="s">
        <v>3138</v>
      </c>
      <c r="D1146" t="s">
        <v>263</v>
      </c>
      <c r="E1146">
        <v>2046.49233192</v>
      </c>
      <c r="F1146">
        <v>567.85</v>
      </c>
      <c r="G1146">
        <v>-29.810783744713799</v>
      </c>
      <c r="H1146">
        <v>1.1922674804972699</v>
      </c>
      <c r="I1146">
        <v>-20.735744979113999</v>
      </c>
      <c r="J1146">
        <v>6.4761754210808604</v>
      </c>
      <c r="K1146">
        <v>594.539901850462</v>
      </c>
      <c r="L1146">
        <v>605.08978250908899</v>
      </c>
      <c r="M1146">
        <v>47.403490617809901</v>
      </c>
      <c r="N1146">
        <v>0.66618014485034305</v>
      </c>
      <c r="O1146">
        <v>64.656159196971004</v>
      </c>
      <c r="P1146">
        <v>21.843149876622601</v>
      </c>
      <c r="Q1146">
        <v>6.6250505392482006E-2</v>
      </c>
    </row>
    <row r="1147" spans="1:17" hidden="1" x14ac:dyDescent="0.3">
      <c r="A1147" t="s">
        <v>2452</v>
      </c>
      <c r="B1147" t="s">
        <v>2453</v>
      </c>
      <c r="C1147" t="s">
        <v>3138</v>
      </c>
      <c r="D1147" t="s">
        <v>545</v>
      </c>
      <c r="E1147">
        <v>2040.924516475</v>
      </c>
      <c r="F1147">
        <v>2399.15</v>
      </c>
      <c r="G1147">
        <v>16.274878071064101</v>
      </c>
      <c r="H1147">
        <v>3.00519036986026</v>
      </c>
      <c r="I1147">
        <v>36.858087343190597</v>
      </c>
      <c r="J1147">
        <v>8.8804004618617203</v>
      </c>
      <c r="K1147">
        <v>2388.3689431899402</v>
      </c>
      <c r="L1147">
        <v>2156.5834406445301</v>
      </c>
      <c r="M1147">
        <v>59.2787301749687</v>
      </c>
      <c r="N1147">
        <v>0.68684496132188899</v>
      </c>
      <c r="O1147">
        <v>40.841548048267001</v>
      </c>
      <c r="P1147">
        <v>85.570638511815005</v>
      </c>
      <c r="Q1147">
        <v>-1.6493927340908002E-2</v>
      </c>
    </row>
    <row r="1148" spans="1:17" hidden="1" x14ac:dyDescent="0.3">
      <c r="A1148" t="s">
        <v>2454</v>
      </c>
      <c r="B1148" t="s">
        <v>2455</v>
      </c>
      <c r="C1148" t="s">
        <v>3138</v>
      </c>
      <c r="D1148" t="s">
        <v>1597</v>
      </c>
      <c r="E1148">
        <v>2035.8316093999999</v>
      </c>
      <c r="F1148">
        <v>285.2</v>
      </c>
      <c r="G1148">
        <v>18.216313349433602</v>
      </c>
      <c r="H1148">
        <v>0.37907880445049102</v>
      </c>
      <c r="I1148">
        <v>51.070068850472097</v>
      </c>
      <c r="J1148">
        <v>7.6987878881273799</v>
      </c>
      <c r="K1148">
        <v>286.16622551465599</v>
      </c>
      <c r="L1148">
        <v>257.46292571248301</v>
      </c>
      <c r="M1148">
        <v>58.182546612404302</v>
      </c>
      <c r="N1148">
        <v>1.00622114974078</v>
      </c>
      <c r="O1148">
        <v>26.3148667601683</v>
      </c>
      <c r="P1148">
        <v>111.259259259259</v>
      </c>
      <c r="Q1148">
        <v>7.1375994056241995E-2</v>
      </c>
    </row>
    <row r="1149" spans="1:17" hidden="1" x14ac:dyDescent="0.3">
      <c r="A1149" t="s">
        <v>2456</v>
      </c>
      <c r="B1149" t="s">
        <v>2457</v>
      </c>
      <c r="C1149" t="s">
        <v>3138</v>
      </c>
      <c r="D1149" t="s">
        <v>2458</v>
      </c>
      <c r="E1149">
        <v>2030.28</v>
      </c>
      <c r="F1149">
        <v>725.1</v>
      </c>
      <c r="G1149">
        <v>299.25816968241901</v>
      </c>
      <c r="H1149">
        <v>31.842413376382499</v>
      </c>
      <c r="I1149">
        <v>57.270628488376801</v>
      </c>
      <c r="J1149">
        <v>-0.55933077156819599</v>
      </c>
      <c r="K1149">
        <v>563.38795130340998</v>
      </c>
      <c r="L1149">
        <v>432.13423199863399</v>
      </c>
      <c r="M1149">
        <v>71.9150076741779</v>
      </c>
      <c r="N1149">
        <v>3.7165208665110399</v>
      </c>
      <c r="O1149">
        <v>30.202730657840199</v>
      </c>
      <c r="P1149">
        <v>346.21538461538398</v>
      </c>
    </row>
    <row r="1150" spans="1:17" hidden="1" x14ac:dyDescent="0.3">
      <c r="A1150" t="s">
        <v>2459</v>
      </c>
      <c r="B1150" t="s">
        <v>2460</v>
      </c>
      <c r="C1150" t="s">
        <v>3138</v>
      </c>
      <c r="D1150" t="s">
        <v>202</v>
      </c>
      <c r="E1150">
        <v>2030.061382744</v>
      </c>
      <c r="F1150">
        <v>180.92</v>
      </c>
      <c r="G1150">
        <v>23.944824667601299</v>
      </c>
      <c r="H1150">
        <v>1.8622310411427601</v>
      </c>
      <c r="I1150">
        <v>20.5134166317292</v>
      </c>
      <c r="J1150">
        <v>10.166085054086601</v>
      </c>
      <c r="K1150">
        <v>185.93582184763699</v>
      </c>
      <c r="L1150">
        <v>161.49250852246499</v>
      </c>
      <c r="M1150">
        <v>43.3450479322875</v>
      </c>
      <c r="N1150">
        <v>0.35921585774978598</v>
      </c>
      <c r="O1150">
        <v>20.180190139288001</v>
      </c>
      <c r="P1150">
        <v>61.535714285714199</v>
      </c>
      <c r="Q1150">
        <v>4.099898634489E-2</v>
      </c>
    </row>
    <row r="1151" spans="1:17" hidden="1" x14ac:dyDescent="0.3">
      <c r="A1151" t="s">
        <v>2461</v>
      </c>
      <c r="B1151" t="s">
        <v>2462</v>
      </c>
      <c r="C1151" t="s">
        <v>3138</v>
      </c>
      <c r="D1151" t="s">
        <v>268</v>
      </c>
      <c r="E1151">
        <v>2028.706870725</v>
      </c>
      <c r="F1151">
        <v>323.55</v>
      </c>
      <c r="G1151">
        <v>15.3486774590069</v>
      </c>
      <c r="H1151">
        <v>5.04533447234832</v>
      </c>
      <c r="I1151">
        <v>-27.1077093451057</v>
      </c>
      <c r="J1151">
        <v>4.92071918900126</v>
      </c>
      <c r="K1151">
        <v>309.30251427535802</v>
      </c>
      <c r="L1151">
        <v>311.85155617822102</v>
      </c>
      <c r="M1151">
        <v>77.978796698192994</v>
      </c>
      <c r="N1151">
        <v>1.89216602595156</v>
      </c>
      <c r="O1151">
        <v>30.628959975274199</v>
      </c>
      <c r="P1151">
        <v>51.403837154889999</v>
      </c>
      <c r="Q1151">
        <v>8.9071313281485001E-2</v>
      </c>
    </row>
    <row r="1152" spans="1:17" hidden="1" x14ac:dyDescent="0.3">
      <c r="A1152" t="s">
        <v>2463</v>
      </c>
      <c r="B1152" t="s">
        <v>2464</v>
      </c>
      <c r="C1152" t="s">
        <v>3138</v>
      </c>
      <c r="D1152" t="s">
        <v>477</v>
      </c>
      <c r="E1152">
        <v>2025.8418119999999</v>
      </c>
      <c r="F1152">
        <v>390.75</v>
      </c>
      <c r="G1152">
        <v>-44.301168886430702</v>
      </c>
      <c r="H1152">
        <v>-3.5361021890488602</v>
      </c>
      <c r="I1152">
        <v>-17.963862055025</v>
      </c>
      <c r="J1152">
        <v>2.4191649493915</v>
      </c>
      <c r="K1152">
        <v>419.04648723992398</v>
      </c>
      <c r="L1152">
        <v>443.141201304145</v>
      </c>
      <c r="M1152">
        <v>34.861723199412801</v>
      </c>
      <c r="N1152">
        <v>1.0476661577476001</v>
      </c>
      <c r="O1152">
        <v>44.171465131158001</v>
      </c>
      <c r="P1152">
        <v>2.5455976905917699</v>
      </c>
      <c r="Q1152">
        <v>-1.6188154074322E-2</v>
      </c>
    </row>
    <row r="1153" spans="1:17" hidden="1" x14ac:dyDescent="0.3">
      <c r="A1153" t="s">
        <v>2465</v>
      </c>
      <c r="B1153" t="s">
        <v>2466</v>
      </c>
      <c r="C1153" t="s">
        <v>3138</v>
      </c>
      <c r="D1153" t="s">
        <v>477</v>
      </c>
      <c r="E1153">
        <v>2024.3851106049999</v>
      </c>
      <c r="F1153">
        <v>390.55</v>
      </c>
      <c r="G1153">
        <v>19.470542720277301</v>
      </c>
      <c r="H1153">
        <v>16.4444487357745</v>
      </c>
      <c r="I1153">
        <v>5.2732599848411699</v>
      </c>
      <c r="J1153">
        <v>8.7378078746487997</v>
      </c>
      <c r="K1153">
        <v>368.72221570357198</v>
      </c>
      <c r="L1153">
        <v>353.21201871141102</v>
      </c>
      <c r="M1153">
        <v>58.645545388894902</v>
      </c>
      <c r="N1153">
        <v>0.76413645887388304</v>
      </c>
      <c r="O1153">
        <v>15.862245551145801</v>
      </c>
      <c r="P1153">
        <v>46</v>
      </c>
      <c r="Q1153">
        <v>-2.4273484962644001E-2</v>
      </c>
    </row>
    <row r="1154" spans="1:17" hidden="1" x14ac:dyDescent="0.3">
      <c r="A1154" t="s">
        <v>2467</v>
      </c>
      <c r="B1154" t="s">
        <v>2468</v>
      </c>
      <c r="C1154" t="s">
        <v>3138</v>
      </c>
      <c r="D1154" t="s">
        <v>291</v>
      </c>
      <c r="E1154">
        <v>2021.0704172999999</v>
      </c>
      <c r="F1154">
        <v>407.7</v>
      </c>
      <c r="G1154">
        <v>-55.024993314894097</v>
      </c>
      <c r="H1154">
        <v>2.2147028230863399</v>
      </c>
      <c r="I1154">
        <v>-6.4036666226878403</v>
      </c>
      <c r="J1154">
        <v>9.9672265574444996</v>
      </c>
      <c r="K1154">
        <v>423.465401453163</v>
      </c>
      <c r="L1154">
        <v>437.69615430364502</v>
      </c>
      <c r="M1154">
        <v>49.227071646788097</v>
      </c>
      <c r="N1154">
        <v>0.33960217851213298</v>
      </c>
      <c r="O1154">
        <v>52.232033357861098</v>
      </c>
      <c r="P1154">
        <v>23.545454545454501</v>
      </c>
      <c r="Q1154">
        <v>2.0488065223851E-2</v>
      </c>
    </row>
    <row r="1155" spans="1:17" hidden="1" x14ac:dyDescent="0.3">
      <c r="A1155" t="s">
        <v>2469</v>
      </c>
      <c r="B1155" t="s">
        <v>2470</v>
      </c>
      <c r="C1155" t="s">
        <v>3138</v>
      </c>
      <c r="D1155" t="s">
        <v>1405</v>
      </c>
      <c r="E1155">
        <v>2017.5340784699999</v>
      </c>
      <c r="F1155">
        <v>101.46</v>
      </c>
      <c r="G1155">
        <v>-34.0093388635024</v>
      </c>
      <c r="H1155">
        <v>2.54474454367893</v>
      </c>
      <c r="I1155">
        <v>-9.2404051552049395</v>
      </c>
      <c r="J1155">
        <v>10.0421962063671</v>
      </c>
      <c r="K1155">
        <v>103.615449553738</v>
      </c>
      <c r="L1155">
        <v>106.387587930116</v>
      </c>
      <c r="M1155">
        <v>60.031206078396501</v>
      </c>
      <c r="N1155">
        <v>0.44804695791559201</v>
      </c>
      <c r="O1155">
        <v>28.060319337669998</v>
      </c>
      <c r="P1155">
        <v>10.222705051602301</v>
      </c>
      <c r="Q1155">
        <v>9.5809189781848006E-2</v>
      </c>
    </row>
    <row r="1156" spans="1:17" hidden="1" x14ac:dyDescent="0.3">
      <c r="A1156" t="s">
        <v>2471</v>
      </c>
      <c r="B1156" t="s">
        <v>2472</v>
      </c>
      <c r="C1156" t="s">
        <v>3138</v>
      </c>
      <c r="D1156" t="s">
        <v>599</v>
      </c>
      <c r="E1156">
        <v>2015.6488926699999</v>
      </c>
      <c r="F1156">
        <v>160.30000000000001</v>
      </c>
      <c r="G1156">
        <v>-25.304376926112301</v>
      </c>
      <c r="H1156">
        <v>19.6174002661106</v>
      </c>
      <c r="I1156">
        <v>10.7183403113821</v>
      </c>
      <c r="J1156">
        <v>8.9001122028544302</v>
      </c>
      <c r="K1156">
        <v>153.38407834871501</v>
      </c>
      <c r="L1156">
        <v>145.00903746149999</v>
      </c>
      <c r="M1156">
        <v>48.540261988410599</v>
      </c>
      <c r="N1156">
        <v>1.6394510613123701</v>
      </c>
      <c r="O1156">
        <v>17.248908296943199</v>
      </c>
      <c r="P1156">
        <v>40</v>
      </c>
      <c r="Q1156">
        <v>-3.8125927075301998E-2</v>
      </c>
    </row>
    <row r="1157" spans="1:17" hidden="1" x14ac:dyDescent="0.3">
      <c r="A1157" t="s">
        <v>2473</v>
      </c>
      <c r="B1157" t="s">
        <v>2474</v>
      </c>
      <c r="C1157" t="s">
        <v>3138</v>
      </c>
      <c r="D1157" t="s">
        <v>273</v>
      </c>
      <c r="E1157">
        <v>2014.467987968</v>
      </c>
      <c r="F1157">
        <v>196.66</v>
      </c>
      <c r="G1157">
        <v>-31.164960687297601</v>
      </c>
      <c r="H1157">
        <v>0.64069244807385395</v>
      </c>
      <c r="I1157">
        <v>-13.1486323500298</v>
      </c>
      <c r="J1157">
        <v>3.3872865321919701</v>
      </c>
      <c r="K1157">
        <v>209.677525181747</v>
      </c>
      <c r="M1157">
        <v>40.534134762718999</v>
      </c>
      <c r="O1157">
        <v>34.236753788263997</v>
      </c>
      <c r="P1157">
        <v>5.1095670764297099</v>
      </c>
    </row>
    <row r="1158" spans="1:17" hidden="1" x14ac:dyDescent="0.3">
      <c r="A1158" t="s">
        <v>2475</v>
      </c>
      <c r="B1158" t="s">
        <v>2476</v>
      </c>
      <c r="C1158" t="s">
        <v>3138</v>
      </c>
      <c r="D1158" t="s">
        <v>477</v>
      </c>
      <c r="E1158">
        <v>2003.178629925</v>
      </c>
      <c r="F1158">
        <v>856.35</v>
      </c>
      <c r="G1158">
        <v>-66.038321425314095</v>
      </c>
      <c r="H1158">
        <v>-10.6571533247393</v>
      </c>
      <c r="I1158">
        <v>-36.270405726280799</v>
      </c>
      <c r="J1158">
        <v>6.2815425267590097</v>
      </c>
      <c r="K1158">
        <v>963.79325134758506</v>
      </c>
      <c r="L1158">
        <v>1134.5181702074301</v>
      </c>
      <c r="M1158">
        <v>38.457782205034803</v>
      </c>
      <c r="N1158">
        <v>0.934407925929718</v>
      </c>
      <c r="O1158">
        <v>92.777485841069605</v>
      </c>
      <c r="P1158">
        <v>8.6049461001902401</v>
      </c>
      <c r="Q1158">
        <v>-0.22024003374371601</v>
      </c>
    </row>
    <row r="1159" spans="1:17" hidden="1" x14ac:dyDescent="0.3">
      <c r="A1159" t="s">
        <v>2477</v>
      </c>
      <c r="B1159" t="s">
        <v>2478</v>
      </c>
      <c r="C1159" t="s">
        <v>3138</v>
      </c>
      <c r="D1159" t="s">
        <v>263</v>
      </c>
      <c r="E1159">
        <v>2001.467015295</v>
      </c>
      <c r="F1159">
        <v>444.95</v>
      </c>
      <c r="G1159">
        <v>-46.426856406309902</v>
      </c>
      <c r="H1159">
        <v>-0.56744365784408402</v>
      </c>
      <c r="I1159">
        <v>-24.171262553439199</v>
      </c>
      <c r="J1159">
        <v>5.0796272284986399</v>
      </c>
      <c r="K1159">
        <v>466.49130920976899</v>
      </c>
      <c r="L1159">
        <v>507.565567950939</v>
      </c>
      <c r="M1159">
        <v>45.554085754629398</v>
      </c>
      <c r="N1159">
        <v>0.54903256932595701</v>
      </c>
      <c r="O1159">
        <v>43.420609057197403</v>
      </c>
      <c r="P1159">
        <v>3.4046014408552101</v>
      </c>
    </row>
    <row r="1160" spans="1:17" hidden="1" x14ac:dyDescent="0.3">
      <c r="A1160" t="s">
        <v>2479</v>
      </c>
      <c r="B1160" t="s">
        <v>2480</v>
      </c>
      <c r="C1160" t="s">
        <v>3138</v>
      </c>
      <c r="D1160" t="s">
        <v>69</v>
      </c>
      <c r="E1160">
        <v>2000.36253184</v>
      </c>
      <c r="F1160">
        <v>113.95</v>
      </c>
      <c r="G1160">
        <v>107.91656777075799</v>
      </c>
      <c r="H1160">
        <v>-6.9177459905400003</v>
      </c>
      <c r="I1160">
        <v>41.940963217001297</v>
      </c>
      <c r="J1160">
        <v>31.910580467629099</v>
      </c>
      <c r="K1160">
        <v>102.29643562269401</v>
      </c>
      <c r="L1160">
        <v>84.345731627088895</v>
      </c>
      <c r="M1160">
        <v>59.697349503115298</v>
      </c>
      <c r="N1160">
        <v>0.42582694938747501</v>
      </c>
      <c r="O1160">
        <v>26.195699868363299</v>
      </c>
      <c r="P1160">
        <v>132.69348580763699</v>
      </c>
      <c r="Q1160">
        <v>0.34327796765066299</v>
      </c>
    </row>
    <row r="1161" spans="1:17" hidden="1" x14ac:dyDescent="0.3">
      <c r="A1161" t="s">
        <v>2481</v>
      </c>
      <c r="B1161" t="s">
        <v>2482</v>
      </c>
      <c r="C1161" t="s">
        <v>3138</v>
      </c>
      <c r="D1161" t="s">
        <v>391</v>
      </c>
      <c r="E1161">
        <v>1994.4054900000001</v>
      </c>
      <c r="F1161">
        <v>177.65</v>
      </c>
      <c r="G1161">
        <v>135.936319415425</v>
      </c>
      <c r="H1161">
        <v>9.1491617060774004</v>
      </c>
      <c r="I1161">
        <v>13.362474740175401</v>
      </c>
      <c r="J1161">
        <v>6.8498232921970796</v>
      </c>
      <c r="K1161">
        <v>176.897734395291</v>
      </c>
      <c r="L1161">
        <v>150.79406520529301</v>
      </c>
      <c r="M1161">
        <v>48.3487812864471</v>
      </c>
      <c r="N1161">
        <v>0.38159493550956602</v>
      </c>
      <c r="O1161">
        <v>16.5212496481846</v>
      </c>
      <c r="P1161">
        <v>169.166666666666</v>
      </c>
      <c r="Q1161">
        <v>0.157744583741244</v>
      </c>
    </row>
    <row r="1162" spans="1:17" hidden="1" x14ac:dyDescent="0.3">
      <c r="A1162" t="s">
        <v>2483</v>
      </c>
      <c r="B1162" t="s">
        <v>2484</v>
      </c>
      <c r="C1162" t="s">
        <v>3138</v>
      </c>
      <c r="D1162" t="s">
        <v>242</v>
      </c>
      <c r="E1162">
        <v>1988.5915851</v>
      </c>
      <c r="F1162">
        <v>1160.3499999999999</v>
      </c>
      <c r="G1162">
        <v>52.863927033543703</v>
      </c>
      <c r="H1162">
        <v>38.429636959711203</v>
      </c>
      <c r="I1162">
        <v>57.746392649577402</v>
      </c>
      <c r="J1162">
        <v>19.597002252090899</v>
      </c>
      <c r="K1162">
        <v>955.91673383972397</v>
      </c>
      <c r="L1162">
        <v>765.85485033538498</v>
      </c>
      <c r="M1162">
        <v>64.274471498894499</v>
      </c>
      <c r="N1162">
        <v>1.03021649540127</v>
      </c>
      <c r="O1162">
        <v>7.5537553324428002</v>
      </c>
      <c r="P1162">
        <v>126.608729616248</v>
      </c>
      <c r="Q1162">
        <v>0.15493954722547501</v>
      </c>
    </row>
    <row r="1163" spans="1:17" hidden="1" x14ac:dyDescent="0.3">
      <c r="A1163" t="s">
        <v>2485</v>
      </c>
      <c r="B1163" t="s">
        <v>2486</v>
      </c>
      <c r="C1163" t="s">
        <v>3138</v>
      </c>
      <c r="D1163" t="s">
        <v>263</v>
      </c>
      <c r="E1163">
        <v>1987.4315110949999</v>
      </c>
      <c r="F1163">
        <v>649.85</v>
      </c>
      <c r="G1163">
        <v>-63.755273828230401</v>
      </c>
      <c r="H1163">
        <v>14.820234456761399</v>
      </c>
      <c r="I1163">
        <v>-27.924001078962998</v>
      </c>
      <c r="J1163">
        <v>9.2564815625779602</v>
      </c>
      <c r="K1163">
        <v>625.84298712309396</v>
      </c>
      <c r="L1163">
        <v>712.60635510004204</v>
      </c>
      <c r="M1163">
        <v>67.050760728721102</v>
      </c>
      <c r="N1163">
        <v>0.458231099200203</v>
      </c>
      <c r="O1163">
        <v>76.194506424559506</v>
      </c>
      <c r="P1163">
        <v>13.6101398601398</v>
      </c>
    </row>
    <row r="1164" spans="1:17" hidden="1" x14ac:dyDescent="0.3">
      <c r="A1164" t="s">
        <v>2487</v>
      </c>
      <c r="B1164" t="s">
        <v>2488</v>
      </c>
      <c r="C1164" t="s">
        <v>3138</v>
      </c>
      <c r="D1164" t="s">
        <v>1684</v>
      </c>
      <c r="E1164">
        <v>1984.1380216</v>
      </c>
      <c r="F1164">
        <v>66.37</v>
      </c>
      <c r="G1164">
        <v>2.5638340736354799</v>
      </c>
      <c r="H1164">
        <v>7.9195816619838197</v>
      </c>
      <c r="I1164">
        <v>1.9713893305332599</v>
      </c>
      <c r="J1164">
        <v>2.3164257703098299</v>
      </c>
      <c r="K1164">
        <v>64.056491552011707</v>
      </c>
      <c r="L1164">
        <v>60.0887717698511</v>
      </c>
      <c r="M1164">
        <v>58.880462682991599</v>
      </c>
      <c r="N1164">
        <v>0.90515665636267695</v>
      </c>
      <c r="O1164">
        <v>3.1339460599668398</v>
      </c>
      <c r="P1164">
        <v>29.730258014073499</v>
      </c>
      <c r="Q1164">
        <v>-2.8254867209200001E-2</v>
      </c>
    </row>
    <row r="1165" spans="1:17" hidden="1" x14ac:dyDescent="0.3">
      <c r="A1165" t="s">
        <v>2489</v>
      </c>
      <c r="B1165" t="s">
        <v>2490</v>
      </c>
      <c r="C1165" t="s">
        <v>3138</v>
      </c>
      <c r="D1165" t="s">
        <v>412</v>
      </c>
      <c r="E1165">
        <v>1982.6471444399999</v>
      </c>
      <c r="F1165">
        <v>226.26</v>
      </c>
      <c r="G1165">
        <v>-47.791548863690501</v>
      </c>
      <c r="H1165">
        <v>12.453767341104999</v>
      </c>
      <c r="I1165">
        <v>-8.8760991090852901</v>
      </c>
      <c r="J1165">
        <v>4.1208256058388404</v>
      </c>
      <c r="K1165">
        <v>222.775688941185</v>
      </c>
      <c r="L1165">
        <v>236.44703234367901</v>
      </c>
      <c r="M1165">
        <v>50.244240225252803</v>
      </c>
      <c r="N1165">
        <v>0.97183779728276098</v>
      </c>
      <c r="O1165">
        <v>52.037479006452699</v>
      </c>
      <c r="P1165">
        <v>14.8527918781725</v>
      </c>
      <c r="Q1165">
        <v>0.156576228270804</v>
      </c>
    </row>
    <row r="1166" spans="1:17" hidden="1" x14ac:dyDescent="0.3">
      <c r="A1166" t="s">
        <v>2491</v>
      </c>
      <c r="B1166" t="s">
        <v>2492</v>
      </c>
      <c r="C1166" t="s">
        <v>3138</v>
      </c>
      <c r="D1166" t="s">
        <v>2493</v>
      </c>
      <c r="E1166">
        <v>1976.5830000000001</v>
      </c>
      <c r="F1166">
        <v>1830</v>
      </c>
      <c r="G1166">
        <v>21.669944959279999</v>
      </c>
      <c r="H1166">
        <v>8.3161013266712303</v>
      </c>
      <c r="I1166">
        <v>37.863427370764803</v>
      </c>
      <c r="J1166">
        <v>7.1171613798796702</v>
      </c>
      <c r="K1166">
        <v>1673.7203522442001</v>
      </c>
      <c r="L1166">
        <v>1475.9326545619999</v>
      </c>
      <c r="M1166">
        <v>55.346511582172198</v>
      </c>
      <c r="N1166">
        <v>0.366431607030338</v>
      </c>
      <c r="O1166">
        <v>11.4098360655737</v>
      </c>
      <c r="P1166">
        <v>82.089552238805894</v>
      </c>
      <c r="Q1166">
        <v>0.22915732768012501</v>
      </c>
    </row>
    <row r="1167" spans="1:17" hidden="1" x14ac:dyDescent="0.3">
      <c r="A1167" t="s">
        <v>2494</v>
      </c>
      <c r="B1167" t="s">
        <v>2495</v>
      </c>
      <c r="C1167" t="s">
        <v>3138</v>
      </c>
      <c r="D1167" t="s">
        <v>237</v>
      </c>
      <c r="E1167">
        <v>1975.622793024</v>
      </c>
      <c r="F1167">
        <v>101.32</v>
      </c>
      <c r="G1167">
        <v>-47.5513082807811</v>
      </c>
      <c r="H1167">
        <v>-5.3332917829461302</v>
      </c>
      <c r="I1167">
        <v>-23.575039617509098</v>
      </c>
      <c r="J1167">
        <v>5.4369293013469298</v>
      </c>
      <c r="K1167">
        <v>108.612527893425</v>
      </c>
      <c r="L1167">
        <v>112.038352733911</v>
      </c>
      <c r="M1167">
        <v>42.713740223669298</v>
      </c>
      <c r="N1167">
        <v>0.482674290041955</v>
      </c>
      <c r="O1167">
        <v>46.960126332412102</v>
      </c>
      <c r="P1167">
        <v>17.187138561184302</v>
      </c>
      <c r="Q1167">
        <v>0.19361200367922701</v>
      </c>
    </row>
    <row r="1168" spans="1:17" hidden="1" x14ac:dyDescent="0.3">
      <c r="A1168" t="s">
        <v>2496</v>
      </c>
      <c r="B1168" t="s">
        <v>2497</v>
      </c>
      <c r="C1168" t="s">
        <v>3138</v>
      </c>
      <c r="D1168" t="s">
        <v>1319</v>
      </c>
      <c r="E1168">
        <v>1971.8659343249999</v>
      </c>
      <c r="F1168">
        <v>759.15</v>
      </c>
      <c r="G1168">
        <v>-5.7132417508059596</v>
      </c>
      <c r="H1168">
        <v>2.9044626766517601</v>
      </c>
      <c r="I1168">
        <v>15.7718935543637</v>
      </c>
      <c r="J1168">
        <v>4.9900172063705703</v>
      </c>
      <c r="K1168">
        <v>773.94546571018202</v>
      </c>
      <c r="L1168">
        <v>728.14156874750495</v>
      </c>
      <c r="M1168">
        <v>50.622581506682799</v>
      </c>
      <c r="N1168">
        <v>0.35327878637562499</v>
      </c>
      <c r="O1168">
        <v>31.5286833959033</v>
      </c>
      <c r="P1168">
        <v>68.139534883720899</v>
      </c>
      <c r="Q1168">
        <v>-3.5191227567486001E-2</v>
      </c>
    </row>
    <row r="1169" spans="1:17" hidden="1" x14ac:dyDescent="0.3">
      <c r="A1169" t="s">
        <v>2498</v>
      </c>
      <c r="B1169" t="s">
        <v>2499</v>
      </c>
      <c r="C1169" t="s">
        <v>3138</v>
      </c>
      <c r="D1169" t="s">
        <v>969</v>
      </c>
      <c r="E1169">
        <v>1964.6608747499999</v>
      </c>
      <c r="F1169">
        <v>553.35</v>
      </c>
      <c r="G1169">
        <v>58.877247246891599</v>
      </c>
      <c r="H1169">
        <v>-1.9924981103149999</v>
      </c>
      <c r="I1169">
        <v>66.431898563299896</v>
      </c>
      <c r="J1169">
        <v>14.4084622949904</v>
      </c>
      <c r="K1169">
        <v>571.91392733058603</v>
      </c>
      <c r="L1169">
        <v>485.80631731145201</v>
      </c>
      <c r="M1169">
        <v>54.715229196222197</v>
      </c>
      <c r="N1169">
        <v>0.66203624309943598</v>
      </c>
      <c r="O1169">
        <v>31.7068762989066</v>
      </c>
      <c r="P1169">
        <v>116.914935319482</v>
      </c>
      <c r="Q1169">
        <v>0.14499086256410901</v>
      </c>
    </row>
    <row r="1170" spans="1:17" hidden="1" x14ac:dyDescent="0.3">
      <c r="A1170" t="s">
        <v>2500</v>
      </c>
      <c r="B1170" t="s">
        <v>2501</v>
      </c>
      <c r="C1170" t="s">
        <v>3138</v>
      </c>
      <c r="D1170" t="s">
        <v>438</v>
      </c>
      <c r="E1170">
        <v>1963.8237545069901</v>
      </c>
      <c r="F1170">
        <v>130.47</v>
      </c>
      <c r="G1170">
        <v>99.591095720644901</v>
      </c>
      <c r="H1170">
        <v>7.2377301777712999</v>
      </c>
      <c r="I1170">
        <v>16.556990640653702</v>
      </c>
      <c r="J1170">
        <v>16.457162941847301</v>
      </c>
      <c r="K1170">
        <v>131.85942298376301</v>
      </c>
      <c r="L1170">
        <v>117.56238396049601</v>
      </c>
      <c r="M1170">
        <v>52.653978729080201</v>
      </c>
      <c r="N1170">
        <v>0.79967113661240297</v>
      </c>
      <c r="O1170">
        <v>26.0059783858358</v>
      </c>
      <c r="P1170">
        <v>126.904347826086</v>
      </c>
      <c r="Q1170">
        <v>0.103243224583531</v>
      </c>
    </row>
    <row r="1171" spans="1:17" hidden="1" x14ac:dyDescent="0.3">
      <c r="A1171" t="s">
        <v>2502</v>
      </c>
      <c r="B1171" t="s">
        <v>2503</v>
      </c>
      <c r="C1171" t="s">
        <v>3138</v>
      </c>
      <c r="D1171" t="s">
        <v>258</v>
      </c>
      <c r="E1171">
        <v>1962.160274714</v>
      </c>
      <c r="F1171">
        <v>40.130000000000003</v>
      </c>
      <c r="G1171">
        <v>-2.54115806124666</v>
      </c>
      <c r="H1171">
        <v>-7.2284292690918699</v>
      </c>
      <c r="I1171">
        <v>-12.4701761657763</v>
      </c>
      <c r="J1171">
        <v>10.802333902262999</v>
      </c>
      <c r="K1171">
        <v>44.799837361022597</v>
      </c>
      <c r="L1171">
        <v>44.166787911936702</v>
      </c>
      <c r="M1171">
        <v>42.642420979919201</v>
      </c>
      <c r="N1171">
        <v>0.50176970395852905</v>
      </c>
      <c r="O1171">
        <v>71.642162970346305</v>
      </c>
      <c r="P1171">
        <v>37.525702535983498</v>
      </c>
      <c r="Q1171">
        <v>6.0455539273850001E-2</v>
      </c>
    </row>
    <row r="1172" spans="1:17" hidden="1" x14ac:dyDescent="0.3">
      <c r="A1172" t="s">
        <v>2504</v>
      </c>
      <c r="B1172" t="s">
        <v>2505</v>
      </c>
      <c r="C1172" t="s">
        <v>3138</v>
      </c>
      <c r="D1172" t="s">
        <v>94</v>
      </c>
      <c r="E1172">
        <v>1955.852028</v>
      </c>
      <c r="F1172">
        <v>356.85</v>
      </c>
      <c r="G1172">
        <v>-26.915955470033701</v>
      </c>
      <c r="H1172">
        <v>5.92536669033045</v>
      </c>
      <c r="I1172">
        <v>7.8900127100276398</v>
      </c>
      <c r="J1172">
        <v>13.6493811627076</v>
      </c>
      <c r="K1172">
        <v>332.70702749188001</v>
      </c>
      <c r="L1172">
        <v>339.75301702785498</v>
      </c>
      <c r="M1172">
        <v>76.400732063246096</v>
      </c>
      <c r="N1172">
        <v>1.27632432810511</v>
      </c>
      <c r="O1172">
        <v>24.4220260613703</v>
      </c>
      <c r="P1172">
        <v>26.520120546002399</v>
      </c>
      <c r="Q1172">
        <v>5.1929366983633998E-2</v>
      </c>
    </row>
    <row r="1173" spans="1:17" hidden="1" x14ac:dyDescent="0.3">
      <c r="A1173" t="s">
        <v>2506</v>
      </c>
      <c r="B1173" t="s">
        <v>2507</v>
      </c>
      <c r="C1173" t="s">
        <v>3138</v>
      </c>
      <c r="D1173" t="s">
        <v>412</v>
      </c>
      <c r="E1173">
        <v>1954.36548524</v>
      </c>
      <c r="F1173">
        <v>1554.7</v>
      </c>
      <c r="G1173">
        <v>52.862478672444801</v>
      </c>
      <c r="H1173">
        <v>6.0351445550291798</v>
      </c>
      <c r="I1173">
        <v>45.601229194940203</v>
      </c>
      <c r="J1173">
        <v>6.0671067989406202</v>
      </c>
      <c r="K1173">
        <v>1500.5080043420801</v>
      </c>
      <c r="L1173">
        <v>1250.65025922827</v>
      </c>
      <c r="M1173">
        <v>60.791332926468698</v>
      </c>
      <c r="N1173">
        <v>0.33329165759296298</v>
      </c>
      <c r="O1173">
        <v>9.6545957419437798</v>
      </c>
      <c r="P1173">
        <v>122.16347527865101</v>
      </c>
      <c r="Q1173">
        <v>4.9279904693615997E-2</v>
      </c>
    </row>
    <row r="1174" spans="1:17" hidden="1" x14ac:dyDescent="0.3">
      <c r="A1174" t="s">
        <v>2508</v>
      </c>
      <c r="B1174" t="s">
        <v>2509</v>
      </c>
      <c r="C1174" t="s">
        <v>3138</v>
      </c>
      <c r="D1174" t="s">
        <v>21</v>
      </c>
      <c r="E1174">
        <v>1946.87276058</v>
      </c>
      <c r="F1174">
        <v>214.28</v>
      </c>
      <c r="G1174">
        <v>-66.230469949446999</v>
      </c>
      <c r="H1174">
        <v>3.4882567853100999</v>
      </c>
      <c r="I1174">
        <v>-33.814206720887498</v>
      </c>
      <c r="J1174">
        <v>9.4494882769663295</v>
      </c>
      <c r="K1174">
        <v>223.17054421550799</v>
      </c>
      <c r="M1174">
        <v>52.126495087209399</v>
      </c>
      <c r="N1174">
        <v>0.25058261259752401</v>
      </c>
      <c r="O1174">
        <v>97.731939518387094</v>
      </c>
      <c r="P1174">
        <v>8.3206955818420703</v>
      </c>
    </row>
    <row r="1175" spans="1:17" hidden="1" x14ac:dyDescent="0.3">
      <c r="A1175" t="s">
        <v>2510</v>
      </c>
      <c r="B1175" t="s">
        <v>2511</v>
      </c>
      <c r="C1175" t="s">
        <v>3138</v>
      </c>
      <c r="D1175" t="s">
        <v>412</v>
      </c>
      <c r="E1175">
        <v>1942.2536881799999</v>
      </c>
      <c r="F1175">
        <v>485.4</v>
      </c>
      <c r="G1175">
        <v>8.00929451954309</v>
      </c>
      <c r="H1175">
        <v>6.6782446666227102</v>
      </c>
      <c r="I1175">
        <v>44.383735382126503</v>
      </c>
      <c r="J1175">
        <v>12.659151523569101</v>
      </c>
      <c r="K1175">
        <v>465.91355659063697</v>
      </c>
      <c r="L1175">
        <v>410.92585473320003</v>
      </c>
      <c r="M1175">
        <v>57.741123044660903</v>
      </c>
      <c r="N1175">
        <v>0.370326846809235</v>
      </c>
      <c r="O1175">
        <v>9.5488257107540093</v>
      </c>
      <c r="P1175">
        <v>73.109843081312405</v>
      </c>
      <c r="Q1175">
        <v>-5.1249867304352999E-2</v>
      </c>
    </row>
    <row r="1176" spans="1:17" hidden="1" x14ac:dyDescent="0.3">
      <c r="A1176" t="s">
        <v>2512</v>
      </c>
      <c r="B1176" t="s">
        <v>2513</v>
      </c>
      <c r="C1176" t="s">
        <v>3138</v>
      </c>
      <c r="D1176" t="s">
        <v>518</v>
      </c>
      <c r="E1176">
        <v>1932.6286887900001</v>
      </c>
      <c r="F1176">
        <v>382.3</v>
      </c>
      <c r="G1176">
        <v>0.73194604716591605</v>
      </c>
      <c r="H1176">
        <v>6.2629224613873697</v>
      </c>
      <c r="I1176">
        <v>-16.9661093707794</v>
      </c>
      <c r="J1176">
        <v>0.43086366477434201</v>
      </c>
      <c r="K1176">
        <v>415.84821070334402</v>
      </c>
      <c r="L1176">
        <v>417.87988226559298</v>
      </c>
      <c r="M1176">
        <v>52.837831948391297</v>
      </c>
      <c r="N1176">
        <v>0.99403364736669497</v>
      </c>
      <c r="O1176">
        <v>63.484174731885901</v>
      </c>
      <c r="P1176">
        <v>47.038461538461497</v>
      </c>
    </row>
    <row r="1177" spans="1:17" hidden="1" x14ac:dyDescent="0.3">
      <c r="A1177" t="s">
        <v>2514</v>
      </c>
      <c r="B1177" t="s">
        <v>2515</v>
      </c>
      <c r="C1177" t="s">
        <v>3138</v>
      </c>
      <c r="D1177" t="s">
        <v>1588</v>
      </c>
      <c r="E1177">
        <v>1932.116972544</v>
      </c>
      <c r="F1177">
        <v>88.77</v>
      </c>
      <c r="G1177">
        <v>-35.336111991538601</v>
      </c>
      <c r="H1177">
        <v>1.8752704758449199</v>
      </c>
      <c r="I1177">
        <v>-17.723478365608901</v>
      </c>
      <c r="J1177">
        <v>6.3776553365142599</v>
      </c>
      <c r="K1177">
        <v>92.108910264971797</v>
      </c>
      <c r="L1177">
        <v>95.178047568310106</v>
      </c>
      <c r="M1177">
        <v>48.407226105541099</v>
      </c>
      <c r="N1177">
        <v>0.30789187425666897</v>
      </c>
      <c r="O1177">
        <v>45.8826180015771</v>
      </c>
      <c r="P1177">
        <v>6.9518072289156603</v>
      </c>
      <c r="Q1177">
        <v>3.0129298317814E-2</v>
      </c>
    </row>
    <row r="1178" spans="1:17" hidden="1" x14ac:dyDescent="0.3">
      <c r="A1178" t="s">
        <v>2516</v>
      </c>
      <c r="B1178" t="s">
        <v>2517</v>
      </c>
      <c r="C1178" t="s">
        <v>3138</v>
      </c>
      <c r="D1178" t="s">
        <v>548</v>
      </c>
      <c r="E1178">
        <v>1929.01723218499</v>
      </c>
      <c r="F1178">
        <v>796.15</v>
      </c>
      <c r="G1178">
        <v>49.855676830416698</v>
      </c>
      <c r="H1178">
        <v>58.1021623948863</v>
      </c>
      <c r="I1178">
        <v>81.143587784458006</v>
      </c>
      <c r="J1178">
        <v>24.0009333221393</v>
      </c>
      <c r="K1178">
        <v>611.46088006222999</v>
      </c>
      <c r="L1178">
        <v>529.75473340286203</v>
      </c>
      <c r="M1178">
        <v>74.681617234057398</v>
      </c>
      <c r="N1178">
        <v>4.5928623120272798</v>
      </c>
      <c r="O1178">
        <v>6.7449601205803003</v>
      </c>
      <c r="P1178">
        <v>135.86135387350001</v>
      </c>
      <c r="Q1178">
        <v>0.18634157356424599</v>
      </c>
    </row>
    <row r="1179" spans="1:17" hidden="1" x14ac:dyDescent="0.3">
      <c r="A1179" t="s">
        <v>2518</v>
      </c>
      <c r="B1179" t="s">
        <v>2519</v>
      </c>
      <c r="C1179" t="s">
        <v>3138</v>
      </c>
      <c r="D1179" t="s">
        <v>2520</v>
      </c>
      <c r="E1179">
        <v>1921.803515455</v>
      </c>
      <c r="F1179">
        <v>1779.35</v>
      </c>
      <c r="G1179">
        <v>353.79547617699097</v>
      </c>
      <c r="H1179">
        <v>4.68868763104813</v>
      </c>
      <c r="I1179">
        <v>11.7245110162206</v>
      </c>
      <c r="J1179">
        <v>3.93550116995885</v>
      </c>
      <c r="K1179">
        <v>1798.24701646934</v>
      </c>
      <c r="L1179">
        <v>1558.92892039194</v>
      </c>
      <c r="M1179">
        <v>60.145291874437198</v>
      </c>
      <c r="N1179">
        <v>0.92890541285009098</v>
      </c>
      <c r="O1179">
        <v>27.012673167167801</v>
      </c>
      <c r="P1179">
        <v>392.07688053097303</v>
      </c>
      <c r="Q1179">
        <v>0.24202589853459699</v>
      </c>
    </row>
    <row r="1180" spans="1:17" hidden="1" x14ac:dyDescent="0.3">
      <c r="A1180" t="s">
        <v>2521</v>
      </c>
      <c r="B1180" t="s">
        <v>2522</v>
      </c>
      <c r="C1180" t="s">
        <v>3138</v>
      </c>
      <c r="D1180" t="s">
        <v>1405</v>
      </c>
      <c r="E1180">
        <v>1921.6862258000001</v>
      </c>
      <c r="F1180">
        <v>304.7</v>
      </c>
      <c r="G1180">
        <v>-32.162936273960703</v>
      </c>
      <c r="H1180">
        <v>-3.3807367211833999</v>
      </c>
      <c r="I1180">
        <v>-14.525081904847699</v>
      </c>
      <c r="J1180">
        <v>5.9159838566378999</v>
      </c>
      <c r="K1180">
        <v>327.498014013866</v>
      </c>
      <c r="L1180">
        <v>333.05185537099698</v>
      </c>
      <c r="M1180">
        <v>41.2077526154143</v>
      </c>
      <c r="N1180">
        <v>0.819305713243344</v>
      </c>
      <c r="O1180">
        <v>25.7958647850344</v>
      </c>
      <c r="P1180">
        <v>8.8214285714285499</v>
      </c>
      <c r="Q1180">
        <v>6.7231070408747998E-2</v>
      </c>
    </row>
    <row r="1181" spans="1:17" hidden="1" x14ac:dyDescent="0.3">
      <c r="A1181" t="s">
        <v>2523</v>
      </c>
      <c r="B1181" t="s">
        <v>2524</v>
      </c>
      <c r="C1181" t="s">
        <v>3138</v>
      </c>
      <c r="D1181" t="s">
        <v>131</v>
      </c>
      <c r="E1181">
        <v>1920.44390892</v>
      </c>
      <c r="F1181">
        <v>768.4</v>
      </c>
      <c r="G1181">
        <v>11.331486887397199</v>
      </c>
      <c r="H1181">
        <v>39.403643537429602</v>
      </c>
      <c r="I1181">
        <v>29.347815224664998</v>
      </c>
      <c r="J1181">
        <v>10.555396200301599</v>
      </c>
      <c r="M1181">
        <v>62.444948452756698</v>
      </c>
      <c r="O1181">
        <v>15.031233732431</v>
      </c>
      <c r="P1181">
        <v>42.904965594197499</v>
      </c>
    </row>
    <row r="1182" spans="1:17" hidden="1" x14ac:dyDescent="0.3">
      <c r="A1182" t="s">
        <v>2525</v>
      </c>
      <c r="B1182" t="s">
        <v>2526</v>
      </c>
      <c r="C1182" t="s">
        <v>3138</v>
      </c>
      <c r="D1182" t="s">
        <v>462</v>
      </c>
      <c r="E1182">
        <v>1919.2421038799901</v>
      </c>
      <c r="F1182">
        <v>229.47</v>
      </c>
      <c r="G1182">
        <v>-14.7193640800441</v>
      </c>
      <c r="H1182">
        <v>1.9585508637437099</v>
      </c>
      <c r="I1182">
        <v>6.7822108941545398</v>
      </c>
      <c r="J1182">
        <v>7.5991839049375596</v>
      </c>
      <c r="K1182">
        <v>240.91980070670701</v>
      </c>
      <c r="L1182">
        <v>238.77142159295801</v>
      </c>
      <c r="M1182">
        <v>44.797847500792699</v>
      </c>
      <c r="N1182">
        <v>0.45374277689222198</v>
      </c>
      <c r="O1182">
        <v>34.876018651675601</v>
      </c>
      <c r="P1182">
        <v>27.094987538078001</v>
      </c>
      <c r="Q1182">
        <v>7.4980738972316996E-2</v>
      </c>
    </row>
    <row r="1183" spans="1:17" hidden="1" x14ac:dyDescent="0.3">
      <c r="A1183" t="s">
        <v>2527</v>
      </c>
      <c r="B1183" t="s">
        <v>2528</v>
      </c>
      <c r="C1183" t="s">
        <v>3138</v>
      </c>
      <c r="D1183" t="s">
        <v>141</v>
      </c>
      <c r="E1183">
        <v>1918.9394270684299</v>
      </c>
      <c r="F1183">
        <v>112.7</v>
      </c>
      <c r="G1183">
        <v>135.320012496239</v>
      </c>
      <c r="H1183">
        <v>1.86592476949982</v>
      </c>
      <c r="I1183">
        <v>-5.3204456852094602</v>
      </c>
      <c r="J1183">
        <v>-0.79615659472941902</v>
      </c>
      <c r="K1183">
        <v>119.958424019034</v>
      </c>
      <c r="L1183">
        <v>104.306560503912</v>
      </c>
      <c r="M1183">
        <v>24.4279847900584</v>
      </c>
      <c r="N1183">
        <v>1.1262323982870199</v>
      </c>
      <c r="O1183">
        <v>26.388642413487101</v>
      </c>
      <c r="P1183">
        <v>165.36378620202399</v>
      </c>
    </row>
    <row r="1184" spans="1:17" hidden="1" x14ac:dyDescent="0.3">
      <c r="A1184" t="s">
        <v>2529</v>
      </c>
      <c r="B1184" t="s">
        <v>2530</v>
      </c>
      <c r="C1184" t="s">
        <v>3138</v>
      </c>
      <c r="D1184" t="s">
        <v>1684</v>
      </c>
      <c r="E1184">
        <v>1906.0882018</v>
      </c>
      <c r="F1184">
        <v>67.989999999999995</v>
      </c>
      <c r="G1184">
        <v>2.8079947047238099</v>
      </c>
      <c r="H1184">
        <v>8.1110392380621992</v>
      </c>
      <c r="I1184">
        <v>1.8149452732411999</v>
      </c>
      <c r="J1184">
        <v>2.56332099902018</v>
      </c>
      <c r="K1184">
        <v>65.620259128808399</v>
      </c>
      <c r="L1184">
        <v>61.595136548807801</v>
      </c>
      <c r="M1184">
        <v>59.453032016997597</v>
      </c>
      <c r="N1184">
        <v>1.1897272366376299</v>
      </c>
      <c r="O1184">
        <v>4.5594940432416697</v>
      </c>
      <c r="P1184">
        <v>31.5087040618955</v>
      </c>
      <c r="Q1184">
        <v>-2.8326200589973E-2</v>
      </c>
    </row>
    <row r="1185" spans="1:17" hidden="1" x14ac:dyDescent="0.3">
      <c r="A1185" t="s">
        <v>2531</v>
      </c>
      <c r="B1185" t="s">
        <v>2532</v>
      </c>
      <c r="C1185" t="s">
        <v>3138</v>
      </c>
      <c r="D1185" t="s">
        <v>1684</v>
      </c>
      <c r="E1185">
        <v>1905.052968</v>
      </c>
      <c r="F1185">
        <v>68.069999999999993</v>
      </c>
      <c r="G1185">
        <v>2.8862477545691201</v>
      </c>
      <c r="H1185">
        <v>7.8422100721503503</v>
      </c>
      <c r="I1185">
        <v>2.3434333810109602</v>
      </c>
      <c r="J1185">
        <v>2.5928282282913502</v>
      </c>
      <c r="K1185">
        <v>65.649769712264401</v>
      </c>
      <c r="L1185">
        <v>61.5877103258304</v>
      </c>
      <c r="M1185">
        <v>55.931821315525497</v>
      </c>
      <c r="N1185">
        <v>0.99710722278163</v>
      </c>
      <c r="O1185">
        <v>2.9528426619656201</v>
      </c>
      <c r="P1185">
        <v>31.7909002904162</v>
      </c>
      <c r="Q1185">
        <v>-2.9924776916618E-2</v>
      </c>
    </row>
    <row r="1186" spans="1:17" hidden="1" x14ac:dyDescent="0.3">
      <c r="A1186" t="s">
        <v>2533</v>
      </c>
      <c r="B1186" t="s">
        <v>2534</v>
      </c>
      <c r="C1186" t="s">
        <v>3138</v>
      </c>
      <c r="D1186" t="s">
        <v>273</v>
      </c>
      <c r="E1186">
        <v>1904.8927648599999</v>
      </c>
      <c r="F1186">
        <v>1227.4000000000001</v>
      </c>
      <c r="G1186">
        <v>-32.577857004014803</v>
      </c>
      <c r="H1186">
        <v>-2.44088345429524</v>
      </c>
      <c r="I1186">
        <v>-12.385133161992201</v>
      </c>
      <c r="J1186">
        <v>4.2259582142712997</v>
      </c>
      <c r="K1186">
        <v>1270.6283940271501</v>
      </c>
      <c r="L1186">
        <v>1301.86851377481</v>
      </c>
      <c r="M1186">
        <v>49.351200381519902</v>
      </c>
      <c r="N1186">
        <v>0.65168858841876598</v>
      </c>
      <c r="O1186">
        <v>24.1363858562815</v>
      </c>
      <c r="P1186">
        <v>7.1123134653983699</v>
      </c>
      <c r="Q1186">
        <v>-1.0353647987132999E-2</v>
      </c>
    </row>
    <row r="1187" spans="1:17" hidden="1" x14ac:dyDescent="0.3">
      <c r="A1187" t="s">
        <v>2535</v>
      </c>
      <c r="B1187" t="s">
        <v>2536</v>
      </c>
      <c r="C1187" t="s">
        <v>3138</v>
      </c>
      <c r="D1187" t="s">
        <v>51</v>
      </c>
      <c r="E1187">
        <v>1904.73214375</v>
      </c>
      <c r="F1187">
        <v>1981.25</v>
      </c>
      <c r="G1187">
        <v>66.926033100034601</v>
      </c>
      <c r="H1187">
        <v>25.013270728422199</v>
      </c>
      <c r="I1187">
        <v>45.6432564542352</v>
      </c>
      <c r="J1187">
        <v>15.2322220736978</v>
      </c>
      <c r="K1187">
        <v>1720.9074541203399</v>
      </c>
      <c r="L1187">
        <v>1435.99992229179</v>
      </c>
      <c r="M1187">
        <v>67.979295000429801</v>
      </c>
      <c r="N1187">
        <v>0.80618036577675001</v>
      </c>
      <c r="O1187">
        <v>2.9652996845425701</v>
      </c>
      <c r="P1187">
        <v>99.020592667001495</v>
      </c>
      <c r="Q1187">
        <v>0.122904548177295</v>
      </c>
    </row>
    <row r="1188" spans="1:17" hidden="1" x14ac:dyDescent="0.3">
      <c r="A1188" t="s">
        <v>2537</v>
      </c>
      <c r="B1188" t="s">
        <v>2538</v>
      </c>
      <c r="C1188" t="s">
        <v>3138</v>
      </c>
      <c r="D1188" t="s">
        <v>740</v>
      </c>
      <c r="E1188">
        <v>1901.11000107</v>
      </c>
      <c r="F1188">
        <v>741.01</v>
      </c>
      <c r="G1188">
        <v>29.696711314799401</v>
      </c>
      <c r="H1188">
        <v>-3.3098047946426901</v>
      </c>
      <c r="I1188">
        <v>0.43331146923528502</v>
      </c>
      <c r="J1188">
        <v>1.30721274586527</v>
      </c>
      <c r="K1188">
        <v>780.90929075511895</v>
      </c>
      <c r="L1188">
        <v>717.293579812708</v>
      </c>
      <c r="M1188">
        <v>43.078312623575101</v>
      </c>
      <c r="N1188">
        <v>1.31495603141661</v>
      </c>
      <c r="O1188">
        <v>12.0092846250388</v>
      </c>
      <c r="P1188">
        <v>59.2542445733935</v>
      </c>
      <c r="Q1188">
        <v>-3.6227040049000002E-5</v>
      </c>
    </row>
    <row r="1189" spans="1:17" hidden="1" x14ac:dyDescent="0.3">
      <c r="A1189" t="s">
        <v>2539</v>
      </c>
      <c r="B1189" t="s">
        <v>2540</v>
      </c>
      <c r="C1189" t="s">
        <v>3138</v>
      </c>
      <c r="D1189" t="s">
        <v>599</v>
      </c>
      <c r="E1189">
        <v>1896.12530049</v>
      </c>
      <c r="F1189">
        <v>381.05</v>
      </c>
      <c r="G1189">
        <v>-1.17977239951252</v>
      </c>
      <c r="H1189">
        <v>-10.0450901681092</v>
      </c>
      <c r="I1189">
        <v>-15.589396973208199</v>
      </c>
      <c r="J1189">
        <v>4.4508134228265801</v>
      </c>
      <c r="K1189">
        <v>414.82216625356301</v>
      </c>
      <c r="L1189">
        <v>408.49982082572899</v>
      </c>
      <c r="M1189">
        <v>31.911108326909901</v>
      </c>
      <c r="N1189">
        <v>0.30620804423640002</v>
      </c>
      <c r="O1189">
        <v>65.319511875082</v>
      </c>
      <c r="P1189">
        <v>24.954910641088698</v>
      </c>
      <c r="Q1189">
        <v>4.2996483758590998E-2</v>
      </c>
    </row>
    <row r="1190" spans="1:17" hidden="1" x14ac:dyDescent="0.3">
      <c r="A1190" t="s">
        <v>2541</v>
      </c>
      <c r="B1190" t="s">
        <v>2542</v>
      </c>
      <c r="C1190" t="s">
        <v>3138</v>
      </c>
      <c r="D1190" t="s">
        <v>196</v>
      </c>
      <c r="E1190">
        <v>1885.4863417500001</v>
      </c>
      <c r="F1190">
        <v>305.45</v>
      </c>
      <c r="G1190">
        <v>7.0530344879378504</v>
      </c>
      <c r="H1190">
        <v>2.0016777782822102</v>
      </c>
      <c r="I1190">
        <v>-4.3293355077933402</v>
      </c>
      <c r="J1190">
        <v>6.6730517061293604</v>
      </c>
      <c r="K1190">
        <v>322.07390302429502</v>
      </c>
      <c r="L1190">
        <v>305.15570283627898</v>
      </c>
      <c r="M1190">
        <v>45.027646640055799</v>
      </c>
      <c r="N1190">
        <v>1.7322298909062701</v>
      </c>
      <c r="O1190">
        <v>29.5793092159109</v>
      </c>
      <c r="P1190">
        <v>38.714804722979103</v>
      </c>
      <c r="Q1190">
        <v>0.15521632887349199</v>
      </c>
    </row>
    <row r="1191" spans="1:17" hidden="1" x14ac:dyDescent="0.3">
      <c r="A1191" t="s">
        <v>2543</v>
      </c>
      <c r="B1191" t="s">
        <v>2544</v>
      </c>
      <c r="C1191" t="s">
        <v>3138</v>
      </c>
      <c r="D1191" t="s">
        <v>518</v>
      </c>
      <c r="E1191">
        <v>1878.95472785999</v>
      </c>
      <c r="F1191">
        <v>93.38</v>
      </c>
      <c r="G1191">
        <v>75.609348057541794</v>
      </c>
      <c r="H1191">
        <v>-2.6593863123329902</v>
      </c>
      <c r="I1191">
        <v>-1.2166507338013799</v>
      </c>
      <c r="J1191">
        <v>14.3420673043868</v>
      </c>
      <c r="K1191">
        <v>93.963109250101397</v>
      </c>
      <c r="L1191">
        <v>82.576558926336602</v>
      </c>
      <c r="M1191">
        <v>53.258094820780201</v>
      </c>
      <c r="N1191">
        <v>0.395277966194226</v>
      </c>
      <c r="O1191">
        <v>39.216106232597902</v>
      </c>
      <c r="P1191">
        <v>102.011898323418</v>
      </c>
      <c r="Q1191">
        <v>0.17360266547727901</v>
      </c>
    </row>
    <row r="1192" spans="1:17" hidden="1" x14ac:dyDescent="0.3">
      <c r="A1192" t="s">
        <v>2545</v>
      </c>
      <c r="B1192" t="s">
        <v>2546</v>
      </c>
      <c r="C1192" t="s">
        <v>3138</v>
      </c>
      <c r="D1192" t="s">
        <v>125</v>
      </c>
      <c r="E1192">
        <v>1871.7755074849999</v>
      </c>
      <c r="F1192">
        <v>1457.65</v>
      </c>
      <c r="G1192">
        <v>446.85053294351297</v>
      </c>
      <c r="H1192">
        <v>-11.0581479399081</v>
      </c>
      <c r="I1192">
        <v>256.92454004090803</v>
      </c>
      <c r="J1192">
        <v>7.5340508907189596</v>
      </c>
      <c r="K1192">
        <v>1540.66169569417</v>
      </c>
      <c r="L1192">
        <v>1030.85656540847</v>
      </c>
      <c r="M1192">
        <v>41.1552325066815</v>
      </c>
      <c r="N1192">
        <v>0.32153870830342202</v>
      </c>
      <c r="O1192">
        <v>78.962713957397099</v>
      </c>
      <c r="P1192">
        <v>584.34272300469399</v>
      </c>
      <c r="Q1192">
        <v>0.219284810148382</v>
      </c>
    </row>
    <row r="1193" spans="1:17" hidden="1" x14ac:dyDescent="0.3">
      <c r="A1193" t="s">
        <v>2547</v>
      </c>
      <c r="B1193" t="s">
        <v>2548</v>
      </c>
      <c r="C1193" t="s">
        <v>3138</v>
      </c>
      <c r="D1193" t="s">
        <v>141</v>
      </c>
      <c r="E1193">
        <v>1866.8126169499999</v>
      </c>
      <c r="F1193">
        <v>110.15</v>
      </c>
      <c r="G1193">
        <v>14.794800158762399</v>
      </c>
      <c r="H1193">
        <v>-11.2641733236725</v>
      </c>
      <c r="I1193">
        <v>10.457671447563699</v>
      </c>
      <c r="J1193">
        <v>7.7238995062523497</v>
      </c>
      <c r="K1193">
        <v>114.606969483215</v>
      </c>
      <c r="L1193">
        <v>101.46217763529999</v>
      </c>
      <c r="M1193">
        <v>45.864595027811902</v>
      </c>
      <c r="N1193">
        <v>0.90888507439286803</v>
      </c>
      <c r="O1193">
        <v>34.089877439854703</v>
      </c>
      <c r="P1193">
        <v>50.890410958904098</v>
      </c>
      <c r="Q1193">
        <v>6.0093214130898E-2</v>
      </c>
    </row>
    <row r="1194" spans="1:17" hidden="1" x14ac:dyDescent="0.3">
      <c r="A1194" t="s">
        <v>2549</v>
      </c>
      <c r="B1194" t="s">
        <v>2550</v>
      </c>
      <c r="C1194" t="s">
        <v>3138</v>
      </c>
      <c r="D1194" t="s">
        <v>117</v>
      </c>
      <c r="E1194">
        <v>1861.0616896049901</v>
      </c>
      <c r="F1194">
        <v>47.55</v>
      </c>
      <c r="G1194">
        <v>141.609636584969</v>
      </c>
      <c r="H1194">
        <v>-14.248192923682399</v>
      </c>
      <c r="I1194">
        <v>77.899604475146305</v>
      </c>
      <c r="J1194">
        <v>11.8759536915908</v>
      </c>
      <c r="K1194">
        <v>46.132074772770103</v>
      </c>
      <c r="L1194">
        <v>35.115918211082302</v>
      </c>
      <c r="M1194">
        <v>59.003015856528599</v>
      </c>
      <c r="N1194">
        <v>0.36875830697770701</v>
      </c>
      <c r="O1194">
        <v>35.688748685594099</v>
      </c>
      <c r="P1194">
        <v>181.36094674556199</v>
      </c>
      <c r="Q1194">
        <v>0.13293925521151101</v>
      </c>
    </row>
    <row r="1195" spans="1:17" hidden="1" x14ac:dyDescent="0.3">
      <c r="A1195" t="s">
        <v>2551</v>
      </c>
      <c r="B1195" t="s">
        <v>2552</v>
      </c>
      <c r="C1195" t="s">
        <v>3138</v>
      </c>
      <c r="D1195" t="s">
        <v>242</v>
      </c>
      <c r="E1195">
        <v>1860.3123460849999</v>
      </c>
      <c r="F1195">
        <v>1052.05</v>
      </c>
      <c r="G1195">
        <v>159.59934902623701</v>
      </c>
      <c r="H1195">
        <v>24.877014303974502</v>
      </c>
      <c r="I1195">
        <v>28.160859482819301</v>
      </c>
      <c r="J1195">
        <v>13.3221899814691</v>
      </c>
      <c r="K1195">
        <v>1016.45526867787</v>
      </c>
      <c r="L1195">
        <v>838.459352708437</v>
      </c>
      <c r="M1195">
        <v>50.070438939661599</v>
      </c>
      <c r="N1195">
        <v>0.55212858452472702</v>
      </c>
      <c r="O1195">
        <v>13.9679673019343</v>
      </c>
      <c r="P1195">
        <v>190.22068965517201</v>
      </c>
      <c r="Q1195">
        <v>0.16243195048211101</v>
      </c>
    </row>
    <row r="1196" spans="1:17" hidden="1" x14ac:dyDescent="0.3">
      <c r="A1196" t="s">
        <v>2553</v>
      </c>
      <c r="B1196" t="s">
        <v>2554</v>
      </c>
      <c r="C1196" t="s">
        <v>3138</v>
      </c>
      <c r="D1196" t="s">
        <v>263</v>
      </c>
      <c r="E1196">
        <v>1853.9860191150001</v>
      </c>
      <c r="F1196">
        <v>514.65</v>
      </c>
      <c r="G1196">
        <v>25.595616659980202</v>
      </c>
      <c r="H1196">
        <v>-2.2539293599467198</v>
      </c>
      <c r="I1196">
        <v>37.056652161503997</v>
      </c>
      <c r="J1196">
        <v>5.05159231188237</v>
      </c>
      <c r="K1196">
        <v>521.051818564212</v>
      </c>
      <c r="L1196">
        <v>439.07571462069001</v>
      </c>
      <c r="M1196">
        <v>44.018725449952498</v>
      </c>
      <c r="N1196">
        <v>0.40502456836189299</v>
      </c>
      <c r="O1196">
        <v>24.327212668803998</v>
      </c>
      <c r="P1196">
        <v>69.098077870872302</v>
      </c>
      <c r="Q1196">
        <v>0.10250815109629299</v>
      </c>
    </row>
    <row r="1197" spans="1:17" hidden="1" x14ac:dyDescent="0.3">
      <c r="A1197" t="s">
        <v>2555</v>
      </c>
      <c r="B1197" t="s">
        <v>2556</v>
      </c>
      <c r="C1197" t="s">
        <v>3138</v>
      </c>
      <c r="D1197" t="s">
        <v>237</v>
      </c>
      <c r="E1197">
        <v>1852.20004761</v>
      </c>
      <c r="F1197">
        <v>810.7</v>
      </c>
      <c r="G1197">
        <v>25.252691852824402</v>
      </c>
      <c r="H1197">
        <v>-4.41690500205506</v>
      </c>
      <c r="I1197">
        <v>24.1325903572219</v>
      </c>
      <c r="J1197">
        <v>7.5597308786647597</v>
      </c>
      <c r="K1197">
        <v>830.69042926376198</v>
      </c>
      <c r="L1197">
        <v>726.90735504573695</v>
      </c>
      <c r="M1197">
        <v>53.067150986872797</v>
      </c>
      <c r="N1197">
        <v>0.22900273938853999</v>
      </c>
      <c r="O1197">
        <v>29.3943505612433</v>
      </c>
      <c r="P1197">
        <v>74.704766830445607</v>
      </c>
      <c r="Q1197">
        <v>2.2509671125322001E-2</v>
      </c>
    </row>
    <row r="1198" spans="1:17" hidden="1" x14ac:dyDescent="0.3">
      <c r="A1198" t="s">
        <v>2557</v>
      </c>
      <c r="B1198" t="s">
        <v>2558</v>
      </c>
      <c r="C1198" t="s">
        <v>3138</v>
      </c>
      <c r="D1198" t="s">
        <v>117</v>
      </c>
      <c r="E1198">
        <v>1845.47023455</v>
      </c>
      <c r="F1198">
        <v>267.25</v>
      </c>
      <c r="G1198">
        <v>-45.076929965782398</v>
      </c>
      <c r="H1198">
        <v>4.3510162204576002</v>
      </c>
      <c r="I1198">
        <v>-27.0606016285146</v>
      </c>
      <c r="J1198">
        <v>16.9048989895327</v>
      </c>
      <c r="K1198">
        <v>283.76657996866601</v>
      </c>
      <c r="M1198">
        <v>64.436832770255293</v>
      </c>
      <c r="N1198">
        <v>0.44868527193078001</v>
      </c>
      <c r="O1198">
        <v>49.672591206735198</v>
      </c>
      <c r="P1198">
        <v>18.461879432624102</v>
      </c>
    </row>
    <row r="1199" spans="1:17" hidden="1" x14ac:dyDescent="0.3">
      <c r="A1199" t="s">
        <v>2559</v>
      </c>
      <c r="B1199" t="s">
        <v>2560</v>
      </c>
      <c r="C1199" t="s">
        <v>3138</v>
      </c>
      <c r="D1199" t="s">
        <v>417</v>
      </c>
      <c r="E1199">
        <v>1840.87953978</v>
      </c>
      <c r="F1199">
        <v>3451.65</v>
      </c>
      <c r="G1199">
        <v>230.88454076604199</v>
      </c>
      <c r="H1199">
        <v>10.5479746536486</v>
      </c>
      <c r="I1199">
        <v>68.058502055531406</v>
      </c>
      <c r="J1199">
        <v>14.629205724111101</v>
      </c>
      <c r="K1199">
        <v>3314.3344691297598</v>
      </c>
      <c r="L1199">
        <v>2701.9994365103998</v>
      </c>
      <c r="M1199">
        <v>66.6757613250373</v>
      </c>
      <c r="N1199">
        <v>0.89364579180999104</v>
      </c>
      <c r="O1199">
        <v>39.502846464734198</v>
      </c>
      <c r="P1199">
        <v>261.42931937172699</v>
      </c>
      <c r="Q1199">
        <v>0.23153152922136899</v>
      </c>
    </row>
    <row r="1200" spans="1:17" hidden="1" x14ac:dyDescent="0.3">
      <c r="A1200" t="s">
        <v>2561</v>
      </c>
      <c r="B1200" t="s">
        <v>2562</v>
      </c>
      <c r="C1200" t="s">
        <v>3138</v>
      </c>
      <c r="D1200" t="s">
        <v>263</v>
      </c>
      <c r="E1200">
        <v>1837.3679999999999</v>
      </c>
      <c r="F1200">
        <v>3533.4</v>
      </c>
      <c r="G1200">
        <v>204.524107126215</v>
      </c>
      <c r="H1200">
        <v>8.3034835252141104</v>
      </c>
      <c r="I1200">
        <v>168.83413770074699</v>
      </c>
      <c r="J1200">
        <v>21.487752732658102</v>
      </c>
      <c r="K1200">
        <v>2831.12194651645</v>
      </c>
      <c r="L1200">
        <v>1994.6839531787</v>
      </c>
      <c r="M1200">
        <v>77.294577392972101</v>
      </c>
      <c r="N1200">
        <v>0.71287249255560903</v>
      </c>
      <c r="O1200">
        <v>5.39423784456896</v>
      </c>
      <c r="P1200">
        <v>242.848825926644</v>
      </c>
      <c r="Q1200">
        <v>0.12628657658376699</v>
      </c>
    </row>
    <row r="1201" spans="1:17" hidden="1" x14ac:dyDescent="0.3">
      <c r="A1201" t="s">
        <v>2563</v>
      </c>
      <c r="B1201" t="s">
        <v>2564</v>
      </c>
      <c r="C1201" t="s">
        <v>3138</v>
      </c>
      <c r="D1201" t="s">
        <v>196</v>
      </c>
      <c r="E1201">
        <v>1835.5119096799999</v>
      </c>
      <c r="F1201">
        <v>771.7</v>
      </c>
      <c r="G1201">
        <v>86.778150155842795</v>
      </c>
      <c r="H1201">
        <v>-6.1083274554405103</v>
      </c>
      <c r="I1201">
        <v>81.677234609039303</v>
      </c>
      <c r="J1201">
        <v>8.34404590675957</v>
      </c>
      <c r="K1201">
        <v>769.02123327174797</v>
      </c>
      <c r="L1201">
        <v>577.899786886323</v>
      </c>
      <c r="M1201">
        <v>50.456810831570401</v>
      </c>
      <c r="N1201">
        <v>0.23725293903688299</v>
      </c>
      <c r="O1201">
        <v>34.760917454969501</v>
      </c>
      <c r="P1201">
        <v>120.124081865506</v>
      </c>
      <c r="Q1201">
        <v>0.21300162458098501</v>
      </c>
    </row>
    <row r="1202" spans="1:17" hidden="1" x14ac:dyDescent="0.3">
      <c r="A1202" t="s">
        <v>2565</v>
      </c>
      <c r="B1202" t="s">
        <v>2566</v>
      </c>
      <c r="C1202" t="s">
        <v>3138</v>
      </c>
      <c r="D1202" t="s">
        <v>86</v>
      </c>
      <c r="E1202">
        <v>1829.2139999999999</v>
      </c>
      <c r="F1202">
        <v>181.2</v>
      </c>
      <c r="G1202">
        <v>-24.7493166016041</v>
      </c>
      <c r="H1202">
        <v>40.164845985583497</v>
      </c>
      <c r="I1202">
        <v>28.5137664034126</v>
      </c>
      <c r="J1202">
        <v>18.149075658540902</v>
      </c>
      <c r="K1202">
        <v>145.90127041139399</v>
      </c>
      <c r="L1202">
        <v>147.49033977875001</v>
      </c>
      <c r="M1202">
        <v>89.418484698936098</v>
      </c>
      <c r="N1202">
        <v>3.0327069983626598</v>
      </c>
      <c r="O1202">
        <v>4.8565121412803496</v>
      </c>
      <c r="P1202">
        <v>59.717937417364404</v>
      </c>
      <c r="Q1202">
        <v>8.2295564143629998E-2</v>
      </c>
    </row>
    <row r="1203" spans="1:17" hidden="1" x14ac:dyDescent="0.3">
      <c r="A1203" t="s">
        <v>2567</v>
      </c>
      <c r="B1203" t="s">
        <v>2568</v>
      </c>
      <c r="C1203" t="s">
        <v>3138</v>
      </c>
      <c r="D1203" t="s">
        <v>477</v>
      </c>
      <c r="E1203">
        <v>1811.9631493259999</v>
      </c>
      <c r="F1203">
        <v>108.18</v>
      </c>
      <c r="G1203">
        <v>-47.311826737200903</v>
      </c>
      <c r="H1203">
        <v>11.800409322653</v>
      </c>
      <c r="I1203">
        <v>-2.74135893038014</v>
      </c>
      <c r="J1203">
        <v>13.16215424472</v>
      </c>
      <c r="K1203">
        <v>104.461257862914</v>
      </c>
      <c r="L1203">
        <v>111.74916938831301</v>
      </c>
      <c r="M1203">
        <v>63.039979183486999</v>
      </c>
      <c r="N1203">
        <v>0.81350054566779495</v>
      </c>
      <c r="O1203">
        <v>32.556849694952803</v>
      </c>
      <c r="P1203">
        <v>35.3095684803002</v>
      </c>
      <c r="Q1203">
        <v>-5.9490406402806E-2</v>
      </c>
    </row>
    <row r="1204" spans="1:17" hidden="1" x14ac:dyDescent="0.3">
      <c r="A1204" t="s">
        <v>2569</v>
      </c>
      <c r="B1204" t="s">
        <v>2570</v>
      </c>
      <c r="C1204" t="s">
        <v>3138</v>
      </c>
      <c r="D1204" t="s">
        <v>128</v>
      </c>
      <c r="E1204">
        <v>1810.2338829099999</v>
      </c>
      <c r="F1204">
        <v>813.1</v>
      </c>
      <c r="G1204">
        <v>17.013996602584101</v>
      </c>
      <c r="H1204">
        <v>10.947953755006999</v>
      </c>
      <c r="I1204">
        <v>37.099990625937501</v>
      </c>
      <c r="J1204">
        <v>8.5716299665354008</v>
      </c>
      <c r="K1204">
        <v>768.31409954846197</v>
      </c>
      <c r="L1204">
        <v>667.71328449449697</v>
      </c>
      <c r="M1204">
        <v>60.237265687525799</v>
      </c>
      <c r="N1204">
        <v>0.33718797893185998</v>
      </c>
      <c r="O1204">
        <v>4.5258885745910602</v>
      </c>
      <c r="P1204">
        <v>62.864296444666998</v>
      </c>
      <c r="Q1204">
        <v>-6.3312998089735006E-2</v>
      </c>
    </row>
    <row r="1205" spans="1:17" hidden="1" x14ac:dyDescent="0.3">
      <c r="A1205" t="s">
        <v>2571</v>
      </c>
      <c r="B1205" t="s">
        <v>2572</v>
      </c>
      <c r="C1205" t="s">
        <v>3138</v>
      </c>
      <c r="D1205" t="s">
        <v>46</v>
      </c>
      <c r="E1205">
        <v>1807.8033600000001</v>
      </c>
      <c r="F1205">
        <v>80.19</v>
      </c>
      <c r="G1205">
        <v>-6.8504474486434299</v>
      </c>
      <c r="H1205">
        <v>-4.7223885952605</v>
      </c>
      <c r="I1205">
        <v>14.923780558355601</v>
      </c>
      <c r="J1205">
        <v>9.4917676214267797</v>
      </c>
      <c r="K1205">
        <v>91.026014704500099</v>
      </c>
      <c r="L1205">
        <v>85.010797064018007</v>
      </c>
      <c r="M1205">
        <v>40.7228220413215</v>
      </c>
      <c r="N1205">
        <v>0.55608645139451296</v>
      </c>
      <c r="O1205">
        <v>50.467639356528203</v>
      </c>
      <c r="P1205">
        <v>32.985074626865597</v>
      </c>
      <c r="Q1205">
        <v>0.117139894491381</v>
      </c>
    </row>
    <row r="1206" spans="1:17" hidden="1" x14ac:dyDescent="0.3">
      <c r="A1206" t="s">
        <v>2573</v>
      </c>
      <c r="B1206" t="s">
        <v>2574</v>
      </c>
      <c r="C1206" t="s">
        <v>3138</v>
      </c>
      <c r="D1206" t="s">
        <v>114</v>
      </c>
      <c r="E1206">
        <v>1801.9742974200001</v>
      </c>
      <c r="F1206">
        <v>81.180000000000007</v>
      </c>
      <c r="G1206">
        <v>76.987714745524599</v>
      </c>
      <c r="H1206">
        <v>3.9061081443506702</v>
      </c>
      <c r="I1206">
        <v>5.6692974273193597</v>
      </c>
      <c r="J1206">
        <v>13.4936201385255</v>
      </c>
      <c r="K1206">
        <v>84.607372424746899</v>
      </c>
      <c r="L1206">
        <v>78.759138792384903</v>
      </c>
      <c r="M1206">
        <v>58.210434452818099</v>
      </c>
      <c r="N1206">
        <v>0.49553084357810701</v>
      </c>
      <c r="O1206">
        <v>32.914510963291399</v>
      </c>
      <c r="P1206">
        <v>102.772573997751</v>
      </c>
      <c r="Q1206">
        <v>7.9276587410822996E-2</v>
      </c>
    </row>
    <row r="1207" spans="1:17" hidden="1" x14ac:dyDescent="0.3">
      <c r="A1207" t="s">
        <v>2575</v>
      </c>
      <c r="B1207" t="s">
        <v>2576</v>
      </c>
      <c r="C1207" t="s">
        <v>3138</v>
      </c>
      <c r="D1207" t="s">
        <v>291</v>
      </c>
      <c r="E1207">
        <v>1797.72</v>
      </c>
      <c r="F1207">
        <v>1498.1</v>
      </c>
      <c r="G1207">
        <v>-33.5711708754528</v>
      </c>
      <c r="H1207">
        <v>4.5812870883404004</v>
      </c>
      <c r="I1207">
        <v>3.05066190383419</v>
      </c>
      <c r="J1207">
        <v>5.6005141783843602</v>
      </c>
      <c r="K1207">
        <v>1471.7217768287501</v>
      </c>
      <c r="L1207">
        <v>1443.89423030993</v>
      </c>
      <c r="M1207">
        <v>61.419677775102599</v>
      </c>
      <c r="N1207">
        <v>0.60898093650159002</v>
      </c>
      <c r="O1207">
        <v>12.886322675388801</v>
      </c>
      <c r="P1207">
        <v>26.844756784217399</v>
      </c>
      <c r="Q1207">
        <v>0.17319264091957901</v>
      </c>
    </row>
    <row r="1208" spans="1:17" hidden="1" x14ac:dyDescent="0.3">
      <c r="A1208" t="s">
        <v>2577</v>
      </c>
      <c r="B1208" t="s">
        <v>2578</v>
      </c>
      <c r="C1208" t="s">
        <v>3138</v>
      </c>
      <c r="D1208" t="s">
        <v>1470</v>
      </c>
      <c r="E1208">
        <v>1797.4457219999999</v>
      </c>
      <c r="F1208">
        <v>126.96</v>
      </c>
      <c r="G1208">
        <v>40.967207289492002</v>
      </c>
      <c r="H1208">
        <v>15.386876073551999</v>
      </c>
      <c r="I1208">
        <v>-10.7787337177549</v>
      </c>
      <c r="J1208">
        <v>6.9909348655863797</v>
      </c>
      <c r="K1208">
        <v>126.31621704279399</v>
      </c>
      <c r="L1208">
        <v>116.220855720316</v>
      </c>
      <c r="M1208">
        <v>47.8234829558372</v>
      </c>
      <c r="N1208">
        <v>1.31967785982234</v>
      </c>
      <c r="O1208">
        <v>16.965973534971599</v>
      </c>
      <c r="P1208">
        <v>69.279999999999902</v>
      </c>
      <c r="Q1208">
        <v>0.17615473202515899</v>
      </c>
    </row>
    <row r="1209" spans="1:17" hidden="1" x14ac:dyDescent="0.3">
      <c r="A1209" t="s">
        <v>2579</v>
      </c>
      <c r="B1209" t="s">
        <v>2580</v>
      </c>
      <c r="C1209" t="s">
        <v>3138</v>
      </c>
      <c r="D1209" t="s">
        <v>141</v>
      </c>
      <c r="E1209">
        <v>1788.8758764070001</v>
      </c>
      <c r="F1209">
        <v>105.01</v>
      </c>
      <c r="G1209">
        <v>-16.191260666360801</v>
      </c>
      <c r="H1209">
        <v>-9.4907486419907308</v>
      </c>
      <c r="I1209">
        <v>-19.1061656595441</v>
      </c>
      <c r="J1209">
        <v>6.9498091445693699</v>
      </c>
      <c r="K1209">
        <v>117.408678275057</v>
      </c>
      <c r="L1209">
        <v>114.745272040939</v>
      </c>
      <c r="M1209">
        <v>36.599769280478903</v>
      </c>
      <c r="N1209">
        <v>0.52719028505854104</v>
      </c>
      <c r="O1209">
        <v>40.558042091229296</v>
      </c>
      <c r="P1209">
        <v>15.3322350356946</v>
      </c>
      <c r="Q1209">
        <v>1.9826855310225999E-2</v>
      </c>
    </row>
    <row r="1210" spans="1:17" hidden="1" x14ac:dyDescent="0.3">
      <c r="A1210" t="s">
        <v>2581</v>
      </c>
      <c r="B1210" t="s">
        <v>2582</v>
      </c>
      <c r="C1210" t="s">
        <v>3138</v>
      </c>
      <c r="E1210">
        <v>1784.2504381049901</v>
      </c>
      <c r="F1210">
        <v>348.65</v>
      </c>
      <c r="G1210">
        <v>-23.188922698883299</v>
      </c>
      <c r="H1210">
        <v>19.642802239855499</v>
      </c>
      <c r="I1210">
        <v>-5.1725943616155803</v>
      </c>
      <c r="J1210">
        <v>16.9807208756263</v>
      </c>
      <c r="O1210">
        <v>3.3271188871361002</v>
      </c>
      <c r="P1210">
        <v>13.1980519480519</v>
      </c>
    </row>
    <row r="1211" spans="1:17" hidden="1" x14ac:dyDescent="0.3">
      <c r="A1211" t="s">
        <v>2583</v>
      </c>
      <c r="B1211" t="s">
        <v>2584</v>
      </c>
      <c r="C1211" t="s">
        <v>3138</v>
      </c>
      <c r="D1211" t="s">
        <v>136</v>
      </c>
      <c r="E1211">
        <v>1774.77914212172</v>
      </c>
      <c r="F1211">
        <v>114.33</v>
      </c>
      <c r="G1211">
        <v>-39.773200564759698</v>
      </c>
      <c r="H1211">
        <v>7.1373938835899899</v>
      </c>
      <c r="I1211">
        <v>-16.452532827572998</v>
      </c>
      <c r="J1211">
        <v>23.0865850199155</v>
      </c>
      <c r="K1211">
        <v>112.03209263906</v>
      </c>
      <c r="L1211">
        <v>121.196571158612</v>
      </c>
      <c r="M1211">
        <v>73.198446588897994</v>
      </c>
      <c r="N1211">
        <v>3.2196080978591399</v>
      </c>
      <c r="O1211">
        <v>140.00699728855</v>
      </c>
      <c r="P1211">
        <v>26.122448979591798</v>
      </c>
    </row>
    <row r="1212" spans="1:17" hidden="1" x14ac:dyDescent="0.3">
      <c r="A1212" t="s">
        <v>2585</v>
      </c>
      <c r="B1212" t="s">
        <v>2586</v>
      </c>
      <c r="C1212" t="s">
        <v>3138</v>
      </c>
      <c r="D1212" t="s">
        <v>242</v>
      </c>
      <c r="E1212">
        <v>1770.5431679999999</v>
      </c>
      <c r="F1212">
        <v>1168</v>
      </c>
      <c r="G1212">
        <v>50.480040474637498</v>
      </c>
      <c r="H1212">
        <v>3.8609452079985198</v>
      </c>
      <c r="I1212">
        <v>-17.035220004968998</v>
      </c>
      <c r="J1212">
        <v>11.5644401801919</v>
      </c>
      <c r="K1212">
        <v>1153.9349202526901</v>
      </c>
      <c r="L1212">
        <v>1065.7496048493299</v>
      </c>
      <c r="M1212">
        <v>63.111036599193497</v>
      </c>
      <c r="N1212">
        <v>0.26886869236340499</v>
      </c>
      <c r="O1212">
        <v>27.803938356164299</v>
      </c>
      <c r="P1212">
        <v>141.47198676865801</v>
      </c>
      <c r="Q1212">
        <v>0.13905298307219499</v>
      </c>
    </row>
    <row r="1213" spans="1:17" hidden="1" x14ac:dyDescent="0.3">
      <c r="A1213" t="s">
        <v>2587</v>
      </c>
      <c r="B1213" t="s">
        <v>2588</v>
      </c>
      <c r="C1213" t="s">
        <v>3138</v>
      </c>
      <c r="D1213" t="s">
        <v>469</v>
      </c>
      <c r="E1213">
        <v>1767.6787837500001</v>
      </c>
      <c r="F1213">
        <v>916.05</v>
      </c>
      <c r="G1213">
        <v>195.85661363970499</v>
      </c>
      <c r="H1213">
        <v>0.86512609762833204</v>
      </c>
      <c r="I1213">
        <v>42.798593973858402</v>
      </c>
      <c r="J1213">
        <v>4.7168677280029296</v>
      </c>
      <c r="K1213">
        <v>924.72509085124602</v>
      </c>
      <c r="L1213">
        <v>715.95045836645897</v>
      </c>
      <c r="M1213">
        <v>48.852597461914797</v>
      </c>
      <c r="N1213">
        <v>0.56727833694725804</v>
      </c>
      <c r="O1213">
        <v>32.645597947710201</v>
      </c>
      <c r="P1213">
        <v>220.633531676583</v>
      </c>
      <c r="Q1213">
        <v>0.20086257359846299</v>
      </c>
    </row>
    <row r="1214" spans="1:17" hidden="1" x14ac:dyDescent="0.3">
      <c r="A1214" t="s">
        <v>2589</v>
      </c>
      <c r="B1214" t="s">
        <v>2590</v>
      </c>
      <c r="C1214" t="s">
        <v>3138</v>
      </c>
      <c r="D1214" t="s">
        <v>474</v>
      </c>
      <c r="E1214">
        <v>1767.1483467849901</v>
      </c>
      <c r="F1214">
        <v>570.65</v>
      </c>
      <c r="G1214">
        <v>-34.376918036878699</v>
      </c>
      <c r="H1214">
        <v>-15.472533712102701</v>
      </c>
      <c r="I1214">
        <v>-5.8944827619175904</v>
      </c>
      <c r="J1214">
        <v>6.78117966685776</v>
      </c>
      <c r="K1214">
        <v>663.56487210921898</v>
      </c>
      <c r="L1214">
        <v>639.27271210578397</v>
      </c>
      <c r="M1214">
        <v>33.363416847463398</v>
      </c>
      <c r="N1214">
        <v>0.67851327877479894</v>
      </c>
      <c r="O1214">
        <v>55.743450451239802</v>
      </c>
      <c r="P1214">
        <v>29.678445631178199</v>
      </c>
      <c r="Q1214">
        <v>0.111437768353253</v>
      </c>
    </row>
    <row r="1215" spans="1:17" hidden="1" x14ac:dyDescent="0.3">
      <c r="A1215" t="s">
        <v>2591</v>
      </c>
      <c r="B1215" t="s">
        <v>2592</v>
      </c>
      <c r="C1215" t="s">
        <v>3138</v>
      </c>
      <c r="D1215" t="s">
        <v>54</v>
      </c>
      <c r="E1215">
        <v>1765.967633064</v>
      </c>
      <c r="F1215">
        <v>160.56</v>
      </c>
      <c r="G1215">
        <v>-64.096645928035201</v>
      </c>
      <c r="H1215">
        <v>-7.39823947963498</v>
      </c>
      <c r="I1215">
        <v>-41.874754177283101</v>
      </c>
      <c r="J1215">
        <v>7.1799213067235703</v>
      </c>
      <c r="K1215">
        <v>186.71601845944599</v>
      </c>
      <c r="L1215">
        <v>210.74562518617901</v>
      </c>
      <c r="M1215">
        <v>38.547663597190997</v>
      </c>
      <c r="N1215">
        <v>1.1734274251258701</v>
      </c>
      <c r="O1215">
        <v>76.600647732934704</v>
      </c>
      <c r="P1215">
        <v>6.8263473053892199</v>
      </c>
      <c r="Q1215">
        <v>8.7452134813835999E-2</v>
      </c>
    </row>
    <row r="1216" spans="1:17" hidden="1" x14ac:dyDescent="0.3">
      <c r="A1216" t="s">
        <v>2593</v>
      </c>
      <c r="B1216" t="s">
        <v>2594</v>
      </c>
      <c r="C1216" t="s">
        <v>3138</v>
      </c>
      <c r="D1216" t="s">
        <v>196</v>
      </c>
      <c r="E1216">
        <v>1765.5291500000001</v>
      </c>
      <c r="F1216">
        <v>411.25</v>
      </c>
      <c r="G1216">
        <v>-30.733926955241401</v>
      </c>
      <c r="H1216">
        <v>-2.8101005298358501</v>
      </c>
      <c r="I1216">
        <v>-9.6187448903514401</v>
      </c>
      <c r="J1216">
        <v>5.5035643706636197</v>
      </c>
      <c r="K1216">
        <v>422.221655946743</v>
      </c>
      <c r="L1216">
        <v>423.05506920358903</v>
      </c>
      <c r="M1216">
        <v>50.977063232761502</v>
      </c>
      <c r="N1216">
        <v>0.45399896514642701</v>
      </c>
      <c r="O1216">
        <v>26.200607902735499</v>
      </c>
      <c r="P1216">
        <v>15.1315789473684</v>
      </c>
      <c r="Q1216">
        <v>-3.5803037043620001E-3</v>
      </c>
    </row>
    <row r="1217" spans="1:17" hidden="1" x14ac:dyDescent="0.3">
      <c r="A1217" t="s">
        <v>2595</v>
      </c>
      <c r="B1217" t="s">
        <v>2596</v>
      </c>
      <c r="C1217" t="s">
        <v>3138</v>
      </c>
      <c r="D1217" t="s">
        <v>128</v>
      </c>
      <c r="E1217">
        <v>1758.8736073369901</v>
      </c>
      <c r="F1217">
        <v>112.09</v>
      </c>
      <c r="G1217">
        <v>-40.403564630781602</v>
      </c>
      <c r="H1217">
        <v>-6.1085856851964797</v>
      </c>
      <c r="I1217">
        <v>-27.376737008392698</v>
      </c>
      <c r="J1217">
        <v>11.6430056116884</v>
      </c>
      <c r="K1217">
        <v>124.783783627866</v>
      </c>
      <c r="L1217">
        <v>136.82349600691001</v>
      </c>
      <c r="M1217">
        <v>40.246910112552399</v>
      </c>
      <c r="N1217">
        <v>0.337102021217421</v>
      </c>
      <c r="O1217">
        <v>73.075207422606795</v>
      </c>
      <c r="P1217">
        <v>8.6248667506541405</v>
      </c>
    </row>
    <row r="1218" spans="1:17" hidden="1" x14ac:dyDescent="0.3">
      <c r="A1218" t="s">
        <v>2597</v>
      </c>
      <c r="B1218" t="s">
        <v>2598</v>
      </c>
      <c r="C1218" t="s">
        <v>3138</v>
      </c>
      <c r="D1218" t="s">
        <v>86</v>
      </c>
      <c r="E1218">
        <v>1757.0172246</v>
      </c>
      <c r="F1218">
        <v>263.3</v>
      </c>
      <c r="G1218">
        <v>68.754871746289197</v>
      </c>
      <c r="H1218">
        <v>3.5239596287222001</v>
      </c>
      <c r="I1218">
        <v>118.474654098507</v>
      </c>
      <c r="J1218">
        <v>5.2852384439475504</v>
      </c>
      <c r="K1218">
        <v>257.40588386289102</v>
      </c>
      <c r="L1218">
        <v>182.55326032249599</v>
      </c>
      <c r="M1218">
        <v>38.615491225001499</v>
      </c>
      <c r="N1218">
        <v>0.251419759354574</v>
      </c>
      <c r="O1218">
        <v>36.862894037219803</v>
      </c>
      <c r="P1218">
        <v>182.96614723267001</v>
      </c>
      <c r="Q1218">
        <v>0.117834303226428</v>
      </c>
    </row>
    <row r="1219" spans="1:17" hidden="1" x14ac:dyDescent="0.3">
      <c r="A1219" t="s">
        <v>2599</v>
      </c>
      <c r="B1219" t="s">
        <v>2600</v>
      </c>
      <c r="C1219" t="s">
        <v>3138</v>
      </c>
      <c r="D1219" t="s">
        <v>2142</v>
      </c>
      <c r="E1219">
        <v>1755.6902823999999</v>
      </c>
      <c r="F1219">
        <v>1109.8</v>
      </c>
      <c r="G1219">
        <v>-33.004818475148802</v>
      </c>
      <c r="H1219">
        <v>14.272688054523901</v>
      </c>
      <c r="I1219">
        <v>-16.422779361800501</v>
      </c>
      <c r="J1219">
        <v>14.3494635054096</v>
      </c>
      <c r="K1219">
        <v>1065.1262859557301</v>
      </c>
      <c r="L1219">
        <v>1111.99346446185</v>
      </c>
      <c r="M1219">
        <v>67.365898923115395</v>
      </c>
      <c r="N1219">
        <v>1.31291650046154</v>
      </c>
      <c r="O1219">
        <v>30.7397729320598</v>
      </c>
      <c r="P1219">
        <v>19.403948571735899</v>
      </c>
      <c r="Q1219">
        <v>0.112621333448783</v>
      </c>
    </row>
    <row r="1220" spans="1:17" hidden="1" x14ac:dyDescent="0.3">
      <c r="A1220" t="s">
        <v>2601</v>
      </c>
      <c r="B1220" t="s">
        <v>2602</v>
      </c>
      <c r="C1220" t="s">
        <v>3138</v>
      </c>
      <c r="D1220" t="s">
        <v>57</v>
      </c>
      <c r="E1220">
        <v>1748.9261934399999</v>
      </c>
      <c r="F1220">
        <v>17.96</v>
      </c>
      <c r="G1220">
        <v>-24.441722506152399</v>
      </c>
      <c r="H1220">
        <v>-1.7772697906514701</v>
      </c>
      <c r="I1220">
        <v>-5.5774911080616096</v>
      </c>
      <c r="J1220">
        <v>9.8850927567284899</v>
      </c>
      <c r="K1220">
        <v>18.548054466137899</v>
      </c>
      <c r="L1220">
        <v>18.508794437189799</v>
      </c>
      <c r="M1220">
        <v>52.493473776535097</v>
      </c>
      <c r="N1220">
        <v>0.40828133073775602</v>
      </c>
      <c r="O1220">
        <v>56.180400890868597</v>
      </c>
      <c r="P1220">
        <v>23.013698630137</v>
      </c>
      <c r="Q1220">
        <v>2.7160056827749E-2</v>
      </c>
    </row>
    <row r="1221" spans="1:17" hidden="1" x14ac:dyDescent="0.3">
      <c r="A1221" t="s">
        <v>2603</v>
      </c>
      <c r="B1221" t="s">
        <v>2604</v>
      </c>
      <c r="C1221" t="s">
        <v>3138</v>
      </c>
      <c r="D1221" t="s">
        <v>477</v>
      </c>
      <c r="E1221">
        <v>1745.7600465</v>
      </c>
      <c r="F1221">
        <v>566.9</v>
      </c>
      <c r="G1221">
        <v>1.4111732263377399</v>
      </c>
      <c r="H1221">
        <v>3.4284168675541999</v>
      </c>
      <c r="I1221">
        <v>8.0722022967288198E-2</v>
      </c>
      <c r="J1221">
        <v>12.4339167296535</v>
      </c>
      <c r="K1221">
        <v>587.45246298418704</v>
      </c>
      <c r="L1221">
        <v>562.40435231691697</v>
      </c>
      <c r="M1221">
        <v>51.728757036589201</v>
      </c>
      <c r="N1221">
        <v>0.47755361565986199</v>
      </c>
      <c r="O1221">
        <v>28.241312400776099</v>
      </c>
      <c r="P1221">
        <v>40.844720496894404</v>
      </c>
      <c r="Q1221">
        <v>-6.0598486408289E-2</v>
      </c>
    </row>
    <row r="1222" spans="1:17" hidden="1" x14ac:dyDescent="0.3">
      <c r="A1222" t="s">
        <v>2605</v>
      </c>
      <c r="B1222" t="s">
        <v>2606</v>
      </c>
      <c r="C1222" t="s">
        <v>3138</v>
      </c>
      <c r="D1222" t="s">
        <v>294</v>
      </c>
      <c r="E1222">
        <v>1745.1224910000001</v>
      </c>
      <c r="F1222">
        <v>1636.75</v>
      </c>
      <c r="G1222">
        <v>53.140360076062102</v>
      </c>
      <c r="H1222">
        <v>11.252039776512399</v>
      </c>
      <c r="I1222">
        <v>28.653491544701101</v>
      </c>
      <c r="J1222">
        <v>9.3244556510331105</v>
      </c>
      <c r="K1222">
        <v>1576.5253401922801</v>
      </c>
      <c r="L1222">
        <v>1307.32665757617</v>
      </c>
      <c r="M1222">
        <v>55.257149573282398</v>
      </c>
      <c r="N1222">
        <v>0.81659651505323005</v>
      </c>
      <c r="O1222">
        <v>9.1400641515197698</v>
      </c>
      <c r="P1222">
        <v>95.783492822966494</v>
      </c>
    </row>
    <row r="1223" spans="1:17" hidden="1" x14ac:dyDescent="0.3">
      <c r="A1223" t="s">
        <v>2607</v>
      </c>
      <c r="B1223" t="s">
        <v>2608</v>
      </c>
      <c r="C1223" t="s">
        <v>3138</v>
      </c>
      <c r="D1223" t="s">
        <v>263</v>
      </c>
      <c r="E1223">
        <v>1737.3119471499999</v>
      </c>
      <c r="F1223">
        <v>553.15</v>
      </c>
      <c r="G1223">
        <v>19.724126895200602</v>
      </c>
      <c r="H1223">
        <v>5.8987128905196702</v>
      </c>
      <c r="I1223">
        <v>27.222697208467</v>
      </c>
      <c r="J1223">
        <v>12.8354639586302</v>
      </c>
      <c r="K1223">
        <v>553.24803333607395</v>
      </c>
      <c r="L1223">
        <v>507.06507890240601</v>
      </c>
      <c r="M1223">
        <v>57.270507627720399</v>
      </c>
      <c r="N1223">
        <v>0.54798120459512001</v>
      </c>
      <c r="O1223">
        <v>34.972430624604499</v>
      </c>
      <c r="P1223">
        <v>85.496311200536496</v>
      </c>
      <c r="Q1223">
        <v>0.110593085261995</v>
      </c>
    </row>
    <row r="1224" spans="1:17" hidden="1" x14ac:dyDescent="0.3">
      <c r="A1224" t="s">
        <v>2609</v>
      </c>
      <c r="B1224" t="s">
        <v>2610</v>
      </c>
      <c r="C1224" t="s">
        <v>3138</v>
      </c>
      <c r="D1224" t="s">
        <v>46</v>
      </c>
      <c r="E1224">
        <v>1736.7550624</v>
      </c>
      <c r="F1224">
        <v>137.44</v>
      </c>
      <c r="G1224">
        <v>115.502802242841</v>
      </c>
      <c r="H1224">
        <v>2.35339193702979</v>
      </c>
      <c r="I1224">
        <v>18.755392035548901</v>
      </c>
      <c r="J1224">
        <v>20.756801352526399</v>
      </c>
      <c r="K1224">
        <v>146.952008161598</v>
      </c>
      <c r="L1224">
        <v>128.67148888015399</v>
      </c>
      <c r="M1224">
        <v>51.971231785191002</v>
      </c>
      <c r="N1224">
        <v>0.68408546843673901</v>
      </c>
      <c r="O1224">
        <v>48.428405122235098</v>
      </c>
      <c r="P1224">
        <v>144.555160142348</v>
      </c>
      <c r="Q1224">
        <v>0.188408013360784</v>
      </c>
    </row>
    <row r="1225" spans="1:17" hidden="1" x14ac:dyDescent="0.3">
      <c r="A1225" t="s">
        <v>2611</v>
      </c>
      <c r="B1225" t="s">
        <v>2612</v>
      </c>
      <c r="C1225" t="s">
        <v>3138</v>
      </c>
      <c r="D1225" t="s">
        <v>196</v>
      </c>
      <c r="E1225">
        <v>1722.0386857599999</v>
      </c>
      <c r="F1225">
        <v>704.8</v>
      </c>
      <c r="G1225">
        <v>-19.4650017126351</v>
      </c>
      <c r="H1225">
        <v>-2.2524573263155299</v>
      </c>
      <c r="I1225">
        <v>15.124408138694299</v>
      </c>
      <c r="J1225">
        <v>1.0987016822661699</v>
      </c>
      <c r="K1225">
        <v>754.79168213429898</v>
      </c>
      <c r="L1225">
        <v>734.74602474038898</v>
      </c>
      <c r="M1225">
        <v>43.189245245447502</v>
      </c>
      <c r="N1225">
        <v>1.3013578580582399</v>
      </c>
      <c r="O1225">
        <v>29.816969353007899</v>
      </c>
      <c r="P1225">
        <v>28.6131386861313</v>
      </c>
      <c r="Q1225">
        <v>-1.5607319158521E-2</v>
      </c>
    </row>
    <row r="1226" spans="1:17" hidden="1" x14ac:dyDescent="0.3">
      <c r="A1226" t="s">
        <v>2613</v>
      </c>
      <c r="B1226" t="s">
        <v>2614</v>
      </c>
      <c r="C1226" t="s">
        <v>3138</v>
      </c>
      <c r="D1226" t="s">
        <v>51</v>
      </c>
      <c r="E1226">
        <v>1719.26</v>
      </c>
      <c r="F1226">
        <v>20.34</v>
      </c>
      <c r="G1226">
        <v>97.518163930334296</v>
      </c>
      <c r="H1226">
        <v>2.3757058393235599</v>
      </c>
      <c r="I1226">
        <v>43.906076967055697</v>
      </c>
      <c r="J1226">
        <v>15.863088507993901</v>
      </c>
      <c r="K1226">
        <v>20.1801444224905</v>
      </c>
      <c r="L1226">
        <v>16.415591748051501</v>
      </c>
      <c r="M1226">
        <v>26.246969455177101</v>
      </c>
      <c r="N1226">
        <v>0.29709878404969098</v>
      </c>
      <c r="O1226">
        <v>37.1681415929203</v>
      </c>
      <c r="P1226">
        <v>124.751381215469</v>
      </c>
    </row>
    <row r="1227" spans="1:17" hidden="1" x14ac:dyDescent="0.3">
      <c r="A1227" t="s">
        <v>2615</v>
      </c>
      <c r="B1227" t="s">
        <v>2616</v>
      </c>
      <c r="C1227" t="s">
        <v>3138</v>
      </c>
      <c r="D1227" t="s">
        <v>515</v>
      </c>
      <c r="E1227">
        <v>1719.1069310339999</v>
      </c>
      <c r="F1227">
        <v>171.39</v>
      </c>
      <c r="G1227">
        <v>4.2818169028802799</v>
      </c>
      <c r="H1227">
        <v>-4.9374201693142101</v>
      </c>
      <c r="I1227">
        <v>5.0398016898215499</v>
      </c>
      <c r="J1227">
        <v>11.698690354366301</v>
      </c>
      <c r="K1227">
        <v>180.37709688396001</v>
      </c>
      <c r="L1227">
        <v>163.23705445367199</v>
      </c>
      <c r="M1227">
        <v>51.368546486910702</v>
      </c>
      <c r="N1227">
        <v>0.30979975825016998</v>
      </c>
      <c r="O1227">
        <v>34.716144465838099</v>
      </c>
      <c r="P1227">
        <v>56.377737226277297</v>
      </c>
      <c r="Q1227">
        <v>0.10063201210269899</v>
      </c>
    </row>
    <row r="1228" spans="1:17" hidden="1" x14ac:dyDescent="0.3">
      <c r="A1228" t="s">
        <v>2617</v>
      </c>
      <c r="B1228" t="s">
        <v>2618</v>
      </c>
      <c r="C1228" t="s">
        <v>3138</v>
      </c>
      <c r="D1228" t="s">
        <v>75</v>
      </c>
      <c r="E1228">
        <v>1718.60849622</v>
      </c>
      <c r="F1228">
        <v>30.66</v>
      </c>
      <c r="G1228">
        <v>-36.3940987806089</v>
      </c>
      <c r="H1228">
        <v>1.77540782324854</v>
      </c>
      <c r="I1228">
        <v>-27.020667723017901</v>
      </c>
      <c r="J1228">
        <v>9.7982832922453298</v>
      </c>
      <c r="K1228">
        <v>32.172519777338003</v>
      </c>
      <c r="L1228">
        <v>35.058367580967598</v>
      </c>
      <c r="M1228">
        <v>57.266545376650299</v>
      </c>
      <c r="N1228">
        <v>0.51791144908660902</v>
      </c>
      <c r="O1228">
        <v>58.512720156555702</v>
      </c>
      <c r="P1228">
        <v>9.9318752240946608</v>
      </c>
    </row>
    <row r="1229" spans="1:17" hidden="1" x14ac:dyDescent="0.3">
      <c r="A1229" t="s">
        <v>2619</v>
      </c>
      <c r="B1229" t="s">
        <v>2620</v>
      </c>
      <c r="C1229" t="s">
        <v>3138</v>
      </c>
      <c r="D1229" t="s">
        <v>1723</v>
      </c>
      <c r="E1229">
        <v>1718.0331481599901</v>
      </c>
      <c r="F1229">
        <v>163.72</v>
      </c>
      <c r="G1229">
        <v>-52.605879905955199</v>
      </c>
      <c r="H1229">
        <v>-3.32869449545333</v>
      </c>
      <c r="I1229">
        <v>-31.104397463011999</v>
      </c>
      <c r="J1229">
        <v>6.4053348978253801</v>
      </c>
      <c r="K1229">
        <v>176.32047840516199</v>
      </c>
      <c r="L1229">
        <v>203.08107704834401</v>
      </c>
      <c r="M1229">
        <v>44.543359957173102</v>
      </c>
      <c r="N1229">
        <v>0.36992854201803399</v>
      </c>
      <c r="O1229">
        <v>84.430735401905693</v>
      </c>
      <c r="P1229">
        <v>3.62025316455696</v>
      </c>
      <c r="Q1229">
        <v>0.14649722714557101</v>
      </c>
    </row>
    <row r="1230" spans="1:17" hidden="1" x14ac:dyDescent="0.3">
      <c r="A1230" t="s">
        <v>2621</v>
      </c>
      <c r="B1230" t="s">
        <v>2622</v>
      </c>
      <c r="C1230" t="s">
        <v>3138</v>
      </c>
      <c r="D1230" t="s">
        <v>753</v>
      </c>
      <c r="E1230">
        <v>1713.7250701769999</v>
      </c>
      <c r="F1230">
        <v>8.49</v>
      </c>
      <c r="G1230">
        <v>-76.674935034045802</v>
      </c>
      <c r="H1230">
        <v>-14.7004799799326</v>
      </c>
      <c r="I1230">
        <v>-45.015135154156297</v>
      </c>
      <c r="J1230">
        <v>1.28908226732104</v>
      </c>
      <c r="K1230">
        <v>10.2483953937574</v>
      </c>
      <c r="L1230">
        <v>15.4756808251012</v>
      </c>
      <c r="M1230">
        <v>51.306827621526203</v>
      </c>
      <c r="N1230">
        <v>0.79675788275709103</v>
      </c>
      <c r="O1230">
        <v>170.31802120141299</v>
      </c>
      <c r="P1230">
        <v>24.852941176470502</v>
      </c>
      <c r="Q1230">
        <v>-5.9330491550031998E-2</v>
      </c>
    </row>
    <row r="1231" spans="1:17" hidden="1" x14ac:dyDescent="0.3">
      <c r="A1231" t="s">
        <v>2623</v>
      </c>
      <c r="B1231" t="s">
        <v>2624</v>
      </c>
      <c r="C1231" t="s">
        <v>3138</v>
      </c>
      <c r="D1231" t="s">
        <v>114</v>
      </c>
      <c r="E1231">
        <v>1705.9439698000001</v>
      </c>
      <c r="F1231">
        <v>6.95</v>
      </c>
      <c r="G1231">
        <v>-80.547310786123404</v>
      </c>
      <c r="H1231">
        <v>2.99353934059266</v>
      </c>
      <c r="I1231">
        <v>-69.693923032944198</v>
      </c>
      <c r="J1231">
        <v>1.41253905744449</v>
      </c>
      <c r="K1231">
        <v>8.9369312028713299</v>
      </c>
      <c r="L1231">
        <v>13.180690065431699</v>
      </c>
      <c r="M1231">
        <v>14.126694847374701</v>
      </c>
      <c r="N1231">
        <v>0.42936011482431802</v>
      </c>
      <c r="O1231">
        <v>290.647482014388</v>
      </c>
      <c r="P1231">
        <v>14.309210526315701</v>
      </c>
      <c r="Q1231">
        <v>1.6014038314050998E-2</v>
      </c>
    </row>
    <row r="1232" spans="1:17" hidden="1" x14ac:dyDescent="0.3">
      <c r="A1232" t="s">
        <v>2625</v>
      </c>
      <c r="B1232" t="s">
        <v>2626</v>
      </c>
      <c r="C1232" t="s">
        <v>3138</v>
      </c>
      <c r="D1232" t="s">
        <v>21</v>
      </c>
      <c r="E1232">
        <v>1703.3746713600001</v>
      </c>
      <c r="F1232">
        <v>1446.7</v>
      </c>
      <c r="G1232">
        <v>180.27316103534</v>
      </c>
      <c r="H1232">
        <v>1.04754111799869</v>
      </c>
      <c r="I1232">
        <v>20.606580261211299</v>
      </c>
      <c r="J1232">
        <v>10.4016694922271</v>
      </c>
      <c r="K1232">
        <v>1497.64011503141</v>
      </c>
      <c r="L1232">
        <v>1223.1287351362701</v>
      </c>
      <c r="M1232">
        <v>44.311863146457497</v>
      </c>
      <c r="N1232">
        <v>0.81124391069260904</v>
      </c>
      <c r="O1232">
        <v>28.8449574894587</v>
      </c>
      <c r="P1232">
        <v>228.83282191158</v>
      </c>
      <c r="Q1232">
        <v>0.13870198547965201</v>
      </c>
    </row>
    <row r="1233" spans="1:17" hidden="1" x14ac:dyDescent="0.3">
      <c r="A1233" t="s">
        <v>2627</v>
      </c>
      <c r="B1233" t="s">
        <v>2628</v>
      </c>
      <c r="C1233" t="s">
        <v>3138</v>
      </c>
      <c r="D1233" t="s">
        <v>599</v>
      </c>
      <c r="E1233">
        <v>1701.0937799999999</v>
      </c>
      <c r="F1233">
        <v>102.16</v>
      </c>
      <c r="G1233">
        <v>6.5679006825864201</v>
      </c>
      <c r="H1233">
        <v>-3.77581374454989</v>
      </c>
      <c r="I1233">
        <v>16.5540339952408</v>
      </c>
      <c r="J1233">
        <v>3.3733233711699802</v>
      </c>
      <c r="K1233">
        <v>114.670854864684</v>
      </c>
      <c r="L1233">
        <v>103.444748693923</v>
      </c>
      <c r="M1233">
        <v>54.219977380712301</v>
      </c>
      <c r="N1233">
        <v>0.38673385916938202</v>
      </c>
      <c r="O1233">
        <v>56.166797180892701</v>
      </c>
      <c r="P1233">
        <v>41.8888888888888</v>
      </c>
    </row>
    <row r="1234" spans="1:17" hidden="1" x14ac:dyDescent="0.3">
      <c r="A1234" t="s">
        <v>2629</v>
      </c>
      <c r="B1234" t="s">
        <v>2630</v>
      </c>
      <c r="C1234" t="s">
        <v>3138</v>
      </c>
      <c r="D1234" t="s">
        <v>635</v>
      </c>
      <c r="E1234">
        <v>1698.0562783149901</v>
      </c>
      <c r="F1234">
        <v>191.05</v>
      </c>
      <c r="G1234">
        <v>-2.8560501364319899</v>
      </c>
      <c r="H1234">
        <v>6.2889838601938601</v>
      </c>
      <c r="I1234">
        <v>15.160278200835799</v>
      </c>
      <c r="J1234">
        <v>8.9265598883933297</v>
      </c>
      <c r="K1234">
        <v>186.945799006616</v>
      </c>
      <c r="M1234">
        <v>68.192571147161601</v>
      </c>
      <c r="N1234">
        <v>0.54118822176188996</v>
      </c>
      <c r="O1234">
        <v>20.387333158858901</v>
      </c>
      <c r="P1234">
        <v>38.4420289855072</v>
      </c>
    </row>
    <row r="1235" spans="1:17" hidden="1" x14ac:dyDescent="0.3">
      <c r="A1235" t="s">
        <v>2631</v>
      </c>
      <c r="B1235" t="s">
        <v>2632</v>
      </c>
      <c r="C1235" t="s">
        <v>3138</v>
      </c>
      <c r="D1235" t="s">
        <v>599</v>
      </c>
      <c r="E1235">
        <v>1692.3029750000001</v>
      </c>
      <c r="F1235">
        <v>60.25</v>
      </c>
      <c r="G1235">
        <v>3.6879007264474999</v>
      </c>
      <c r="H1235">
        <v>7.1135727386649998</v>
      </c>
      <c r="I1235">
        <v>-4.9869410509622698</v>
      </c>
      <c r="J1235">
        <v>20.9024144468525</v>
      </c>
      <c r="K1235">
        <v>58.6538567439218</v>
      </c>
      <c r="L1235">
        <v>57.720057945481301</v>
      </c>
      <c r="M1235">
        <v>29.188193916460101</v>
      </c>
      <c r="N1235">
        <v>0.48490098248943803</v>
      </c>
      <c r="O1235">
        <v>29.460580912863001</v>
      </c>
      <c r="P1235">
        <v>34.037819799777502</v>
      </c>
      <c r="Q1235">
        <v>7.1071011628524999E-2</v>
      </c>
    </row>
    <row r="1236" spans="1:17" hidden="1" x14ac:dyDescent="0.3">
      <c r="A1236" t="s">
        <v>2633</v>
      </c>
      <c r="B1236" t="s">
        <v>2634</v>
      </c>
      <c r="C1236" t="s">
        <v>3138</v>
      </c>
      <c r="D1236" t="s">
        <v>391</v>
      </c>
      <c r="E1236">
        <v>1691.0550499999999</v>
      </c>
      <c r="F1236">
        <v>1587.1</v>
      </c>
      <c r="G1236">
        <v>259.92796621957501</v>
      </c>
      <c r="H1236">
        <v>19.189435236488499</v>
      </c>
      <c r="I1236">
        <v>78.615804623813702</v>
      </c>
      <c r="J1236">
        <v>0.42184079037008798</v>
      </c>
      <c r="K1236">
        <v>1386.1015784571</v>
      </c>
      <c r="L1236">
        <v>994.29599014713597</v>
      </c>
      <c r="M1236">
        <v>65.271184154226802</v>
      </c>
      <c r="N1236">
        <v>0.61443658687741598</v>
      </c>
      <c r="O1236">
        <v>8.0713250582823992</v>
      </c>
      <c r="P1236">
        <v>316.452374704801</v>
      </c>
      <c r="Q1236">
        <v>0.165933087969594</v>
      </c>
    </row>
    <row r="1237" spans="1:17" hidden="1" x14ac:dyDescent="0.3">
      <c r="A1237" t="s">
        <v>2635</v>
      </c>
      <c r="B1237" t="s">
        <v>2636</v>
      </c>
      <c r="C1237" t="s">
        <v>3138</v>
      </c>
      <c r="D1237" t="s">
        <v>753</v>
      </c>
      <c r="E1237">
        <v>1689.9005570950001</v>
      </c>
      <c r="F1237">
        <v>654.35</v>
      </c>
      <c r="G1237">
        <v>-14.4870141096917</v>
      </c>
      <c r="H1237">
        <v>-9.8614109099189395</v>
      </c>
      <c r="I1237">
        <v>-34.508615979078698</v>
      </c>
      <c r="J1237">
        <v>0.99713120245960496</v>
      </c>
      <c r="K1237">
        <v>751.36000830365697</v>
      </c>
      <c r="L1237">
        <v>788.11653756303394</v>
      </c>
      <c r="M1237">
        <v>23.1109470115017</v>
      </c>
      <c r="N1237">
        <v>0.58659147440758297</v>
      </c>
      <c r="O1237">
        <v>98.670436310842803</v>
      </c>
      <c r="P1237">
        <v>19.9321847507331</v>
      </c>
      <c r="Q1237">
        <v>0.16620680868196999</v>
      </c>
    </row>
    <row r="1238" spans="1:17" hidden="1" x14ac:dyDescent="0.3">
      <c r="A1238" t="s">
        <v>2637</v>
      </c>
      <c r="B1238" t="s">
        <v>2638</v>
      </c>
      <c r="C1238" t="s">
        <v>3138</v>
      </c>
      <c r="D1238" t="s">
        <v>1990</v>
      </c>
      <c r="E1238">
        <v>1682.109659366</v>
      </c>
      <c r="F1238">
        <v>149.57</v>
      </c>
      <c r="G1238">
        <v>-42.595599355559997</v>
      </c>
      <c r="H1238">
        <v>-8.3430266371497908</v>
      </c>
      <c r="I1238">
        <v>-21.316430887842799</v>
      </c>
      <c r="J1238">
        <v>3.3919911122390101</v>
      </c>
      <c r="K1238">
        <v>159.904180195973</v>
      </c>
      <c r="L1238">
        <v>166.84006502814799</v>
      </c>
      <c r="M1238">
        <v>38.139492187089097</v>
      </c>
      <c r="N1238">
        <v>0.86407731005956601</v>
      </c>
      <c r="O1238">
        <v>45.617436651734899</v>
      </c>
      <c r="P1238">
        <v>3.40131351538195</v>
      </c>
      <c r="Q1238">
        <v>-9.8013105867885003E-2</v>
      </c>
    </row>
    <row r="1239" spans="1:17" hidden="1" x14ac:dyDescent="0.3">
      <c r="A1239" t="s">
        <v>2639</v>
      </c>
      <c r="B1239" t="s">
        <v>2640</v>
      </c>
      <c r="C1239" t="s">
        <v>3138</v>
      </c>
      <c r="D1239" t="s">
        <v>117</v>
      </c>
      <c r="E1239">
        <v>1677.0863999999999</v>
      </c>
      <c r="F1239">
        <v>828.6</v>
      </c>
      <c r="G1239">
        <v>7.7248809556854301</v>
      </c>
      <c r="H1239">
        <v>3.4529231882264302</v>
      </c>
      <c r="I1239">
        <v>18.803889766974901</v>
      </c>
      <c r="J1239">
        <v>9.0918923750598495</v>
      </c>
      <c r="K1239">
        <v>753.27944824049996</v>
      </c>
      <c r="L1239">
        <v>685.42021150789401</v>
      </c>
      <c r="M1239">
        <v>67.995692226361498</v>
      </c>
      <c r="N1239">
        <v>0.42654449450815701</v>
      </c>
      <c r="O1239">
        <v>1.9671735457397801</v>
      </c>
      <c r="P1239">
        <v>43.979148566463898</v>
      </c>
      <c r="Q1239">
        <v>0.11520157122545201</v>
      </c>
    </row>
    <row r="1240" spans="1:17" hidden="1" x14ac:dyDescent="0.3">
      <c r="A1240" t="s">
        <v>2641</v>
      </c>
      <c r="B1240" t="s">
        <v>2642</v>
      </c>
      <c r="C1240" t="s">
        <v>3138</v>
      </c>
      <c r="D1240" t="s">
        <v>86</v>
      </c>
      <c r="E1240">
        <v>1673.7423703920001</v>
      </c>
      <c r="F1240">
        <v>174.06</v>
      </c>
      <c r="G1240">
        <v>22.9193059766978</v>
      </c>
      <c r="H1240">
        <v>41.349429581979003</v>
      </c>
      <c r="I1240">
        <v>54.331497297149802</v>
      </c>
      <c r="J1240">
        <v>7.7390334700265404</v>
      </c>
      <c r="K1240">
        <v>145.216896995425</v>
      </c>
      <c r="L1240">
        <v>120.060601475846</v>
      </c>
      <c r="M1240">
        <v>58.476544816707801</v>
      </c>
      <c r="N1240">
        <v>1.0452903242207401</v>
      </c>
      <c r="O1240">
        <v>8.2959898885441792</v>
      </c>
      <c r="P1240">
        <v>99.153318077803107</v>
      </c>
      <c r="Q1240">
        <v>-3.9857295873369997E-3</v>
      </c>
    </row>
    <row r="1241" spans="1:17" hidden="1" x14ac:dyDescent="0.3">
      <c r="A1241" t="s">
        <v>2643</v>
      </c>
      <c r="B1241" t="s">
        <v>2644</v>
      </c>
      <c r="C1241" t="s">
        <v>3138</v>
      </c>
      <c r="D1241" t="s">
        <v>2645</v>
      </c>
      <c r="E1241">
        <v>1672.708402</v>
      </c>
      <c r="F1241">
        <v>602.75</v>
      </c>
      <c r="G1241">
        <v>-29.705940118897601</v>
      </c>
      <c r="H1241">
        <v>1.6096126456239701</v>
      </c>
      <c r="I1241">
        <v>-3.4615322874429602</v>
      </c>
      <c r="J1241">
        <v>9.1702710162073799</v>
      </c>
      <c r="K1241">
        <v>631.60200072055704</v>
      </c>
      <c r="L1241">
        <v>604.12372025388902</v>
      </c>
      <c r="M1241">
        <v>47.614477313281803</v>
      </c>
      <c r="N1241">
        <v>1.73663583202412</v>
      </c>
      <c r="O1241">
        <v>40.091248444628697</v>
      </c>
      <c r="P1241">
        <v>28.244680851063801</v>
      </c>
      <c r="Q1241">
        <v>9.6889930723662004E-2</v>
      </c>
    </row>
    <row r="1242" spans="1:17" hidden="1" x14ac:dyDescent="0.3">
      <c r="A1242" t="s">
        <v>2646</v>
      </c>
      <c r="B1242" t="s">
        <v>2647</v>
      </c>
      <c r="C1242" t="s">
        <v>3138</v>
      </c>
      <c r="D1242" t="s">
        <v>291</v>
      </c>
      <c r="E1242">
        <v>1666.90240283</v>
      </c>
      <c r="F1242">
        <v>49.99</v>
      </c>
      <c r="G1242">
        <v>-4.3190867115775102</v>
      </c>
      <c r="H1242">
        <v>-3.6640180159973599</v>
      </c>
      <c r="I1242">
        <v>-31.132753088415701</v>
      </c>
      <c r="J1242">
        <v>15.960465638001899</v>
      </c>
      <c r="K1242">
        <v>53.247382989586001</v>
      </c>
      <c r="L1242">
        <v>57.419017993092901</v>
      </c>
      <c r="M1242">
        <v>56.552147784078599</v>
      </c>
      <c r="N1242">
        <v>0.88785293382608599</v>
      </c>
      <c r="O1242">
        <v>91.838367673534705</v>
      </c>
      <c r="P1242">
        <v>21.0411622276029</v>
      </c>
      <c r="Q1242">
        <v>-6.4126275671480002E-3</v>
      </c>
    </row>
    <row r="1243" spans="1:17" hidden="1" x14ac:dyDescent="0.3">
      <c r="A1243" t="s">
        <v>2648</v>
      </c>
      <c r="B1243" t="s">
        <v>2649</v>
      </c>
      <c r="C1243" t="s">
        <v>3138</v>
      </c>
      <c r="D1243" t="s">
        <v>263</v>
      </c>
      <c r="E1243">
        <v>1661.8549077600001</v>
      </c>
      <c r="F1243">
        <v>1538.4</v>
      </c>
      <c r="G1243">
        <v>211.03029404729099</v>
      </c>
      <c r="H1243">
        <v>-5.81128824505313</v>
      </c>
      <c r="I1243">
        <v>68.479762056893406</v>
      </c>
      <c r="J1243">
        <v>14.119617370697499</v>
      </c>
      <c r="K1243">
        <v>1402.92685429369</v>
      </c>
      <c r="L1243">
        <v>1099.7990963863899</v>
      </c>
      <c r="M1243">
        <v>70.669198787328497</v>
      </c>
      <c r="N1243">
        <v>0.68685623945028795</v>
      </c>
      <c r="O1243">
        <v>11.615964638585501</v>
      </c>
      <c r="P1243">
        <v>363.37349397590299</v>
      </c>
      <c r="Q1243">
        <v>0.26560975579395102</v>
      </c>
    </row>
    <row r="1244" spans="1:17" hidden="1" x14ac:dyDescent="0.3">
      <c r="A1244" t="s">
        <v>2650</v>
      </c>
      <c r="B1244" t="s">
        <v>2651</v>
      </c>
      <c r="C1244" t="s">
        <v>3138</v>
      </c>
      <c r="D1244" t="s">
        <v>237</v>
      </c>
      <c r="E1244">
        <v>1654.8795720000001</v>
      </c>
      <c r="F1244">
        <v>915.35</v>
      </c>
      <c r="G1244">
        <v>71.5447977808156</v>
      </c>
      <c r="H1244">
        <v>3.9357315327848501</v>
      </c>
      <c r="I1244">
        <v>66.781926178671299</v>
      </c>
      <c r="J1244">
        <v>13.2120725781669</v>
      </c>
      <c r="K1244">
        <v>901.36286143996904</v>
      </c>
      <c r="L1244">
        <v>728.37348354837695</v>
      </c>
      <c r="M1244">
        <v>49.907417334829297</v>
      </c>
      <c r="N1244">
        <v>0.55376470200431605</v>
      </c>
      <c r="O1244">
        <v>13.333697492762299</v>
      </c>
      <c r="P1244">
        <v>129.987437185929</v>
      </c>
      <c r="Q1244">
        <v>5.102834762248E-2</v>
      </c>
    </row>
    <row r="1245" spans="1:17" hidden="1" x14ac:dyDescent="0.3">
      <c r="A1245" t="s">
        <v>2652</v>
      </c>
      <c r="B1245" t="s">
        <v>2653</v>
      </c>
      <c r="C1245" t="s">
        <v>3138</v>
      </c>
      <c r="D1245" t="s">
        <v>447</v>
      </c>
      <c r="E1245">
        <v>1654.7335</v>
      </c>
      <c r="F1245">
        <v>1095.8499999999999</v>
      </c>
      <c r="G1245">
        <v>-19.840597056317499</v>
      </c>
      <c r="H1245">
        <v>-1.26179673560128</v>
      </c>
      <c r="I1245">
        <v>-21.327518833469099</v>
      </c>
      <c r="J1245">
        <v>4.9875827677601201</v>
      </c>
      <c r="K1245">
        <v>1181.1960942682999</v>
      </c>
      <c r="L1245">
        <v>1216.2904605425599</v>
      </c>
      <c r="M1245">
        <v>35.507357108587499</v>
      </c>
      <c r="N1245">
        <v>0.55019915137285602</v>
      </c>
      <c r="O1245">
        <v>46.461650773372199</v>
      </c>
      <c r="P1245">
        <v>7.1473967245172298</v>
      </c>
      <c r="Q1245">
        <v>5.9363413681507E-2</v>
      </c>
    </row>
    <row r="1246" spans="1:17" hidden="1" x14ac:dyDescent="0.3">
      <c r="A1246" t="s">
        <v>2654</v>
      </c>
      <c r="B1246" t="s">
        <v>2655</v>
      </c>
      <c r="C1246" t="s">
        <v>3138</v>
      </c>
      <c r="D1246" t="s">
        <v>125</v>
      </c>
      <c r="E1246">
        <v>1649.66790726</v>
      </c>
      <c r="F1246">
        <v>55.89</v>
      </c>
      <c r="G1246">
        <v>-14.2131198172941</v>
      </c>
      <c r="H1246">
        <v>3.2140352237391401</v>
      </c>
      <c r="I1246">
        <v>-6.9570182710394803</v>
      </c>
      <c r="J1246">
        <v>7.6659978288888802</v>
      </c>
      <c r="K1246">
        <v>57.595062998807997</v>
      </c>
      <c r="L1246">
        <v>57.986871198863703</v>
      </c>
      <c r="M1246">
        <v>44.646916901095302</v>
      </c>
      <c r="N1246">
        <v>0.51514615429987398</v>
      </c>
      <c r="O1246">
        <v>54.4104490964394</v>
      </c>
      <c r="P1246">
        <v>21.897491821155899</v>
      </c>
      <c r="Q1246">
        <v>9.0055352145355996E-2</v>
      </c>
    </row>
    <row r="1247" spans="1:17" hidden="1" x14ac:dyDescent="0.3">
      <c r="A1247" t="s">
        <v>2656</v>
      </c>
      <c r="B1247" t="s">
        <v>2657</v>
      </c>
      <c r="C1247" t="s">
        <v>3138</v>
      </c>
      <c r="D1247" t="s">
        <v>202</v>
      </c>
      <c r="E1247">
        <v>1646.90364447</v>
      </c>
      <c r="F1247">
        <v>401.1</v>
      </c>
      <c r="G1247">
        <v>-38.750108385404097</v>
      </c>
      <c r="H1247">
        <v>-2.8084366685656601</v>
      </c>
      <c r="I1247">
        <v>-35.193099290118496</v>
      </c>
      <c r="J1247">
        <v>8.49394210178599</v>
      </c>
      <c r="K1247">
        <v>419.55801464986399</v>
      </c>
      <c r="L1247">
        <v>464.81292357080201</v>
      </c>
      <c r="M1247">
        <v>52.701722298763798</v>
      </c>
      <c r="N1247">
        <v>0.48873545821432801</v>
      </c>
      <c r="O1247">
        <v>59.810521067065501</v>
      </c>
      <c r="P1247">
        <v>10.3742432581177</v>
      </c>
    </row>
    <row r="1248" spans="1:17" hidden="1" x14ac:dyDescent="0.3">
      <c r="A1248" t="s">
        <v>2658</v>
      </c>
      <c r="B1248" t="s">
        <v>2659</v>
      </c>
      <c r="C1248" t="s">
        <v>3138</v>
      </c>
      <c r="D1248" t="s">
        <v>477</v>
      </c>
      <c r="E1248">
        <v>1641.21029443</v>
      </c>
      <c r="F1248">
        <v>5324.95</v>
      </c>
      <c r="G1248">
        <v>-36.592133988123997</v>
      </c>
      <c r="H1248">
        <v>0.22776536242123499</v>
      </c>
      <c r="I1248">
        <v>-11.500388264880399</v>
      </c>
      <c r="J1248">
        <v>4.8243037633268502</v>
      </c>
      <c r="K1248">
        <v>5442.3953456387699</v>
      </c>
      <c r="L1248">
        <v>5661.3383468997999</v>
      </c>
      <c r="M1248">
        <v>59.973597317570302</v>
      </c>
      <c r="N1248">
        <v>0.73814310066213995</v>
      </c>
      <c r="O1248">
        <v>20.187982985755699</v>
      </c>
      <c r="P1248">
        <v>19.286514336917499</v>
      </c>
      <c r="Q1248">
        <v>-0.12590343542746399</v>
      </c>
    </row>
    <row r="1249" spans="1:17" hidden="1" x14ac:dyDescent="0.3">
      <c r="A1249" t="s">
        <v>2660</v>
      </c>
      <c r="B1249" t="s">
        <v>2661</v>
      </c>
      <c r="C1249" t="s">
        <v>3138</v>
      </c>
      <c r="D1249" t="s">
        <v>477</v>
      </c>
      <c r="E1249">
        <v>1637.5023643469999</v>
      </c>
      <c r="F1249">
        <v>49.71</v>
      </c>
      <c r="G1249">
        <v>-63.389569807241202</v>
      </c>
      <c r="H1249">
        <v>-4.0595215690504798</v>
      </c>
      <c r="I1249">
        <v>-12.692849539722699</v>
      </c>
      <c r="J1249">
        <v>13.4908850857361</v>
      </c>
      <c r="K1249">
        <v>54.407087099255797</v>
      </c>
      <c r="L1249">
        <v>57.911409315952298</v>
      </c>
      <c r="M1249">
        <v>43.486604355573903</v>
      </c>
      <c r="N1249">
        <v>0.35377146415675198</v>
      </c>
      <c r="O1249">
        <v>70.090192161569803</v>
      </c>
      <c r="P1249">
        <v>31.7139946230613</v>
      </c>
    </row>
    <row r="1250" spans="1:17" hidden="1" x14ac:dyDescent="0.3">
      <c r="A1250" t="s">
        <v>2662</v>
      </c>
      <c r="B1250" t="s">
        <v>2663</v>
      </c>
      <c r="C1250" t="s">
        <v>3138</v>
      </c>
      <c r="D1250" t="s">
        <v>412</v>
      </c>
      <c r="E1250">
        <v>1632.9017366999999</v>
      </c>
      <c r="F1250">
        <v>137.78</v>
      </c>
      <c r="G1250">
        <v>-4.0760857985957699</v>
      </c>
      <c r="H1250">
        <v>10.7273788824989</v>
      </c>
      <c r="I1250">
        <v>15.819481474766301</v>
      </c>
      <c r="J1250">
        <v>9.8329302286015103</v>
      </c>
      <c r="K1250">
        <v>131.829569842788</v>
      </c>
      <c r="L1250">
        <v>124.344702025863</v>
      </c>
      <c r="M1250">
        <v>62.269031327921603</v>
      </c>
      <c r="N1250">
        <v>0.83176429028586996</v>
      </c>
      <c r="O1250">
        <v>13.2965597329075</v>
      </c>
      <c r="P1250">
        <v>45.953389830508399</v>
      </c>
      <c r="Q1250">
        <v>7.0037804661909994E-2</v>
      </c>
    </row>
    <row r="1251" spans="1:17" hidden="1" x14ac:dyDescent="0.3">
      <c r="A1251" t="s">
        <v>2664</v>
      </c>
      <c r="B1251" t="s">
        <v>2665</v>
      </c>
      <c r="C1251" t="s">
        <v>3138</v>
      </c>
      <c r="D1251" t="s">
        <v>263</v>
      </c>
      <c r="E1251">
        <v>1628.9953272299999</v>
      </c>
      <c r="F1251">
        <v>293.89999999999998</v>
      </c>
      <c r="G1251">
        <v>53.128650970385102</v>
      </c>
      <c r="H1251">
        <v>2.01841754298971</v>
      </c>
      <c r="I1251">
        <v>35.014615317272799</v>
      </c>
      <c r="J1251">
        <v>3.2112923967143101</v>
      </c>
      <c r="K1251">
        <v>305.07685911312302</v>
      </c>
      <c r="L1251">
        <v>266.79314841824998</v>
      </c>
      <c r="M1251">
        <v>54.475311985013803</v>
      </c>
      <c r="N1251">
        <v>1.00313312318255</v>
      </c>
      <c r="O1251">
        <v>49.268458659407898</v>
      </c>
      <c r="P1251">
        <v>77.905569007263907</v>
      </c>
      <c r="Q1251">
        <v>0.14963528305906901</v>
      </c>
    </row>
    <row r="1252" spans="1:17" hidden="1" x14ac:dyDescent="0.3">
      <c r="A1252" t="s">
        <v>2666</v>
      </c>
      <c r="B1252" t="s">
        <v>2667</v>
      </c>
      <c r="C1252" t="s">
        <v>3138</v>
      </c>
      <c r="D1252" t="s">
        <v>72</v>
      </c>
      <c r="E1252">
        <v>1622.1166521600001</v>
      </c>
      <c r="F1252">
        <v>363.85</v>
      </c>
      <c r="G1252">
        <v>64.285176013523994</v>
      </c>
      <c r="H1252">
        <v>6.0107288437453699</v>
      </c>
      <c r="I1252">
        <v>6.2363047103269702</v>
      </c>
      <c r="J1252">
        <v>14.412692361139101</v>
      </c>
      <c r="K1252">
        <v>358.573332523538</v>
      </c>
      <c r="L1252">
        <v>313.94283555730499</v>
      </c>
      <c r="M1252">
        <v>60.168580092310897</v>
      </c>
      <c r="N1252">
        <v>0.42726026254560501</v>
      </c>
      <c r="O1252">
        <v>22.069534148687602</v>
      </c>
      <c r="P1252">
        <v>115.806642941874</v>
      </c>
      <c r="Q1252">
        <v>9.1820359417628006E-2</v>
      </c>
    </row>
    <row r="1253" spans="1:17" hidden="1" x14ac:dyDescent="0.3">
      <c r="A1253" t="s">
        <v>2668</v>
      </c>
      <c r="B1253" t="s">
        <v>2669</v>
      </c>
      <c r="C1253" t="s">
        <v>3138</v>
      </c>
      <c r="D1253" t="s">
        <v>46</v>
      </c>
      <c r="E1253">
        <v>1618.2846623999999</v>
      </c>
      <c r="F1253">
        <v>283.2</v>
      </c>
      <c r="G1253">
        <v>296.33832359880898</v>
      </c>
      <c r="H1253">
        <v>34.967477564530803</v>
      </c>
      <c r="I1253">
        <v>108.43697868944599</v>
      </c>
      <c r="J1253">
        <v>21.0860084451995</v>
      </c>
      <c r="K1253">
        <v>223.464499980912</v>
      </c>
      <c r="L1253">
        <v>157.375266036179</v>
      </c>
      <c r="M1253">
        <v>68.906977467296898</v>
      </c>
      <c r="N1253">
        <v>0.89990541500001198</v>
      </c>
      <c r="O1253">
        <v>8.7040960451977494</v>
      </c>
      <c r="P1253">
        <v>333.69065849923402</v>
      </c>
      <c r="Q1253">
        <v>0.154351694814402</v>
      </c>
    </row>
    <row r="1254" spans="1:17" hidden="1" x14ac:dyDescent="0.3">
      <c r="A1254" t="s">
        <v>2670</v>
      </c>
      <c r="B1254" t="s">
        <v>2671</v>
      </c>
      <c r="C1254" t="s">
        <v>3138</v>
      </c>
      <c r="D1254" t="s">
        <v>51</v>
      </c>
      <c r="E1254">
        <v>1611.0316638049901</v>
      </c>
      <c r="F1254">
        <v>607.15</v>
      </c>
      <c r="G1254">
        <v>17.3628455122258</v>
      </c>
      <c r="H1254">
        <v>2.55726771788036</v>
      </c>
      <c r="I1254">
        <v>19.334945087512601</v>
      </c>
      <c r="J1254">
        <v>5.4275420409923703</v>
      </c>
      <c r="K1254">
        <v>617.19707039020102</v>
      </c>
      <c r="L1254">
        <v>560.16292006352796</v>
      </c>
      <c r="M1254">
        <v>53.983571638832302</v>
      </c>
      <c r="N1254">
        <v>0.36638965647404098</v>
      </c>
      <c r="O1254">
        <v>19.418595075351998</v>
      </c>
      <c r="P1254">
        <v>51.787499999999902</v>
      </c>
      <c r="Q1254">
        <v>5.3264927000108001E-2</v>
      </c>
    </row>
    <row r="1255" spans="1:17" hidden="1" x14ac:dyDescent="0.3">
      <c r="A1255" t="s">
        <v>2672</v>
      </c>
      <c r="B1255" t="s">
        <v>2673</v>
      </c>
      <c r="C1255" t="s">
        <v>3138</v>
      </c>
      <c r="D1255" t="s">
        <v>291</v>
      </c>
      <c r="E1255">
        <v>1602.3531466249999</v>
      </c>
      <c r="F1255">
        <v>1071.25</v>
      </c>
      <c r="G1255">
        <v>-2.8846724887191999</v>
      </c>
      <c r="H1255">
        <v>1.93417898343949</v>
      </c>
      <c r="I1255">
        <v>20.149728983009599</v>
      </c>
      <c r="J1255">
        <v>11.809125402826</v>
      </c>
      <c r="K1255">
        <v>1122.7666115557799</v>
      </c>
      <c r="L1255">
        <v>1059.63422585749</v>
      </c>
      <c r="M1255">
        <v>48.3236896614236</v>
      </c>
      <c r="N1255">
        <v>0.50505153775294498</v>
      </c>
      <c r="O1255">
        <v>25.190198366394402</v>
      </c>
      <c r="P1255">
        <v>37.994332088110198</v>
      </c>
      <c r="Q1255">
        <v>0.116052569363359</v>
      </c>
    </row>
    <row r="1256" spans="1:17" hidden="1" x14ac:dyDescent="0.3">
      <c r="A1256" t="s">
        <v>2674</v>
      </c>
      <c r="B1256" t="s">
        <v>2675</v>
      </c>
      <c r="C1256" t="s">
        <v>3138</v>
      </c>
      <c r="D1256" t="s">
        <v>21</v>
      </c>
      <c r="E1256">
        <v>1601.030532519</v>
      </c>
      <c r="F1256">
        <v>151.11000000000001</v>
      </c>
      <c r="G1256">
        <v>373.93595325025001</v>
      </c>
      <c r="H1256">
        <v>4.9985908546198701</v>
      </c>
      <c r="I1256">
        <v>127.70023264328999</v>
      </c>
      <c r="J1256">
        <v>6.5989470915619703</v>
      </c>
      <c r="K1256">
        <v>141.35743971926701</v>
      </c>
      <c r="L1256">
        <v>96.250118721669693</v>
      </c>
      <c r="M1256">
        <v>48.4970089266263</v>
      </c>
      <c r="N1256">
        <v>0.22049675282012801</v>
      </c>
      <c r="O1256">
        <v>19.469260803388199</v>
      </c>
      <c r="P1256">
        <v>407.93277310924299</v>
      </c>
    </row>
    <row r="1257" spans="1:17" hidden="1" x14ac:dyDescent="0.3">
      <c r="A1257" t="s">
        <v>2676</v>
      </c>
      <c r="B1257" t="s">
        <v>2677</v>
      </c>
      <c r="C1257" t="s">
        <v>3138</v>
      </c>
      <c r="D1257" t="s">
        <v>462</v>
      </c>
      <c r="E1257">
        <v>1600.4116804799901</v>
      </c>
      <c r="F1257">
        <v>771.95</v>
      </c>
      <c r="G1257">
        <v>-26.906870493297099</v>
      </c>
      <c r="H1257">
        <v>1.0898224980549001</v>
      </c>
      <c r="I1257">
        <v>6.3787918041264504</v>
      </c>
      <c r="J1257">
        <v>2.0536057924916098</v>
      </c>
      <c r="K1257">
        <v>781.80143191724505</v>
      </c>
      <c r="L1257">
        <v>720.73825745495799</v>
      </c>
      <c r="M1257">
        <v>37.024835012197201</v>
      </c>
      <c r="N1257">
        <v>0.29780979045854999</v>
      </c>
      <c r="O1257">
        <v>20.344581902972902</v>
      </c>
      <c r="P1257">
        <v>36.628318584070797</v>
      </c>
      <c r="Q1257">
        <v>3.6611698289885003E-2</v>
      </c>
    </row>
    <row r="1258" spans="1:17" hidden="1" x14ac:dyDescent="0.3">
      <c r="A1258" t="s">
        <v>2678</v>
      </c>
      <c r="B1258" t="s">
        <v>2679</v>
      </c>
      <c r="C1258" t="s">
        <v>3138</v>
      </c>
      <c r="D1258" t="s">
        <v>21</v>
      </c>
      <c r="E1258">
        <v>1594.7350272000001</v>
      </c>
      <c r="F1258">
        <v>1254.4000000000001</v>
      </c>
      <c r="G1258">
        <v>61.404900144939397</v>
      </c>
      <c r="H1258">
        <v>0.22504979685881699</v>
      </c>
      <c r="I1258">
        <v>-4.0713833633987102</v>
      </c>
      <c r="J1258">
        <v>8.8401651947480495</v>
      </c>
      <c r="K1258">
        <v>1336.2026023127701</v>
      </c>
      <c r="L1258">
        <v>1172.5519122549299</v>
      </c>
      <c r="M1258">
        <v>45.642349751648197</v>
      </c>
      <c r="N1258">
        <v>0.58780679345927001</v>
      </c>
      <c r="O1258">
        <v>38.464604591836697</v>
      </c>
      <c r="P1258">
        <v>111.55240745425399</v>
      </c>
      <c r="Q1258">
        <v>0.16969366010887799</v>
      </c>
    </row>
    <row r="1259" spans="1:17" hidden="1" x14ac:dyDescent="0.3">
      <c r="A1259" t="s">
        <v>2680</v>
      </c>
      <c r="B1259" t="s">
        <v>2681</v>
      </c>
      <c r="C1259" t="s">
        <v>3138</v>
      </c>
      <c r="D1259" t="s">
        <v>196</v>
      </c>
      <c r="E1259">
        <v>1594.2241765000001</v>
      </c>
      <c r="F1259">
        <v>1757.05</v>
      </c>
      <c r="G1259">
        <v>86.216777550032106</v>
      </c>
      <c r="H1259">
        <v>22.527079438067101</v>
      </c>
      <c r="I1259">
        <v>56.0422826654574</v>
      </c>
      <c r="J1259">
        <v>18.180477001852999</v>
      </c>
      <c r="K1259">
        <v>1601.1583628058299</v>
      </c>
      <c r="L1259">
        <v>1253.7273240373599</v>
      </c>
      <c r="M1259">
        <v>60.115390432080503</v>
      </c>
      <c r="N1259">
        <v>0.42223409941207901</v>
      </c>
      <c r="O1259">
        <v>10.810733900571901</v>
      </c>
      <c r="P1259">
        <v>131.19078947368399</v>
      </c>
      <c r="Q1259">
        <v>0.146059916962028</v>
      </c>
    </row>
    <row r="1260" spans="1:17" hidden="1" x14ac:dyDescent="0.3">
      <c r="A1260" t="s">
        <v>2682</v>
      </c>
      <c r="B1260" t="s">
        <v>2683</v>
      </c>
      <c r="C1260" t="s">
        <v>3138</v>
      </c>
      <c r="D1260" t="s">
        <v>117</v>
      </c>
      <c r="E1260">
        <v>1585.6183051999999</v>
      </c>
      <c r="F1260">
        <v>231.65</v>
      </c>
      <c r="G1260">
        <v>-38.901107100826799</v>
      </c>
      <c r="H1260">
        <v>-5.8973159674749898</v>
      </c>
      <c r="I1260">
        <v>-24.087499050074801</v>
      </c>
      <c r="J1260">
        <v>4.2330518779573101</v>
      </c>
      <c r="K1260">
        <v>254.937044449794</v>
      </c>
      <c r="L1260">
        <v>265.75421367582999</v>
      </c>
      <c r="M1260">
        <v>36.730984807936899</v>
      </c>
      <c r="N1260">
        <v>0.54205909114869699</v>
      </c>
      <c r="O1260">
        <v>72.933304554284405</v>
      </c>
      <c r="P1260">
        <v>6.2858453773801504</v>
      </c>
      <c r="Q1260">
        <v>0.13231938953014899</v>
      </c>
    </row>
    <row r="1261" spans="1:17" hidden="1" x14ac:dyDescent="0.3">
      <c r="A1261" t="s">
        <v>2684</v>
      </c>
      <c r="B1261" t="s">
        <v>2685</v>
      </c>
      <c r="C1261" t="s">
        <v>3138</v>
      </c>
      <c r="D1261" t="s">
        <v>291</v>
      </c>
      <c r="E1261">
        <v>1585.3452690899901</v>
      </c>
      <c r="F1261">
        <v>1110.45</v>
      </c>
      <c r="G1261">
        <v>178.16947399694999</v>
      </c>
      <c r="H1261">
        <v>13.5287267018669</v>
      </c>
      <c r="I1261">
        <v>82.123574273853905</v>
      </c>
      <c r="J1261">
        <v>7.6886308065884403</v>
      </c>
      <c r="K1261">
        <v>1022.07228301969</v>
      </c>
      <c r="L1261">
        <v>768.65041108417404</v>
      </c>
      <c r="M1261">
        <v>53.921412385673598</v>
      </c>
      <c r="N1261">
        <v>0.52903644191932098</v>
      </c>
      <c r="O1261">
        <v>10.7659057138997</v>
      </c>
      <c r="P1261">
        <v>218.819982773471</v>
      </c>
      <c r="Q1261">
        <v>0.17986462462387401</v>
      </c>
    </row>
    <row r="1262" spans="1:17" hidden="1" x14ac:dyDescent="0.3">
      <c r="A1262" t="s">
        <v>2686</v>
      </c>
      <c r="B1262" t="s">
        <v>2687</v>
      </c>
      <c r="C1262" t="s">
        <v>3138</v>
      </c>
      <c r="D1262" t="s">
        <v>371</v>
      </c>
      <c r="E1262">
        <v>1585.17159507</v>
      </c>
      <c r="F1262">
        <v>182.22</v>
      </c>
      <c r="G1262">
        <v>16.042247341791999</v>
      </c>
      <c r="H1262">
        <v>-2.6020939716947602</v>
      </c>
      <c r="I1262">
        <v>-16.238980161607898</v>
      </c>
      <c r="J1262">
        <v>9.3435134342964901</v>
      </c>
      <c r="K1262">
        <v>192.884514109837</v>
      </c>
      <c r="L1262">
        <v>190.27915685462401</v>
      </c>
      <c r="M1262">
        <v>47.5354323343511</v>
      </c>
      <c r="N1262">
        <v>0.85965494662221198</v>
      </c>
      <c r="O1262">
        <v>33.0808912303808</v>
      </c>
      <c r="P1262">
        <v>49.2383292383292</v>
      </c>
      <c r="Q1262">
        <v>7.1750122580900993E-2</v>
      </c>
    </row>
    <row r="1263" spans="1:17" hidden="1" x14ac:dyDescent="0.3">
      <c r="A1263" t="s">
        <v>2688</v>
      </c>
      <c r="B1263" t="s">
        <v>2689</v>
      </c>
      <c r="C1263" t="s">
        <v>3138</v>
      </c>
      <c r="D1263" t="s">
        <v>24</v>
      </c>
      <c r="E1263">
        <v>1583.5116221999999</v>
      </c>
      <c r="F1263">
        <v>149.04</v>
      </c>
      <c r="G1263">
        <v>-32.032674104084698</v>
      </c>
      <c r="H1263">
        <v>-8.8220670928039002</v>
      </c>
      <c r="I1263">
        <v>-33.432176415477997</v>
      </c>
      <c r="J1263">
        <v>10.051036710026599</v>
      </c>
      <c r="K1263">
        <v>169.48182531062801</v>
      </c>
      <c r="L1263">
        <v>177.750452005265</v>
      </c>
      <c r="M1263">
        <v>42.993130068135201</v>
      </c>
      <c r="N1263">
        <v>1.58114881455374</v>
      </c>
      <c r="O1263">
        <v>46.068169618894203</v>
      </c>
      <c r="P1263">
        <v>14.093240450126199</v>
      </c>
      <c r="Q1263">
        <v>-5.7781655324410002E-3</v>
      </c>
    </row>
    <row r="1264" spans="1:17" hidden="1" x14ac:dyDescent="0.3">
      <c r="A1264" t="s">
        <v>2690</v>
      </c>
      <c r="B1264" t="s">
        <v>2691</v>
      </c>
      <c r="C1264" t="s">
        <v>3138</v>
      </c>
      <c r="D1264" t="s">
        <v>391</v>
      </c>
      <c r="E1264">
        <v>1582.44741522</v>
      </c>
      <c r="F1264">
        <v>506.9</v>
      </c>
      <c r="G1264">
        <v>-12.082387134255301</v>
      </c>
      <c r="H1264">
        <v>0.57140603613382701</v>
      </c>
      <c r="I1264">
        <v>-7.1829450674529802</v>
      </c>
      <c r="J1264">
        <v>6.4850763405935297</v>
      </c>
      <c r="K1264">
        <v>521.981659829867</v>
      </c>
      <c r="L1264">
        <v>513.08387474666495</v>
      </c>
      <c r="M1264">
        <v>43.177185974104802</v>
      </c>
      <c r="N1264">
        <v>0.56100852633445797</v>
      </c>
      <c r="O1264">
        <v>49.625172617873297</v>
      </c>
      <c r="P1264">
        <v>16.716555376467799</v>
      </c>
      <c r="Q1264">
        <v>1.4547095872795001E-2</v>
      </c>
    </row>
    <row r="1265" spans="1:17" hidden="1" x14ac:dyDescent="0.3">
      <c r="A1265" t="s">
        <v>2692</v>
      </c>
      <c r="B1265" t="s">
        <v>2693</v>
      </c>
      <c r="C1265" t="s">
        <v>3138</v>
      </c>
      <c r="D1265" t="s">
        <v>412</v>
      </c>
      <c r="E1265">
        <v>1582.081770384</v>
      </c>
      <c r="F1265">
        <v>77.69</v>
      </c>
      <c r="G1265">
        <v>-12.670135930096601</v>
      </c>
      <c r="H1265">
        <v>-1.0738244416627201</v>
      </c>
      <c r="I1265">
        <v>-8.1692191412352795</v>
      </c>
      <c r="J1265">
        <v>10.8159906133624</v>
      </c>
      <c r="K1265">
        <v>82.288704354528207</v>
      </c>
      <c r="L1265">
        <v>81.366294369042606</v>
      </c>
      <c r="M1265">
        <v>44.227565342125203</v>
      </c>
      <c r="N1265">
        <v>0.34478016826741698</v>
      </c>
      <c r="O1265">
        <v>38.370446646930098</v>
      </c>
      <c r="P1265">
        <v>20.636645962732899</v>
      </c>
      <c r="Q1265">
        <v>5.5888401932396997E-2</v>
      </c>
    </row>
    <row r="1266" spans="1:17" hidden="1" x14ac:dyDescent="0.3">
      <c r="A1266" t="s">
        <v>2694</v>
      </c>
      <c r="B1266" t="s">
        <v>2695</v>
      </c>
      <c r="C1266" t="s">
        <v>3138</v>
      </c>
      <c r="D1266" t="s">
        <v>46</v>
      </c>
      <c r="E1266">
        <v>1572.5448971610001</v>
      </c>
      <c r="F1266">
        <v>163.29</v>
      </c>
      <c r="G1266">
        <v>36.179217990721</v>
      </c>
      <c r="H1266">
        <v>-0.54302663714978305</v>
      </c>
      <c r="I1266">
        <v>15.6916037762046</v>
      </c>
      <c r="J1266">
        <v>3.4578505741216499</v>
      </c>
      <c r="K1266">
        <v>168.79408148583701</v>
      </c>
      <c r="L1266">
        <v>153.693828256454</v>
      </c>
      <c r="M1266">
        <v>54.528775964370098</v>
      </c>
      <c r="N1266">
        <v>1.0859480707771201</v>
      </c>
      <c r="O1266">
        <v>39.567640394390303</v>
      </c>
      <c r="P1266">
        <v>68.253477588871704</v>
      </c>
      <c r="Q1266">
        <v>0.14140142660215699</v>
      </c>
    </row>
    <row r="1267" spans="1:17" hidden="1" x14ac:dyDescent="0.3">
      <c r="A1267" t="s">
        <v>2696</v>
      </c>
      <c r="B1267" t="s">
        <v>2697</v>
      </c>
      <c r="C1267" t="s">
        <v>3138</v>
      </c>
      <c r="D1267" t="s">
        <v>196</v>
      </c>
      <c r="E1267">
        <v>1571.73653952</v>
      </c>
      <c r="F1267">
        <v>694.8</v>
      </c>
      <c r="G1267">
        <v>8.7485936379554996</v>
      </c>
      <c r="H1267">
        <v>1.0234787472178699</v>
      </c>
      <c r="I1267">
        <v>-3.00489642700582</v>
      </c>
      <c r="J1267">
        <v>12.769901020634601</v>
      </c>
      <c r="K1267">
        <v>733.35547526017604</v>
      </c>
      <c r="L1267">
        <v>705.14930713908097</v>
      </c>
      <c r="M1267">
        <v>47.3170362190586</v>
      </c>
      <c r="N1267">
        <v>0.33240076208453401</v>
      </c>
      <c r="O1267">
        <v>24.784110535405802</v>
      </c>
      <c r="P1267">
        <v>47.172209277695302</v>
      </c>
      <c r="Q1267">
        <v>6.7471542949752994E-2</v>
      </c>
    </row>
    <row r="1268" spans="1:17" hidden="1" x14ac:dyDescent="0.3">
      <c r="A1268" t="s">
        <v>2698</v>
      </c>
      <c r="B1268" t="s">
        <v>2699</v>
      </c>
      <c r="C1268" t="s">
        <v>3138</v>
      </c>
      <c r="D1268" t="s">
        <v>766</v>
      </c>
      <c r="E1268">
        <v>1570.89204</v>
      </c>
      <c r="F1268">
        <v>255.6</v>
      </c>
      <c r="G1268">
        <v>83.366404438691305</v>
      </c>
      <c r="H1268">
        <v>3.7958100127518</v>
      </c>
      <c r="I1268">
        <v>-13.747489262929699</v>
      </c>
      <c r="J1268">
        <v>17.992286993124601</v>
      </c>
      <c r="K1268">
        <v>273.14433266030898</v>
      </c>
      <c r="L1268">
        <v>265.66049931328303</v>
      </c>
      <c r="M1268">
        <v>55.805553077066698</v>
      </c>
      <c r="N1268">
        <v>1.1105010070754799</v>
      </c>
      <c r="O1268">
        <v>74.100156494522693</v>
      </c>
      <c r="P1268">
        <v>131.52173913043401</v>
      </c>
      <c r="Q1268">
        <v>8.3226317837719999E-2</v>
      </c>
    </row>
    <row r="1269" spans="1:17" hidden="1" x14ac:dyDescent="0.3">
      <c r="A1269" t="s">
        <v>2700</v>
      </c>
      <c r="B1269" t="s">
        <v>2701</v>
      </c>
      <c r="C1269" t="s">
        <v>3138</v>
      </c>
      <c r="D1269" t="s">
        <v>1043</v>
      </c>
      <c r="E1269">
        <v>1569.8825999999999</v>
      </c>
      <c r="F1269">
        <v>228.8</v>
      </c>
      <c r="G1269">
        <v>320.61922757339897</v>
      </c>
      <c r="H1269">
        <v>7.6079537550070704</v>
      </c>
      <c r="I1269">
        <v>10.410506730972299</v>
      </c>
      <c r="J1269">
        <v>14.522517207480901</v>
      </c>
      <c r="K1269">
        <v>215.60417535168199</v>
      </c>
      <c r="L1269">
        <v>178.34948423313301</v>
      </c>
      <c r="M1269">
        <v>54.568067432912102</v>
      </c>
      <c r="N1269">
        <v>0.70563824446193102</v>
      </c>
      <c r="O1269">
        <v>13.1774475524475</v>
      </c>
      <c r="P1269">
        <v>376.666666666666</v>
      </c>
      <c r="Q1269">
        <v>0.208713381891312</v>
      </c>
    </row>
    <row r="1270" spans="1:17" hidden="1" x14ac:dyDescent="0.3">
      <c r="A1270" t="s">
        <v>2702</v>
      </c>
      <c r="B1270" t="s">
        <v>2703</v>
      </c>
      <c r="C1270" t="s">
        <v>3138</v>
      </c>
      <c r="D1270" t="s">
        <v>477</v>
      </c>
      <c r="E1270">
        <v>1564.73088495</v>
      </c>
      <c r="F1270">
        <v>446.75</v>
      </c>
      <c r="G1270">
        <v>35.9823478861151</v>
      </c>
      <c r="H1270">
        <v>-2.9829927470505302</v>
      </c>
      <c r="I1270">
        <v>32.3055581603112</v>
      </c>
      <c r="J1270">
        <v>10.138017454363499</v>
      </c>
      <c r="K1270">
        <v>450.90966740534498</v>
      </c>
      <c r="L1270">
        <v>398.12120633567599</v>
      </c>
      <c r="M1270">
        <v>50.597893393858897</v>
      </c>
      <c r="N1270">
        <v>0.29976574614672202</v>
      </c>
      <c r="O1270">
        <v>25.058757694459999</v>
      </c>
      <c r="P1270">
        <v>61.631693198263399</v>
      </c>
      <c r="Q1270">
        <v>5.6830886518941998E-2</v>
      </c>
    </row>
    <row r="1271" spans="1:17" hidden="1" x14ac:dyDescent="0.3">
      <c r="A1271" t="s">
        <v>2704</v>
      </c>
      <c r="B1271" t="s">
        <v>2705</v>
      </c>
      <c r="C1271" t="s">
        <v>3138</v>
      </c>
      <c r="D1271" t="s">
        <v>291</v>
      </c>
      <c r="E1271">
        <v>1558.4414999999999</v>
      </c>
      <c r="F1271">
        <v>283.25</v>
      </c>
      <c r="G1271">
        <v>52.420454499874403</v>
      </c>
      <c r="H1271">
        <v>2.5099945713335901</v>
      </c>
      <c r="I1271">
        <v>31.849637851159802</v>
      </c>
      <c r="J1271">
        <v>4.5119334286593098</v>
      </c>
      <c r="K1271">
        <v>299.31120638596599</v>
      </c>
      <c r="L1271">
        <v>253.900477970617</v>
      </c>
      <c r="M1271">
        <v>40.998058432686101</v>
      </c>
      <c r="N1271">
        <v>0.25376164994426498</v>
      </c>
      <c r="O1271">
        <v>27.078552515445701</v>
      </c>
      <c r="P1271">
        <v>90.100671140939596</v>
      </c>
    </row>
    <row r="1272" spans="1:17" hidden="1" x14ac:dyDescent="0.3">
      <c r="A1272" t="s">
        <v>2706</v>
      </c>
      <c r="B1272" t="s">
        <v>2707</v>
      </c>
      <c r="C1272" t="s">
        <v>3138</v>
      </c>
      <c r="D1272" t="s">
        <v>2248</v>
      </c>
      <c r="E1272">
        <v>1556.34700656</v>
      </c>
      <c r="F1272">
        <v>301.64999999999998</v>
      </c>
      <c r="G1272">
        <v>12.6803615256639</v>
      </c>
      <c r="H1272">
        <v>5.36970238888685</v>
      </c>
      <c r="I1272">
        <v>30.696689862931699</v>
      </c>
      <c r="J1272">
        <v>12.7458723907778</v>
      </c>
      <c r="K1272">
        <v>309.31653061569199</v>
      </c>
      <c r="M1272">
        <v>56.825299563039003</v>
      </c>
      <c r="N1272">
        <v>0.10237410506788699</v>
      </c>
      <c r="O1272">
        <v>38.156804243328303</v>
      </c>
      <c r="P1272">
        <v>44.330143540669802</v>
      </c>
    </row>
    <row r="1273" spans="1:17" hidden="1" x14ac:dyDescent="0.3">
      <c r="A1273" t="s">
        <v>2708</v>
      </c>
      <c r="B1273" t="s">
        <v>2709</v>
      </c>
      <c r="C1273" t="s">
        <v>3138</v>
      </c>
      <c r="D1273" t="s">
        <v>69</v>
      </c>
      <c r="E1273">
        <v>1552.3761824000001</v>
      </c>
      <c r="F1273">
        <v>281</v>
      </c>
      <c r="G1273">
        <v>70.905533216603104</v>
      </c>
      <c r="H1273">
        <v>8.1449256945692099</v>
      </c>
      <c r="I1273">
        <v>80.510319997156799</v>
      </c>
      <c r="J1273">
        <v>9.62723701819864</v>
      </c>
      <c r="K1273">
        <v>276.09045492443602</v>
      </c>
      <c r="L1273">
        <v>220.30283122436401</v>
      </c>
      <c r="M1273">
        <v>59.007043502022398</v>
      </c>
      <c r="N1273">
        <v>0.14816724979138099</v>
      </c>
      <c r="O1273">
        <v>32.241992882562201</v>
      </c>
      <c r="P1273">
        <v>97.887323943661897</v>
      </c>
      <c r="Q1273">
        <v>8.2524797318592996E-2</v>
      </c>
    </row>
    <row r="1274" spans="1:17" hidden="1" x14ac:dyDescent="0.3">
      <c r="A1274" t="s">
        <v>2710</v>
      </c>
      <c r="B1274" t="s">
        <v>2711</v>
      </c>
      <c r="C1274" t="s">
        <v>3138</v>
      </c>
      <c r="D1274" t="s">
        <v>412</v>
      </c>
      <c r="E1274">
        <v>1551.7277216</v>
      </c>
      <c r="F1274">
        <v>96.32</v>
      </c>
      <c r="G1274">
        <v>-1.28973854969924</v>
      </c>
      <c r="H1274">
        <v>1.60010790064038</v>
      </c>
      <c r="I1274">
        <v>8.3558941542702395E-2</v>
      </c>
      <c r="J1274">
        <v>14.1858021912432</v>
      </c>
      <c r="K1274">
        <v>100.31360958643</v>
      </c>
      <c r="L1274">
        <v>99.454210042893294</v>
      </c>
      <c r="M1274">
        <v>54.082137041892103</v>
      </c>
      <c r="N1274">
        <v>0.42426356252777597</v>
      </c>
      <c r="O1274">
        <v>39.119601328903599</v>
      </c>
      <c r="P1274">
        <v>27.660702451954901</v>
      </c>
      <c r="Q1274">
        <v>0.117198067434338</v>
      </c>
    </row>
    <row r="1275" spans="1:17" hidden="1" x14ac:dyDescent="0.3">
      <c r="A1275" t="s">
        <v>2712</v>
      </c>
      <c r="B1275" t="s">
        <v>2713</v>
      </c>
      <c r="C1275" t="s">
        <v>3138</v>
      </c>
      <c r="D1275" t="s">
        <v>391</v>
      </c>
      <c r="E1275">
        <v>1548.4664591999999</v>
      </c>
      <c r="F1275">
        <v>199.2</v>
      </c>
      <c r="G1275">
        <v>31.8884378420044</v>
      </c>
      <c r="H1275">
        <v>37.4196660998185</v>
      </c>
      <c r="I1275">
        <v>40.794965855944596</v>
      </c>
      <c r="J1275">
        <v>-0.626696874408876</v>
      </c>
      <c r="K1275">
        <v>171.34573953423001</v>
      </c>
      <c r="L1275">
        <v>137.719195482679</v>
      </c>
      <c r="M1275">
        <v>51.631942318015398</v>
      </c>
      <c r="N1275">
        <v>0.299667789239425</v>
      </c>
      <c r="O1275">
        <v>39.759036144578303</v>
      </c>
      <c r="P1275">
        <v>104.202972834443</v>
      </c>
      <c r="Q1275">
        <v>3.7231127860101999E-2</v>
      </c>
    </row>
    <row r="1276" spans="1:17" hidden="1" x14ac:dyDescent="0.3">
      <c r="A1276" t="s">
        <v>2714</v>
      </c>
      <c r="B1276" t="s">
        <v>2715</v>
      </c>
      <c r="C1276" t="s">
        <v>3138</v>
      </c>
      <c r="D1276" t="s">
        <v>54</v>
      </c>
      <c r="E1276">
        <v>1548.14114535</v>
      </c>
      <c r="F1276">
        <v>1475.75</v>
      </c>
      <c r="G1276">
        <v>-56.9060600793281</v>
      </c>
      <c r="H1276">
        <v>-3.7583097311265599</v>
      </c>
      <c r="I1276">
        <v>-33.545993911651699</v>
      </c>
      <c r="J1276">
        <v>4.0729299302573496</v>
      </c>
      <c r="K1276">
        <v>1616.7501077233501</v>
      </c>
      <c r="L1276">
        <v>1873.61658442831</v>
      </c>
      <c r="M1276">
        <v>41.3897279090015</v>
      </c>
      <c r="N1276">
        <v>0.84178080205766903</v>
      </c>
      <c r="O1276">
        <v>81.602574961883704</v>
      </c>
      <c r="P1276">
        <v>3.4924085697254301</v>
      </c>
      <c r="Q1276">
        <v>4.2557403930931E-2</v>
      </c>
    </row>
    <row r="1277" spans="1:17" hidden="1" x14ac:dyDescent="0.3">
      <c r="A1277" t="s">
        <v>2716</v>
      </c>
      <c r="B1277" t="s">
        <v>2717</v>
      </c>
      <c r="C1277" t="s">
        <v>3138</v>
      </c>
      <c r="D1277" t="s">
        <v>125</v>
      </c>
      <c r="E1277">
        <v>1547.4521287079999</v>
      </c>
      <c r="F1277">
        <v>14.36</v>
      </c>
      <c r="G1277">
        <v>-14.218528714168199</v>
      </c>
      <c r="H1277">
        <v>2.0134502089077899</v>
      </c>
      <c r="I1277">
        <v>-27.247854372922099</v>
      </c>
      <c r="J1277">
        <v>2.9987459539962198</v>
      </c>
      <c r="K1277">
        <v>14.7680323910413</v>
      </c>
      <c r="L1277">
        <v>15.8964318009715</v>
      </c>
      <c r="M1277">
        <v>50.660054902087701</v>
      </c>
      <c r="N1277">
        <v>0.80134397413171898</v>
      </c>
      <c r="O1277">
        <v>83.531660530259103</v>
      </c>
      <c r="P1277">
        <v>12.1905644564568</v>
      </c>
      <c r="Q1277">
        <v>4.3594361487890997E-2</v>
      </c>
    </row>
    <row r="1278" spans="1:17" hidden="1" x14ac:dyDescent="0.3">
      <c r="A1278" t="s">
        <v>2718</v>
      </c>
      <c r="B1278" t="s">
        <v>2719</v>
      </c>
      <c r="C1278" t="s">
        <v>3138</v>
      </c>
      <c r="D1278" t="s">
        <v>291</v>
      </c>
      <c r="E1278">
        <v>1541.614</v>
      </c>
      <c r="F1278">
        <v>527.95000000000005</v>
      </c>
      <c r="G1278">
        <v>8.3588782057136406</v>
      </c>
      <c r="H1278">
        <v>8.5780619162656695</v>
      </c>
      <c r="I1278">
        <v>35.066139648945096</v>
      </c>
      <c r="J1278">
        <v>5.1813342146403496</v>
      </c>
      <c r="K1278">
        <v>518.94958632237001</v>
      </c>
      <c r="L1278">
        <v>464.35743641284603</v>
      </c>
      <c r="M1278">
        <v>55.551772581616</v>
      </c>
      <c r="N1278">
        <v>0.82745376566774398</v>
      </c>
      <c r="O1278">
        <v>8.69400511412063</v>
      </c>
      <c r="P1278">
        <v>60.862279098110903</v>
      </c>
      <c r="Q1278">
        <v>2.3115468986339999E-2</v>
      </c>
    </row>
    <row r="1279" spans="1:17" hidden="1" x14ac:dyDescent="0.3">
      <c r="A1279" t="s">
        <v>2720</v>
      </c>
      <c r="B1279" t="s">
        <v>2721</v>
      </c>
      <c r="C1279" t="s">
        <v>3138</v>
      </c>
      <c r="D1279" t="s">
        <v>371</v>
      </c>
      <c r="E1279">
        <v>1540.4997076</v>
      </c>
      <c r="F1279">
        <v>309.8</v>
      </c>
      <c r="G1279">
        <v>22.746891486930799</v>
      </c>
      <c r="H1279">
        <v>4.6114060231893603</v>
      </c>
      <c r="I1279">
        <v>32.537971451468202</v>
      </c>
      <c r="J1279">
        <v>6.8255501483234804</v>
      </c>
      <c r="K1279">
        <v>290.40787857202702</v>
      </c>
      <c r="L1279">
        <v>246.16939735009899</v>
      </c>
      <c r="M1279">
        <v>46.450983458833399</v>
      </c>
      <c r="N1279">
        <v>0.28033331943261303</v>
      </c>
      <c r="O1279">
        <v>12.6533247256294</v>
      </c>
      <c r="P1279">
        <v>68.966457594764094</v>
      </c>
      <c r="Q1279">
        <v>0.13100352136715099</v>
      </c>
    </row>
    <row r="1280" spans="1:17" hidden="1" x14ac:dyDescent="0.3">
      <c r="A1280" t="s">
        <v>2722</v>
      </c>
      <c r="B1280" t="s">
        <v>2723</v>
      </c>
      <c r="C1280" t="s">
        <v>3138</v>
      </c>
      <c r="D1280" t="s">
        <v>46</v>
      </c>
      <c r="E1280">
        <v>1536.8927598319999</v>
      </c>
      <c r="F1280">
        <v>216.31</v>
      </c>
      <c r="G1280">
        <v>279.91905951223202</v>
      </c>
      <c r="H1280">
        <v>-12.4039094864455</v>
      </c>
      <c r="I1280">
        <v>58.550835596529701</v>
      </c>
      <c r="J1280">
        <v>5.40973728298734</v>
      </c>
      <c r="K1280">
        <v>235.21255850038301</v>
      </c>
      <c r="L1280">
        <v>179.683342336035</v>
      </c>
      <c r="M1280">
        <v>34.705842962372898</v>
      </c>
      <c r="N1280">
        <v>0.38788747182739802</v>
      </c>
      <c r="O1280">
        <v>40.030511765521702</v>
      </c>
      <c r="P1280">
        <v>311.62702188392001</v>
      </c>
      <c r="Q1280">
        <v>0.20927293105915601</v>
      </c>
    </row>
    <row r="1281" spans="1:17" hidden="1" x14ac:dyDescent="0.3">
      <c r="A1281" t="s">
        <v>2724</v>
      </c>
      <c r="B1281" t="s">
        <v>2725</v>
      </c>
      <c r="C1281" t="s">
        <v>3138</v>
      </c>
      <c r="D1281" t="s">
        <v>753</v>
      </c>
      <c r="E1281">
        <v>1536.6968999999999</v>
      </c>
      <c r="F1281">
        <v>18.03</v>
      </c>
      <c r="G1281">
        <v>-24.387163025742801</v>
      </c>
      <c r="H1281">
        <v>-32.371600508558799</v>
      </c>
      <c r="I1281">
        <v>-62.4145280873622</v>
      </c>
      <c r="J1281">
        <v>18.0125390574444</v>
      </c>
      <c r="K1281">
        <v>25.113172069354199</v>
      </c>
      <c r="L1281">
        <v>29.824784427070099</v>
      </c>
      <c r="M1281">
        <v>48.458801656406102</v>
      </c>
      <c r="N1281">
        <v>0.68962908502284903</v>
      </c>
      <c r="O1281">
        <v>150.970604547975</v>
      </c>
      <c r="P1281">
        <v>25.819958129797602</v>
      </c>
      <c r="Q1281">
        <v>0.111550333351894</v>
      </c>
    </row>
    <row r="1282" spans="1:17" hidden="1" x14ac:dyDescent="0.3">
      <c r="A1282" t="s">
        <v>2726</v>
      </c>
      <c r="B1282" t="s">
        <v>2727</v>
      </c>
      <c r="C1282" t="s">
        <v>3138</v>
      </c>
      <c r="D1282" t="s">
        <v>141</v>
      </c>
      <c r="E1282">
        <v>1530.5817632799999</v>
      </c>
      <c r="F1282">
        <v>47.24</v>
      </c>
      <c r="G1282">
        <v>-20.838524197494699</v>
      </c>
      <c r="H1282">
        <v>-1.1389232489687999</v>
      </c>
      <c r="I1282">
        <v>-23.3713575725147</v>
      </c>
      <c r="J1282">
        <v>8.52123470961841</v>
      </c>
      <c r="K1282">
        <v>52.666330252997597</v>
      </c>
      <c r="L1282">
        <v>54.350037798174498</v>
      </c>
      <c r="M1282">
        <v>42.570287530234403</v>
      </c>
      <c r="N1282">
        <v>0.48251401052574999</v>
      </c>
      <c r="O1282">
        <v>65.601185436071106</v>
      </c>
      <c r="P1282">
        <v>17.220843672456599</v>
      </c>
      <c r="Q1282">
        <v>0.13265981723665299</v>
      </c>
    </row>
    <row r="1283" spans="1:17" hidden="1" x14ac:dyDescent="0.3">
      <c r="A1283" t="s">
        <v>2728</v>
      </c>
      <c r="B1283" t="s">
        <v>2729</v>
      </c>
      <c r="C1283" t="s">
        <v>3138</v>
      </c>
      <c r="D1283" t="s">
        <v>196</v>
      </c>
      <c r="E1283">
        <v>1527.6768</v>
      </c>
      <c r="F1283">
        <v>1224.0999999999999</v>
      </c>
      <c r="G1283">
        <v>23.769893443007199</v>
      </c>
      <c r="H1283">
        <v>-1.95528612038233</v>
      </c>
      <c r="I1283">
        <v>16.1163426432921</v>
      </c>
      <c r="J1283">
        <v>8.4377019134925195</v>
      </c>
      <c r="K1283">
        <v>1276.0542413185101</v>
      </c>
      <c r="L1283">
        <v>1153.9599845646301</v>
      </c>
      <c r="M1283">
        <v>44.116769738262597</v>
      </c>
      <c r="N1283">
        <v>0.51176955734920504</v>
      </c>
      <c r="O1283">
        <v>22.5390082509598</v>
      </c>
      <c r="P1283">
        <v>53.376769828342297</v>
      </c>
      <c r="Q1283">
        <v>4.5265410656046001E-2</v>
      </c>
    </row>
    <row r="1284" spans="1:17" hidden="1" x14ac:dyDescent="0.3">
      <c r="A1284" t="s">
        <v>2730</v>
      </c>
      <c r="B1284" t="s">
        <v>2731</v>
      </c>
      <c r="C1284" t="s">
        <v>3138</v>
      </c>
      <c r="D1284" t="s">
        <v>196</v>
      </c>
      <c r="E1284">
        <v>1526.413981615</v>
      </c>
      <c r="F1284">
        <v>938.45</v>
      </c>
      <c r="G1284">
        <v>-6.5246498917174298</v>
      </c>
      <c r="H1284">
        <v>-9.2281112285670108</v>
      </c>
      <c r="I1284">
        <v>-2.2444965934743601</v>
      </c>
      <c r="J1284">
        <v>9.0322251085031002</v>
      </c>
      <c r="K1284">
        <v>1058.2456344746099</v>
      </c>
      <c r="L1284">
        <v>942.19357077810503</v>
      </c>
      <c r="M1284">
        <v>37.633633572156903</v>
      </c>
      <c r="N1284">
        <v>0.34515793574442699</v>
      </c>
      <c r="O1284">
        <v>62.928232724172801</v>
      </c>
      <c r="P1284">
        <v>48.724247226624399</v>
      </c>
      <c r="Q1284">
        <v>9.9918543000755006E-2</v>
      </c>
    </row>
    <row r="1285" spans="1:17" hidden="1" x14ac:dyDescent="0.3">
      <c r="A1285" t="s">
        <v>2732</v>
      </c>
      <c r="B1285" t="s">
        <v>2733</v>
      </c>
      <c r="C1285" t="s">
        <v>3138</v>
      </c>
      <c r="D1285" t="s">
        <v>2734</v>
      </c>
      <c r="E1285">
        <v>1523.508504782</v>
      </c>
      <c r="F1285">
        <v>129.75</v>
      </c>
      <c r="G1285">
        <v>217.30059316797201</v>
      </c>
      <c r="H1285">
        <v>15.7237136312899</v>
      </c>
      <c r="I1285">
        <v>108.95013349240899</v>
      </c>
      <c r="J1285">
        <v>4.8187890574445102</v>
      </c>
      <c r="K1285">
        <v>118.040147557578</v>
      </c>
      <c r="L1285">
        <v>83.976940879110103</v>
      </c>
      <c r="N1285">
        <v>0.75395417429347</v>
      </c>
      <c r="O1285">
        <v>10.2119460500963</v>
      </c>
      <c r="P1285">
        <v>255.479452054794</v>
      </c>
    </row>
    <row r="1286" spans="1:17" hidden="1" x14ac:dyDescent="0.3">
      <c r="A1286" t="s">
        <v>2735</v>
      </c>
      <c r="B1286" t="s">
        <v>2736</v>
      </c>
      <c r="C1286" t="s">
        <v>3138</v>
      </c>
      <c r="D1286" t="s">
        <v>263</v>
      </c>
      <c r="E1286">
        <v>1514.287588275</v>
      </c>
      <c r="F1286">
        <v>2625.15</v>
      </c>
      <c r="G1286">
        <v>64.894697872951099</v>
      </c>
      <c r="H1286">
        <v>-4.8862639320677399</v>
      </c>
      <c r="I1286">
        <v>16.154077279202099</v>
      </c>
      <c r="J1286">
        <v>1.39759667899142</v>
      </c>
      <c r="K1286">
        <v>2798.5007310630499</v>
      </c>
      <c r="L1286">
        <v>2345.67482336902</v>
      </c>
      <c r="M1286">
        <v>40.3563678644731</v>
      </c>
      <c r="N1286">
        <v>0.97553318640493603</v>
      </c>
      <c r="O1286">
        <v>33.287621659714603</v>
      </c>
      <c r="P1286">
        <v>106.949152542372</v>
      </c>
      <c r="Q1286">
        <v>0.16945009520838</v>
      </c>
    </row>
    <row r="1287" spans="1:17" hidden="1" x14ac:dyDescent="0.3">
      <c r="A1287" t="s">
        <v>2737</v>
      </c>
      <c r="B1287" t="s">
        <v>2738</v>
      </c>
      <c r="C1287" t="s">
        <v>3138</v>
      </c>
      <c r="D1287" t="s">
        <v>21</v>
      </c>
      <c r="E1287">
        <v>1503.30943129</v>
      </c>
      <c r="F1287">
        <v>269.3</v>
      </c>
      <c r="G1287">
        <v>99.639748629787903</v>
      </c>
      <c r="H1287">
        <v>10.277200087834499</v>
      </c>
      <c r="I1287">
        <v>85.3221492447543</v>
      </c>
      <c r="J1287">
        <v>1.41253905744449</v>
      </c>
      <c r="K1287">
        <v>269.71299669997501</v>
      </c>
      <c r="L1287">
        <v>210.303955270811</v>
      </c>
      <c r="M1287">
        <v>42.084273841694099</v>
      </c>
      <c r="N1287">
        <v>0.44759708398243298</v>
      </c>
      <c r="O1287">
        <v>18.789454140363901</v>
      </c>
      <c r="P1287">
        <v>134.173913043478</v>
      </c>
      <c r="Q1287">
        <v>8.7106865858777E-2</v>
      </c>
    </row>
    <row r="1288" spans="1:17" hidden="1" x14ac:dyDescent="0.3">
      <c r="A1288" t="s">
        <v>2739</v>
      </c>
      <c r="B1288" t="s">
        <v>2740</v>
      </c>
      <c r="C1288" t="s">
        <v>3138</v>
      </c>
      <c r="D1288" t="s">
        <v>740</v>
      </c>
      <c r="E1288">
        <v>1502.0466694199999</v>
      </c>
      <c r="F1288">
        <v>261.25</v>
      </c>
      <c r="G1288">
        <v>0.205141954510068</v>
      </c>
      <c r="H1288">
        <v>0.102067153345826</v>
      </c>
      <c r="I1288">
        <v>1.15828009549813</v>
      </c>
      <c r="J1288">
        <v>2.1284210316121301</v>
      </c>
      <c r="K1288">
        <v>269.60857295405702</v>
      </c>
      <c r="L1288">
        <v>254.670815879645</v>
      </c>
      <c r="M1288">
        <v>57.335343564974302</v>
      </c>
      <c r="N1288">
        <v>1.6311586573811201</v>
      </c>
      <c r="O1288">
        <v>10.1167464114832</v>
      </c>
      <c r="P1288">
        <v>26.244322025707898</v>
      </c>
      <c r="Q1288">
        <v>2.5420345253382999E-2</v>
      </c>
    </row>
    <row r="1289" spans="1:17" hidden="1" x14ac:dyDescent="0.3">
      <c r="A1289" t="s">
        <v>2741</v>
      </c>
      <c r="B1289" t="s">
        <v>2742</v>
      </c>
      <c r="C1289" t="s">
        <v>3138</v>
      </c>
      <c r="D1289" t="s">
        <v>263</v>
      </c>
      <c r="E1289">
        <v>1501.37</v>
      </c>
      <c r="F1289">
        <v>1154.9000000000001</v>
      </c>
      <c r="G1289">
        <v>43.171893131593599</v>
      </c>
      <c r="H1289">
        <v>4.1122773254394298</v>
      </c>
      <c r="I1289">
        <v>-16.488185744477398</v>
      </c>
      <c r="J1289">
        <v>11.273311928831699</v>
      </c>
      <c r="K1289">
        <v>1195.7336320229299</v>
      </c>
      <c r="L1289">
        <v>1099.1491370736001</v>
      </c>
      <c r="M1289">
        <v>47.335659250176498</v>
      </c>
      <c r="N1289">
        <v>0.42952450237205703</v>
      </c>
      <c r="O1289">
        <v>35.933847086327802</v>
      </c>
      <c r="P1289">
        <v>83.448494956715095</v>
      </c>
      <c r="Q1289">
        <v>7.0217956318859007E-2</v>
      </c>
    </row>
    <row r="1290" spans="1:17" hidden="1" x14ac:dyDescent="0.3">
      <c r="A1290" t="s">
        <v>2743</v>
      </c>
      <c r="B1290" t="s">
        <v>2744</v>
      </c>
      <c r="C1290" t="s">
        <v>3138</v>
      </c>
      <c r="D1290" t="s">
        <v>21</v>
      </c>
      <c r="E1290">
        <v>1501.3560691499999</v>
      </c>
      <c r="F1290">
        <v>985.25</v>
      </c>
      <c r="G1290">
        <v>19.160262386788101</v>
      </c>
      <c r="H1290">
        <v>0.28462042167374402</v>
      </c>
      <c r="I1290">
        <v>10.1414036558708</v>
      </c>
      <c r="J1290">
        <v>4.8697141743862602</v>
      </c>
      <c r="K1290">
        <v>1037.54777010972</v>
      </c>
      <c r="L1290">
        <v>956.40672384877996</v>
      </c>
      <c r="M1290">
        <v>47.835817129640297</v>
      </c>
      <c r="N1290">
        <v>1.5501227377912199</v>
      </c>
      <c r="O1290">
        <v>27.064196904338999</v>
      </c>
      <c r="P1290">
        <v>59.567576321969298</v>
      </c>
      <c r="Q1290">
        <v>7.1090036682982E-2</v>
      </c>
    </row>
    <row r="1291" spans="1:17" hidden="1" x14ac:dyDescent="0.3">
      <c r="A1291" t="s">
        <v>2745</v>
      </c>
      <c r="B1291" t="s">
        <v>2746</v>
      </c>
      <c r="C1291" t="s">
        <v>3138</v>
      </c>
      <c r="D1291" t="s">
        <v>518</v>
      </c>
      <c r="E1291">
        <v>1498.27054344</v>
      </c>
      <c r="F1291">
        <v>128.15</v>
      </c>
      <c r="G1291">
        <v>149.52043621271099</v>
      </c>
      <c r="H1291">
        <v>48.067743138200697</v>
      </c>
      <c r="I1291">
        <v>73.626271405141495</v>
      </c>
      <c r="J1291">
        <v>9.8267785396451508</v>
      </c>
      <c r="K1291">
        <v>115.123212519631</v>
      </c>
      <c r="L1291">
        <v>89.729757630115401</v>
      </c>
      <c r="M1291">
        <v>48.548087231704102</v>
      </c>
      <c r="N1291">
        <v>0.57861477935371697</v>
      </c>
      <c r="O1291">
        <v>29.6839641045649</v>
      </c>
      <c r="P1291">
        <v>195.15497229152399</v>
      </c>
      <c r="Q1291">
        <v>0.13070789481655201</v>
      </c>
    </row>
    <row r="1292" spans="1:17" hidden="1" x14ac:dyDescent="0.3">
      <c r="A1292" t="s">
        <v>2747</v>
      </c>
      <c r="B1292" t="s">
        <v>2748</v>
      </c>
      <c r="C1292" t="s">
        <v>3138</v>
      </c>
      <c r="D1292" t="s">
        <v>263</v>
      </c>
      <c r="E1292">
        <v>1498.23629424</v>
      </c>
      <c r="F1292">
        <v>428.4</v>
      </c>
      <c r="G1292">
        <v>-27.468570507066101</v>
      </c>
      <c r="H1292">
        <v>11.863318210371499</v>
      </c>
      <c r="I1292">
        <v>-1.5026044416256601</v>
      </c>
      <c r="J1292">
        <v>5.1118653782103598</v>
      </c>
      <c r="K1292">
        <v>428.926904230849</v>
      </c>
      <c r="L1292">
        <v>413.04844803165599</v>
      </c>
      <c r="M1292">
        <v>46.284349460445299</v>
      </c>
      <c r="N1292">
        <v>0.60636825220030499</v>
      </c>
      <c r="O1292">
        <v>16.806722689075599</v>
      </c>
      <c r="P1292">
        <v>47.393772578702901</v>
      </c>
      <c r="Q1292">
        <v>6.0085586451799997E-2</v>
      </c>
    </row>
    <row r="1293" spans="1:17" hidden="1" x14ac:dyDescent="0.3">
      <c r="A1293" t="s">
        <v>2749</v>
      </c>
      <c r="B1293" t="s">
        <v>2750</v>
      </c>
      <c r="C1293" t="s">
        <v>3138</v>
      </c>
      <c r="D1293" t="s">
        <v>51</v>
      </c>
      <c r="E1293">
        <v>1498.0999200000001</v>
      </c>
      <c r="F1293">
        <v>2542.6</v>
      </c>
      <c r="G1293">
        <v>52.8735417924647</v>
      </c>
      <c r="H1293">
        <v>3.13158005954624</v>
      </c>
      <c r="I1293">
        <v>22.815152433144799</v>
      </c>
      <c r="J1293">
        <v>10.533669329624001</v>
      </c>
      <c r="K1293">
        <v>2515.1194623434399</v>
      </c>
      <c r="L1293">
        <v>2066.4280495429398</v>
      </c>
      <c r="M1293">
        <v>46.398425066888798</v>
      </c>
      <c r="N1293">
        <v>0.42807811999214201</v>
      </c>
      <c r="O1293">
        <v>11.4902068748525</v>
      </c>
      <c r="P1293">
        <v>111.883333333333</v>
      </c>
    </row>
    <row r="1294" spans="1:17" hidden="1" x14ac:dyDescent="0.3">
      <c r="A1294" t="s">
        <v>2751</v>
      </c>
      <c r="B1294" t="s">
        <v>2752</v>
      </c>
      <c r="C1294" t="s">
        <v>3138</v>
      </c>
      <c r="D1294" t="s">
        <v>189</v>
      </c>
      <c r="E1294">
        <v>1495.9439822899999</v>
      </c>
      <c r="F1294">
        <v>2456.9499999999998</v>
      </c>
      <c r="G1294">
        <v>39.276766068219203</v>
      </c>
      <c r="H1294">
        <v>0.82670105967169905</v>
      </c>
      <c r="I1294">
        <v>12.5841424128872</v>
      </c>
      <c r="J1294">
        <v>8.6348801659401104</v>
      </c>
      <c r="K1294">
        <v>2579.1943380115999</v>
      </c>
      <c r="L1294">
        <v>2285.68783872224</v>
      </c>
      <c r="M1294">
        <v>48.8153286305566</v>
      </c>
      <c r="N1294">
        <v>0.70033670033670004</v>
      </c>
      <c r="O1294">
        <v>40.377297055292097</v>
      </c>
      <c r="P1294">
        <v>77.397111913357307</v>
      </c>
      <c r="Q1294">
        <v>0.118749897292517</v>
      </c>
    </row>
    <row r="1295" spans="1:17" hidden="1" x14ac:dyDescent="0.3">
      <c r="A1295" t="s">
        <v>2753</v>
      </c>
      <c r="B1295" t="s">
        <v>2754</v>
      </c>
      <c r="C1295" t="s">
        <v>3138</v>
      </c>
      <c r="D1295" t="s">
        <v>2755</v>
      </c>
      <c r="E1295">
        <v>1493.81179425</v>
      </c>
      <c r="F1295">
        <v>1424.25</v>
      </c>
      <c r="G1295">
        <v>441.863225189697</v>
      </c>
      <c r="H1295">
        <v>2.8770369106574001</v>
      </c>
      <c r="I1295">
        <v>69.203087098016894</v>
      </c>
      <c r="J1295">
        <v>11.741904136809501</v>
      </c>
      <c r="K1295">
        <v>1403.3664925395601</v>
      </c>
      <c r="L1295">
        <v>1049.9180922916501</v>
      </c>
      <c r="M1295">
        <v>70.359844796146106</v>
      </c>
      <c r="N1295">
        <v>1.1306935225451999</v>
      </c>
      <c r="O1295">
        <v>27.0458135860979</v>
      </c>
      <c r="P1295">
        <v>494.92481203007497</v>
      </c>
    </row>
    <row r="1296" spans="1:17" hidden="1" x14ac:dyDescent="0.3">
      <c r="A1296" t="s">
        <v>2756</v>
      </c>
      <c r="B1296" t="s">
        <v>2757</v>
      </c>
      <c r="C1296" t="s">
        <v>3138</v>
      </c>
      <c r="D1296" t="s">
        <v>196</v>
      </c>
      <c r="E1296">
        <v>1490.0490591</v>
      </c>
      <c r="F1296">
        <v>793.5</v>
      </c>
      <c r="G1296">
        <v>77.465977337149496</v>
      </c>
      <c r="H1296">
        <v>-5.9287937128431603</v>
      </c>
      <c r="I1296">
        <v>-33.878844579059802</v>
      </c>
      <c r="J1296">
        <v>7.84591725394516</v>
      </c>
      <c r="K1296">
        <v>849.168119243609</v>
      </c>
      <c r="L1296">
        <v>811.86392220200901</v>
      </c>
      <c r="M1296">
        <v>52.354679751535002</v>
      </c>
      <c r="N1296">
        <v>0.67781094917832796</v>
      </c>
      <c r="O1296">
        <v>61.367359798361697</v>
      </c>
      <c r="P1296">
        <v>107.53236563358099</v>
      </c>
      <c r="Q1296">
        <v>0.11390951346729999</v>
      </c>
    </row>
    <row r="1297" spans="1:17" hidden="1" x14ac:dyDescent="0.3">
      <c r="A1297" t="s">
        <v>2758</v>
      </c>
      <c r="B1297" t="s">
        <v>2759</v>
      </c>
      <c r="C1297" t="s">
        <v>3138</v>
      </c>
      <c r="D1297" t="s">
        <v>69</v>
      </c>
      <c r="E1297">
        <v>1487.6158634999999</v>
      </c>
      <c r="F1297">
        <v>48399</v>
      </c>
      <c r="G1297">
        <v>145.77481766662601</v>
      </c>
      <c r="H1297">
        <v>9.3733889218311894</v>
      </c>
      <c r="I1297">
        <v>70.525773986702902</v>
      </c>
      <c r="J1297">
        <v>4.5382976798227297</v>
      </c>
      <c r="K1297">
        <v>49776.909872176002</v>
      </c>
      <c r="L1297">
        <v>41168.941149016799</v>
      </c>
      <c r="M1297">
        <v>48.053747181927598</v>
      </c>
      <c r="N1297">
        <v>0.43589743589743501</v>
      </c>
      <c r="O1297">
        <v>38.430546085662897</v>
      </c>
      <c r="P1297">
        <v>178.155172413793</v>
      </c>
      <c r="Q1297">
        <v>9.4804838115050999E-2</v>
      </c>
    </row>
    <row r="1298" spans="1:17" hidden="1" x14ac:dyDescent="0.3">
      <c r="A1298" t="s">
        <v>2760</v>
      </c>
      <c r="B1298" t="s">
        <v>2761</v>
      </c>
      <c r="C1298" t="s">
        <v>3138</v>
      </c>
      <c r="D1298" t="s">
        <v>141</v>
      </c>
      <c r="E1298">
        <v>1478.9130035399901</v>
      </c>
      <c r="F1298">
        <v>116.06</v>
      </c>
      <c r="G1298">
        <v>1.4438541219032099</v>
      </c>
      <c r="H1298">
        <v>4.7739807628251203</v>
      </c>
      <c r="I1298">
        <v>15.087179329260399</v>
      </c>
      <c r="J1298">
        <v>7.7819084268138603</v>
      </c>
      <c r="K1298">
        <v>120.37171983855799</v>
      </c>
      <c r="L1298">
        <v>116.00738552079</v>
      </c>
      <c r="M1298">
        <v>54.232797945190903</v>
      </c>
      <c r="N1298">
        <v>0.70490105778244305</v>
      </c>
      <c r="O1298">
        <v>30.062036877477102</v>
      </c>
      <c r="P1298">
        <v>36.220657276995297</v>
      </c>
      <c r="Q1298">
        <v>7.0577879992246004E-2</v>
      </c>
    </row>
    <row r="1299" spans="1:17" hidden="1" x14ac:dyDescent="0.3">
      <c r="A1299" t="s">
        <v>2762</v>
      </c>
      <c r="B1299" t="s">
        <v>2763</v>
      </c>
      <c r="C1299" t="s">
        <v>3138</v>
      </c>
      <c r="D1299" t="s">
        <v>2755</v>
      </c>
      <c r="E1299">
        <v>1474.21875</v>
      </c>
      <c r="F1299">
        <v>18.5</v>
      </c>
      <c r="G1299">
        <v>89.591564002518695</v>
      </c>
      <c r="H1299">
        <v>8.5028715427499701</v>
      </c>
      <c r="I1299">
        <v>46.893895350222898</v>
      </c>
      <c r="J1299">
        <v>12.769383050271699</v>
      </c>
      <c r="K1299">
        <v>16.4374529287578</v>
      </c>
      <c r="L1299">
        <v>14.9079375739546</v>
      </c>
      <c r="M1299">
        <v>64.132538257512095</v>
      </c>
      <c r="N1299">
        <v>0.67201394005844295</v>
      </c>
      <c r="O1299">
        <v>4.7027027027026902</v>
      </c>
      <c r="P1299">
        <v>142.78215223097101</v>
      </c>
      <c r="Q1299">
        <v>0.238943772465353</v>
      </c>
    </row>
    <row r="1300" spans="1:17" hidden="1" x14ac:dyDescent="0.3">
      <c r="A1300" t="s">
        <v>2764</v>
      </c>
      <c r="B1300" t="s">
        <v>2765</v>
      </c>
      <c r="C1300" t="s">
        <v>3138</v>
      </c>
      <c r="D1300" t="s">
        <v>40</v>
      </c>
      <c r="E1300">
        <v>1468.90625</v>
      </c>
      <c r="F1300">
        <v>43.75</v>
      </c>
      <c r="G1300">
        <v>-35.926390010883601</v>
      </c>
      <c r="H1300">
        <v>10.312938178683</v>
      </c>
      <c r="I1300">
        <v>-18.7678302466744</v>
      </c>
      <c r="J1300">
        <v>17.407437016628101</v>
      </c>
      <c r="K1300">
        <v>43.047659620552601</v>
      </c>
      <c r="L1300">
        <v>44.6849276130121</v>
      </c>
      <c r="M1300">
        <v>59.549489870251897</v>
      </c>
      <c r="N1300">
        <v>0.41120039119696999</v>
      </c>
      <c r="O1300">
        <v>81.462857142857104</v>
      </c>
      <c r="P1300">
        <v>20.8563535911602</v>
      </c>
      <c r="Q1300">
        <v>0.136495101397616</v>
      </c>
    </row>
    <row r="1301" spans="1:17" hidden="1" x14ac:dyDescent="0.3">
      <c r="A1301" t="s">
        <v>2766</v>
      </c>
      <c r="B1301" t="s">
        <v>2767</v>
      </c>
      <c r="C1301" t="s">
        <v>3138</v>
      </c>
      <c r="D1301" t="s">
        <v>136</v>
      </c>
      <c r="E1301">
        <v>1468.193423488</v>
      </c>
      <c r="F1301">
        <v>158.56</v>
      </c>
      <c r="G1301">
        <v>23.409997850971699</v>
      </c>
      <c r="H1301">
        <v>7.1072018753078297</v>
      </c>
      <c r="I1301">
        <v>-12.210798405633501</v>
      </c>
      <c r="J1301">
        <v>17.978782766241501</v>
      </c>
      <c r="K1301">
        <v>159.840098873546</v>
      </c>
      <c r="L1301">
        <v>164.266962063601</v>
      </c>
      <c r="M1301">
        <v>64.792773770216698</v>
      </c>
      <c r="N1301">
        <v>0.65548470373415701</v>
      </c>
      <c r="O1301">
        <v>68.7373864783047</v>
      </c>
      <c r="P1301">
        <v>56.990099009900902</v>
      </c>
      <c r="Q1301">
        <v>8.9415088078356006E-2</v>
      </c>
    </row>
    <row r="1302" spans="1:17" hidden="1" x14ac:dyDescent="0.3">
      <c r="A1302" t="s">
        <v>2768</v>
      </c>
      <c r="B1302" t="s">
        <v>2769</v>
      </c>
      <c r="C1302" t="s">
        <v>3138</v>
      </c>
      <c r="D1302" t="s">
        <v>518</v>
      </c>
      <c r="E1302">
        <v>1464.7529999999999</v>
      </c>
      <c r="F1302">
        <v>139.9</v>
      </c>
      <c r="G1302">
        <v>28.706351299380099</v>
      </c>
      <c r="H1302">
        <v>0.74824509341302003</v>
      </c>
      <c r="I1302">
        <v>-17.195929008189601</v>
      </c>
      <c r="J1302">
        <v>-1.6396589302656801</v>
      </c>
      <c r="K1302">
        <v>152.049521038878</v>
      </c>
      <c r="L1302">
        <v>142.18974397112299</v>
      </c>
      <c r="M1302">
        <v>36.752651230745499</v>
      </c>
      <c r="N1302">
        <v>1.4049462656263401</v>
      </c>
      <c r="O1302">
        <v>30.807719799857001</v>
      </c>
      <c r="P1302">
        <v>58.977272727272698</v>
      </c>
      <c r="Q1302">
        <v>5.9833192032026E-2</v>
      </c>
    </row>
    <row r="1303" spans="1:17" hidden="1" x14ac:dyDescent="0.3">
      <c r="A1303" t="s">
        <v>2770</v>
      </c>
      <c r="B1303" t="s">
        <v>2771</v>
      </c>
      <c r="C1303" t="s">
        <v>3138</v>
      </c>
      <c r="D1303" t="s">
        <v>304</v>
      </c>
      <c r="E1303">
        <v>1456.021235685</v>
      </c>
      <c r="F1303">
        <v>814.35</v>
      </c>
      <c r="G1303">
        <v>-50.086465867750903</v>
      </c>
      <c r="H1303">
        <v>-8.3966057280014397</v>
      </c>
      <c r="I1303">
        <v>-9.1225584065229608</v>
      </c>
      <c r="J1303">
        <v>3.5921640425155599</v>
      </c>
      <c r="K1303">
        <v>913.94835994395896</v>
      </c>
      <c r="L1303">
        <v>929.50448081095897</v>
      </c>
      <c r="M1303">
        <v>36.484978143213397</v>
      </c>
      <c r="N1303">
        <v>0.71501229290841894</v>
      </c>
      <c r="O1303">
        <v>53.496653772947703</v>
      </c>
      <c r="P1303">
        <v>20.662320343754601</v>
      </c>
      <c r="Q1303">
        <v>-1.8082497779212999E-2</v>
      </c>
    </row>
    <row r="1304" spans="1:17" hidden="1" x14ac:dyDescent="0.3">
      <c r="A1304" t="s">
        <v>2772</v>
      </c>
      <c r="B1304" t="s">
        <v>2773</v>
      </c>
      <c r="C1304" t="s">
        <v>3138</v>
      </c>
      <c r="D1304" t="s">
        <v>117</v>
      </c>
      <c r="E1304">
        <v>1441.0046850000001</v>
      </c>
      <c r="F1304">
        <v>519.5</v>
      </c>
      <c r="G1304">
        <v>58.306782403649898</v>
      </c>
      <c r="H1304">
        <v>-10.1226952485371</v>
      </c>
      <c r="I1304">
        <v>-6.8567435457647603</v>
      </c>
      <c r="J1304">
        <v>10.813583617951201</v>
      </c>
      <c r="K1304">
        <v>527.63352106570198</v>
      </c>
      <c r="L1304">
        <v>507.519009473609</v>
      </c>
      <c r="M1304">
        <v>62.850118245467499</v>
      </c>
      <c r="N1304">
        <v>0.652154954492427</v>
      </c>
      <c r="O1304">
        <v>29.547641963426301</v>
      </c>
      <c r="P1304">
        <v>97.980182926829201</v>
      </c>
      <c r="Q1304">
        <v>0.129236195052538</v>
      </c>
    </row>
    <row r="1305" spans="1:17" hidden="1" x14ac:dyDescent="0.3">
      <c r="A1305" t="s">
        <v>2774</v>
      </c>
      <c r="B1305" t="s">
        <v>2775</v>
      </c>
      <c r="C1305" t="s">
        <v>3138</v>
      </c>
      <c r="D1305" t="s">
        <v>438</v>
      </c>
      <c r="E1305">
        <v>1440.3388435290001</v>
      </c>
      <c r="F1305">
        <v>97.97</v>
      </c>
      <c r="G1305">
        <v>-53.603652508364299</v>
      </c>
      <c r="H1305">
        <v>-4.3844559386371804</v>
      </c>
      <c r="I1305">
        <v>-21.864575834792799</v>
      </c>
      <c r="J1305">
        <v>5.5531965688885103</v>
      </c>
      <c r="K1305">
        <v>103.038039263084</v>
      </c>
      <c r="L1305">
        <v>108.89194690225401</v>
      </c>
      <c r="M1305">
        <v>41.626591188150798</v>
      </c>
      <c r="N1305">
        <v>0.41333737680132199</v>
      </c>
      <c r="O1305">
        <v>52.087373685822101</v>
      </c>
      <c r="P1305">
        <v>8.8555555555555507</v>
      </c>
      <c r="Q1305">
        <v>-6.6907769573555001E-2</v>
      </c>
    </row>
    <row r="1306" spans="1:17" hidden="1" x14ac:dyDescent="0.3">
      <c r="A1306" t="s">
        <v>2776</v>
      </c>
      <c r="B1306" t="s">
        <v>2777</v>
      </c>
      <c r="C1306" t="s">
        <v>3138</v>
      </c>
      <c r="D1306" t="s">
        <v>21</v>
      </c>
      <c r="E1306">
        <v>1440.0384911799999</v>
      </c>
      <c r="F1306">
        <v>387.85</v>
      </c>
      <c r="G1306">
        <v>23.398822173245399</v>
      </c>
      <c r="H1306">
        <v>4.2908778952775997</v>
      </c>
      <c r="I1306">
        <v>-0.45662916788555002</v>
      </c>
      <c r="J1306">
        <v>2.88085435883553</v>
      </c>
      <c r="K1306">
        <v>394.35823627016202</v>
      </c>
      <c r="L1306">
        <v>359.70228504471902</v>
      </c>
      <c r="M1306">
        <v>45.575315304284999</v>
      </c>
      <c r="N1306">
        <v>0.407646352516498</v>
      </c>
      <c r="O1306">
        <v>17.313394353487102</v>
      </c>
      <c r="P1306">
        <v>49.058416602613299</v>
      </c>
      <c r="Q1306">
        <v>3.6908209185130001E-3</v>
      </c>
    </row>
    <row r="1307" spans="1:17" hidden="1" x14ac:dyDescent="0.3">
      <c r="A1307" t="s">
        <v>2778</v>
      </c>
      <c r="B1307" t="s">
        <v>2779</v>
      </c>
      <c r="C1307" t="s">
        <v>3138</v>
      </c>
      <c r="D1307" t="s">
        <v>72</v>
      </c>
      <c r="E1307">
        <v>1438.452</v>
      </c>
      <c r="F1307">
        <v>946.35</v>
      </c>
      <c r="G1307">
        <v>96.152228688929597</v>
      </c>
      <c r="H1307">
        <v>8.7228326477406295</v>
      </c>
      <c r="I1307">
        <v>49.531730696755702</v>
      </c>
      <c r="J1307">
        <v>13.4248847364568</v>
      </c>
      <c r="K1307">
        <v>858.74173457392897</v>
      </c>
      <c r="L1307">
        <v>722.97318274551401</v>
      </c>
      <c r="M1307">
        <v>79.756406654989505</v>
      </c>
      <c r="N1307">
        <v>0.33503720296285899</v>
      </c>
      <c r="O1307">
        <v>13.937760870713699</v>
      </c>
      <c r="P1307">
        <v>134.50625696939599</v>
      </c>
      <c r="Q1307">
        <v>0.17436139939454701</v>
      </c>
    </row>
    <row r="1308" spans="1:17" hidden="1" x14ac:dyDescent="0.3">
      <c r="A1308" t="s">
        <v>2780</v>
      </c>
      <c r="B1308" t="s">
        <v>2781</v>
      </c>
      <c r="C1308" t="s">
        <v>3138</v>
      </c>
      <c r="D1308" t="s">
        <v>46</v>
      </c>
      <c r="E1308">
        <v>1434.0074999999999</v>
      </c>
      <c r="F1308">
        <v>363.5</v>
      </c>
      <c r="G1308">
        <v>-12.0287790790623</v>
      </c>
      <c r="H1308">
        <v>4.0746204216737398</v>
      </c>
      <c r="I1308">
        <v>-4.5677305486409896</v>
      </c>
      <c r="J1308">
        <v>10.9677044071664</v>
      </c>
      <c r="K1308">
        <v>382.470731475447</v>
      </c>
      <c r="L1308">
        <v>364.62641128676802</v>
      </c>
      <c r="M1308">
        <v>50.195513561741599</v>
      </c>
      <c r="N1308">
        <v>0.44581723154648101</v>
      </c>
      <c r="O1308">
        <v>36.850068775790902</v>
      </c>
      <c r="P1308">
        <v>57.940473604171103</v>
      </c>
      <c r="Q1308">
        <v>7.3932829494065003E-2</v>
      </c>
    </row>
    <row r="1309" spans="1:17" hidden="1" x14ac:dyDescent="0.3">
      <c r="A1309" t="s">
        <v>2782</v>
      </c>
      <c r="B1309" t="s">
        <v>2783</v>
      </c>
      <c r="C1309" t="s">
        <v>3138</v>
      </c>
      <c r="E1309">
        <v>1432.2692533500001</v>
      </c>
      <c r="F1309">
        <v>727.35</v>
      </c>
      <c r="G1309">
        <v>-3.2480959817408701</v>
      </c>
      <c r="H1309">
        <v>15.8084913894156</v>
      </c>
      <c r="I1309">
        <v>14.7682323555269</v>
      </c>
      <c r="J1309">
        <v>13.1464100251864</v>
      </c>
      <c r="O1309">
        <v>0</v>
      </c>
      <c r="P1309">
        <v>34.3213296398892</v>
      </c>
    </row>
    <row r="1310" spans="1:17" hidden="1" x14ac:dyDescent="0.3">
      <c r="A1310" t="s">
        <v>2784</v>
      </c>
      <c r="B1310" t="s">
        <v>2785</v>
      </c>
      <c r="C1310" t="s">
        <v>3138</v>
      </c>
      <c r="D1310" t="s">
        <v>51</v>
      </c>
      <c r="E1310">
        <v>1427.9178020649999</v>
      </c>
      <c r="F1310">
        <v>539.15</v>
      </c>
      <c r="G1310">
        <v>10.0442872644466</v>
      </c>
      <c r="H1310">
        <v>29.029145205666399</v>
      </c>
      <c r="I1310">
        <v>50.197197782194003</v>
      </c>
      <c r="J1310">
        <v>20.944893597955598</v>
      </c>
      <c r="K1310">
        <v>445.14753587777</v>
      </c>
      <c r="L1310">
        <v>388.34380138961501</v>
      </c>
      <c r="M1310">
        <v>69.9844063915898</v>
      </c>
      <c r="N1310">
        <v>1.7811085044389401</v>
      </c>
      <c r="O1310">
        <v>4.6091069275711698</v>
      </c>
      <c r="P1310">
        <v>97.057748538011595</v>
      </c>
      <c r="Q1310">
        <v>0.12845603809758699</v>
      </c>
    </row>
    <row r="1311" spans="1:17" hidden="1" x14ac:dyDescent="0.3">
      <c r="A1311" t="s">
        <v>2786</v>
      </c>
      <c r="B1311" t="s">
        <v>2787</v>
      </c>
      <c r="C1311" t="s">
        <v>3138</v>
      </c>
      <c r="D1311" t="s">
        <v>141</v>
      </c>
      <c r="E1311">
        <v>1421.25448923</v>
      </c>
      <c r="F1311">
        <v>345.3</v>
      </c>
      <c r="G1311">
        <v>69.703510011558294</v>
      </c>
      <c r="H1311">
        <v>-10.216262356908</v>
      </c>
      <c r="I1311">
        <v>-5.3062045078965001</v>
      </c>
      <c r="J1311">
        <v>2.9411104860159298</v>
      </c>
      <c r="K1311">
        <v>356.99576962240701</v>
      </c>
      <c r="L1311">
        <v>331.234511057291</v>
      </c>
      <c r="M1311">
        <v>40.478408260499798</v>
      </c>
      <c r="N1311">
        <v>0.61322833159526802</v>
      </c>
      <c r="O1311">
        <v>25.9629307848247</v>
      </c>
      <c r="P1311">
        <v>97.822973360068701</v>
      </c>
      <c r="Q1311">
        <v>7.6166852673902996E-2</v>
      </c>
    </row>
    <row r="1312" spans="1:17" hidden="1" x14ac:dyDescent="0.3">
      <c r="A1312" t="s">
        <v>2788</v>
      </c>
      <c r="B1312" t="s">
        <v>2789</v>
      </c>
      <c r="C1312" t="s">
        <v>3138</v>
      </c>
      <c r="D1312" t="s">
        <v>247</v>
      </c>
      <c r="E1312">
        <v>1418.317615555</v>
      </c>
      <c r="F1312">
        <v>172.85</v>
      </c>
      <c r="G1312">
        <v>-38.653350523176599</v>
      </c>
      <c r="H1312">
        <v>0.98816621617058797</v>
      </c>
      <c r="I1312">
        <v>-4.36130060008486</v>
      </c>
      <c r="J1312">
        <v>13.121236947305499</v>
      </c>
      <c r="K1312">
        <v>174.73615104699701</v>
      </c>
      <c r="M1312">
        <v>58.824565541858597</v>
      </c>
      <c r="N1312">
        <v>0.39849412243589599</v>
      </c>
      <c r="O1312">
        <v>27.220133063349699</v>
      </c>
      <c r="P1312">
        <v>34.304584304584303</v>
      </c>
    </row>
    <row r="1313" spans="1:17" hidden="1" x14ac:dyDescent="0.3">
      <c r="A1313" t="s">
        <v>2790</v>
      </c>
      <c r="B1313" t="s">
        <v>2791</v>
      </c>
      <c r="C1313" t="s">
        <v>3138</v>
      </c>
      <c r="D1313" t="s">
        <v>291</v>
      </c>
      <c r="E1313">
        <v>1409.02591444</v>
      </c>
      <c r="F1313">
        <v>103.96</v>
      </c>
      <c r="G1313">
        <v>-30.1387751147121</v>
      </c>
      <c r="H1313">
        <v>0.26983054368006099</v>
      </c>
      <c r="I1313">
        <v>-7.5147663105894402</v>
      </c>
      <c r="J1313">
        <v>14.095156038177</v>
      </c>
      <c r="K1313">
        <v>106.307854921133</v>
      </c>
      <c r="L1313">
        <v>109.87833643263301</v>
      </c>
      <c r="M1313">
        <v>56.091225571486902</v>
      </c>
      <c r="N1313">
        <v>0.63212572114522403</v>
      </c>
      <c r="O1313">
        <v>24.076567910734902</v>
      </c>
      <c r="P1313">
        <v>12.999999999999901</v>
      </c>
      <c r="Q1313">
        <v>-4.6321737409975E-2</v>
      </c>
    </row>
    <row r="1314" spans="1:17" hidden="1" x14ac:dyDescent="0.3">
      <c r="A1314" t="s">
        <v>2792</v>
      </c>
      <c r="B1314" t="s">
        <v>2793</v>
      </c>
      <c r="C1314" t="s">
        <v>3138</v>
      </c>
      <c r="D1314" t="s">
        <v>86</v>
      </c>
      <c r="E1314">
        <v>1405.97</v>
      </c>
      <c r="F1314">
        <v>119.15</v>
      </c>
      <c r="G1314">
        <v>112.10180959731601</v>
      </c>
      <c r="H1314">
        <v>-16.600620735882501</v>
      </c>
      <c r="I1314">
        <v>83.422969757691504</v>
      </c>
      <c r="J1314">
        <v>14.473950606481999</v>
      </c>
      <c r="K1314">
        <v>119.493292514111</v>
      </c>
      <c r="L1314">
        <v>86.201723819524204</v>
      </c>
      <c r="M1314">
        <v>41.183655728547301</v>
      </c>
      <c r="N1314">
        <v>0.109572112811248</v>
      </c>
      <c r="O1314">
        <v>32.068820814099801</v>
      </c>
      <c r="P1314">
        <v>184.70728793309399</v>
      </c>
      <c r="Q1314">
        <v>0.135805364130585</v>
      </c>
    </row>
    <row r="1315" spans="1:17" hidden="1" x14ac:dyDescent="0.3">
      <c r="A1315" t="s">
        <v>2794</v>
      </c>
      <c r="B1315" t="s">
        <v>2795</v>
      </c>
      <c r="C1315" t="s">
        <v>3138</v>
      </c>
      <c r="D1315" t="s">
        <v>211</v>
      </c>
      <c r="E1315">
        <v>1405.750217625</v>
      </c>
      <c r="F1315">
        <v>498.55</v>
      </c>
      <c r="G1315">
        <v>81.065361071296294</v>
      </c>
      <c r="H1315">
        <v>2.9323072374757402</v>
      </c>
      <c r="I1315">
        <v>17.318554153051998</v>
      </c>
      <c r="J1315">
        <v>13.561567135198199</v>
      </c>
      <c r="K1315">
        <v>486.22792315076998</v>
      </c>
      <c r="L1315">
        <v>421.66926979792299</v>
      </c>
      <c r="M1315">
        <v>52.954472165241597</v>
      </c>
      <c r="N1315">
        <v>0.329991054598471</v>
      </c>
      <c r="O1315">
        <v>24.6916056564035</v>
      </c>
      <c r="P1315">
        <v>110.004212299915</v>
      </c>
      <c r="Q1315">
        <v>0.13485574676464299</v>
      </c>
    </row>
    <row r="1316" spans="1:17" hidden="1" x14ac:dyDescent="0.3">
      <c r="A1316" t="s">
        <v>2796</v>
      </c>
      <c r="B1316" t="s">
        <v>2797</v>
      </c>
      <c r="C1316" t="s">
        <v>3138</v>
      </c>
      <c r="D1316" t="s">
        <v>51</v>
      </c>
      <c r="E1316">
        <v>1404.7814265750001</v>
      </c>
      <c r="F1316">
        <v>291.14999999999998</v>
      </c>
      <c r="G1316">
        <v>-0.43354840202928402</v>
      </c>
      <c r="H1316">
        <v>-6.2459902653491604</v>
      </c>
      <c r="I1316">
        <v>12.221837762587599</v>
      </c>
      <c r="J1316">
        <v>4.3748528173042596</v>
      </c>
      <c r="K1316">
        <v>300.46976987535402</v>
      </c>
      <c r="L1316">
        <v>273.071145987416</v>
      </c>
      <c r="M1316">
        <v>47.061514140378598</v>
      </c>
      <c r="N1316">
        <v>0.499035456418847</v>
      </c>
      <c r="O1316">
        <v>26.979220333161599</v>
      </c>
      <c r="P1316">
        <v>47.008331229487403</v>
      </c>
      <c r="Q1316">
        <v>2.8821995055786E-2</v>
      </c>
    </row>
    <row r="1317" spans="1:17" hidden="1" x14ac:dyDescent="0.3">
      <c r="A1317" t="s">
        <v>2798</v>
      </c>
      <c r="B1317" t="s">
        <v>2799</v>
      </c>
      <c r="C1317" t="s">
        <v>3138</v>
      </c>
      <c r="E1317">
        <v>1397.44319726</v>
      </c>
      <c r="F1317">
        <v>322.89999999999998</v>
      </c>
      <c r="G1317">
        <v>1045.1506181950001</v>
      </c>
      <c r="H1317">
        <v>-3.8439938208338198</v>
      </c>
      <c r="I1317">
        <v>78.547875149743405</v>
      </c>
      <c r="J1317">
        <v>7.7299993749048097</v>
      </c>
      <c r="K1317">
        <v>352.57246144592199</v>
      </c>
      <c r="L1317">
        <v>273.50102906902498</v>
      </c>
      <c r="M1317">
        <v>44.501166569043001</v>
      </c>
      <c r="N1317">
        <v>0.63473189642348804</v>
      </c>
      <c r="O1317">
        <v>53.236296066893701</v>
      </c>
      <c r="P1317">
        <v>1253.8784067085901</v>
      </c>
      <c r="Q1317">
        <v>0.20659066020745001</v>
      </c>
    </row>
    <row r="1318" spans="1:17" hidden="1" x14ac:dyDescent="0.3">
      <c r="A1318" t="s">
        <v>2800</v>
      </c>
      <c r="B1318" t="s">
        <v>2801</v>
      </c>
      <c r="C1318" t="s">
        <v>3138</v>
      </c>
      <c r="D1318" t="s">
        <v>69</v>
      </c>
      <c r="E1318">
        <v>1393.5464549999999</v>
      </c>
      <c r="F1318">
        <v>121.01</v>
      </c>
      <c r="G1318">
        <v>2.60202933154233</v>
      </c>
      <c r="H1318">
        <v>-0.83574590724286701</v>
      </c>
      <c r="I1318">
        <v>21.9734528535805</v>
      </c>
      <c r="J1318">
        <v>0.59146759983942199</v>
      </c>
      <c r="K1318">
        <v>124.41015131240501</v>
      </c>
      <c r="L1318">
        <v>110.194370310346</v>
      </c>
      <c r="M1318">
        <v>39.148430988347101</v>
      </c>
      <c r="N1318">
        <v>0.38558394870497598</v>
      </c>
      <c r="O1318">
        <v>25.196264771506399</v>
      </c>
      <c r="P1318">
        <v>45.095923261390801</v>
      </c>
    </row>
    <row r="1319" spans="1:17" hidden="1" x14ac:dyDescent="0.3">
      <c r="A1319" t="s">
        <v>2802</v>
      </c>
      <c r="B1319" t="s">
        <v>2803</v>
      </c>
      <c r="C1319" t="s">
        <v>3138</v>
      </c>
      <c r="D1319" t="s">
        <v>291</v>
      </c>
      <c r="E1319">
        <v>1393.0645396499999</v>
      </c>
      <c r="F1319">
        <v>355.5</v>
      </c>
      <c r="G1319">
        <v>67.593211833251104</v>
      </c>
      <c r="H1319">
        <v>-2.4437041856560899</v>
      </c>
      <c r="I1319">
        <v>36.384165685933603</v>
      </c>
      <c r="J1319">
        <v>6.7673111477233103</v>
      </c>
      <c r="K1319">
        <v>370.22744350116199</v>
      </c>
      <c r="M1319">
        <v>44.439439691106202</v>
      </c>
      <c r="N1319">
        <v>0.36206423356206002</v>
      </c>
      <c r="O1319">
        <v>30.520393811533001</v>
      </c>
      <c r="P1319">
        <v>107.47009045812599</v>
      </c>
    </row>
    <row r="1320" spans="1:17" hidden="1" x14ac:dyDescent="0.3">
      <c r="A1320" t="s">
        <v>2804</v>
      </c>
      <c r="B1320" t="s">
        <v>2805</v>
      </c>
      <c r="C1320" t="s">
        <v>3138</v>
      </c>
      <c r="D1320" t="s">
        <v>713</v>
      </c>
      <c r="E1320">
        <v>1391.3938786440001</v>
      </c>
      <c r="F1320">
        <v>63.69</v>
      </c>
      <c r="G1320">
        <v>61.451152138559799</v>
      </c>
      <c r="H1320">
        <v>-0.249703902650593</v>
      </c>
      <c r="I1320">
        <v>12.1749845300809</v>
      </c>
      <c r="J1320">
        <v>10.8726761124336</v>
      </c>
      <c r="K1320">
        <v>66.369639087304506</v>
      </c>
      <c r="L1320">
        <v>60.364418290807798</v>
      </c>
      <c r="M1320">
        <v>46.1550591052318</v>
      </c>
      <c r="N1320">
        <v>0.37680916087578298</v>
      </c>
      <c r="O1320">
        <v>21.683152771235601</v>
      </c>
      <c r="P1320">
        <v>93</v>
      </c>
      <c r="Q1320">
        <v>0.18436470800163501</v>
      </c>
    </row>
    <row r="1321" spans="1:17" hidden="1" x14ac:dyDescent="0.3">
      <c r="A1321" t="s">
        <v>2806</v>
      </c>
      <c r="B1321" t="s">
        <v>2807</v>
      </c>
      <c r="C1321" t="s">
        <v>3138</v>
      </c>
      <c r="D1321" t="s">
        <v>117</v>
      </c>
      <c r="E1321">
        <v>1389.45871758</v>
      </c>
      <c r="F1321">
        <v>61.73</v>
      </c>
      <c r="G1321">
        <v>23.970069914928398</v>
      </c>
      <c r="H1321">
        <v>-0.53934451219275004</v>
      </c>
      <c r="I1321">
        <v>-2.38115107938772</v>
      </c>
      <c r="J1321">
        <v>9.2734086226618899</v>
      </c>
      <c r="K1321">
        <v>64.456407842015693</v>
      </c>
      <c r="L1321">
        <v>62.2227485253174</v>
      </c>
      <c r="M1321">
        <v>55.964552110745203</v>
      </c>
      <c r="N1321">
        <v>0.350053908844425</v>
      </c>
      <c r="O1321">
        <v>39.316377774177802</v>
      </c>
      <c r="P1321">
        <v>61.132863482119497</v>
      </c>
      <c r="Q1321">
        <v>5.5270398600788001E-2</v>
      </c>
    </row>
    <row r="1322" spans="1:17" hidden="1" x14ac:dyDescent="0.3">
      <c r="A1322" t="s">
        <v>2808</v>
      </c>
      <c r="B1322" t="s">
        <v>2809</v>
      </c>
      <c r="C1322" t="s">
        <v>3138</v>
      </c>
      <c r="D1322" t="s">
        <v>141</v>
      </c>
      <c r="E1322">
        <v>1388.4218260990201</v>
      </c>
      <c r="F1322">
        <v>1238.5</v>
      </c>
      <c r="G1322">
        <v>84.606006730661406</v>
      </c>
      <c r="H1322">
        <v>32.2041616298946</v>
      </c>
      <c r="I1322">
        <v>29.6380887144859</v>
      </c>
      <c r="J1322">
        <v>26.105705378975799</v>
      </c>
      <c r="K1322">
        <v>995.00459624805706</v>
      </c>
      <c r="L1322">
        <v>901.55201273679495</v>
      </c>
      <c r="M1322">
        <v>74.853032980142899</v>
      </c>
      <c r="N1322">
        <v>3.1011306426936902</v>
      </c>
      <c r="O1322">
        <v>7.3879693177230497</v>
      </c>
      <c r="P1322">
        <v>111.70940170940101</v>
      </c>
    </row>
    <row r="1323" spans="1:17" hidden="1" x14ac:dyDescent="0.3">
      <c r="A1323" t="s">
        <v>2810</v>
      </c>
      <c r="B1323" t="s">
        <v>2811</v>
      </c>
      <c r="C1323" t="s">
        <v>3138</v>
      </c>
      <c r="D1323" t="s">
        <v>518</v>
      </c>
      <c r="E1323">
        <v>1386.087371955</v>
      </c>
      <c r="F1323">
        <v>407.55</v>
      </c>
      <c r="G1323">
        <v>94.277099700288701</v>
      </c>
      <c r="H1323">
        <v>6.6364799567899597</v>
      </c>
      <c r="I1323">
        <v>53.3140371660607</v>
      </c>
      <c r="J1323">
        <v>9.3000111226476001</v>
      </c>
      <c r="K1323">
        <v>387.990081998628</v>
      </c>
      <c r="L1323">
        <v>317.02392815821901</v>
      </c>
      <c r="M1323">
        <v>58.737158512104997</v>
      </c>
      <c r="N1323">
        <v>0.502269076297442</v>
      </c>
      <c r="O1323">
        <v>11.6059379217273</v>
      </c>
      <c r="P1323">
        <v>124.174917491749</v>
      </c>
      <c r="Q1323">
        <v>7.8555382431289997E-2</v>
      </c>
    </row>
    <row r="1324" spans="1:17" hidden="1" x14ac:dyDescent="0.3">
      <c r="A1324" t="s">
        <v>2812</v>
      </c>
      <c r="B1324" t="s">
        <v>2813</v>
      </c>
      <c r="C1324" t="s">
        <v>3138</v>
      </c>
      <c r="D1324" t="s">
        <v>291</v>
      </c>
      <c r="E1324">
        <v>1384.3906479689999</v>
      </c>
      <c r="F1324">
        <v>147.21</v>
      </c>
      <c r="G1324">
        <v>36.992312732351998</v>
      </c>
      <c r="H1324">
        <v>4.8102651325244903</v>
      </c>
      <c r="I1324">
        <v>14.101479265906301</v>
      </c>
      <c r="J1324">
        <v>7.0407084739147399</v>
      </c>
      <c r="K1324">
        <v>146.21109249666901</v>
      </c>
      <c r="L1324">
        <v>127.849091857723</v>
      </c>
      <c r="M1324">
        <v>53.076035591438199</v>
      </c>
      <c r="N1324">
        <v>0.31616486947428601</v>
      </c>
      <c r="O1324">
        <v>20.9156986617756</v>
      </c>
      <c r="P1324">
        <v>79.743589743589695</v>
      </c>
      <c r="Q1324">
        <v>1.1684831074422E-2</v>
      </c>
    </row>
    <row r="1325" spans="1:17" hidden="1" x14ac:dyDescent="0.3">
      <c r="A1325" t="s">
        <v>2814</v>
      </c>
      <c r="B1325" t="s">
        <v>2815</v>
      </c>
      <c r="C1325" t="s">
        <v>3138</v>
      </c>
      <c r="D1325" t="s">
        <v>21</v>
      </c>
      <c r="E1325">
        <v>1368.5215615469999</v>
      </c>
      <c r="F1325">
        <v>140.49</v>
      </c>
      <c r="G1325">
        <v>43.273321197571001</v>
      </c>
      <c r="H1325">
        <v>7.0817632788165996</v>
      </c>
      <c r="I1325">
        <v>36.816313723996601</v>
      </c>
      <c r="J1325">
        <v>10.1681951660417</v>
      </c>
      <c r="K1325">
        <v>142.65591737349499</v>
      </c>
      <c r="L1325">
        <v>124.880328052575</v>
      </c>
      <c r="M1325">
        <v>49.367376849141401</v>
      </c>
      <c r="N1325">
        <v>0.727635675614272</v>
      </c>
      <c r="O1325">
        <v>31.183714143355299</v>
      </c>
      <c r="P1325">
        <v>73.2305795314427</v>
      </c>
      <c r="Q1325">
        <v>0.10451158915124301</v>
      </c>
    </row>
    <row r="1326" spans="1:17" hidden="1" x14ac:dyDescent="0.3">
      <c r="A1326" t="s">
        <v>2816</v>
      </c>
      <c r="B1326" t="s">
        <v>2817</v>
      </c>
      <c r="C1326" t="s">
        <v>3138</v>
      </c>
      <c r="D1326" t="s">
        <v>2237</v>
      </c>
      <c r="E1326">
        <v>1368.176173975</v>
      </c>
      <c r="F1326">
        <v>499.85</v>
      </c>
      <c r="G1326">
        <v>91.374433314472597</v>
      </c>
      <c r="H1326">
        <v>-5.6448468495078998</v>
      </c>
      <c r="I1326">
        <v>-52.6642693532905</v>
      </c>
      <c r="J1326">
        <v>1.7484617952148001</v>
      </c>
      <c r="K1326">
        <v>546.01172759408803</v>
      </c>
      <c r="L1326">
        <v>608.40403727162902</v>
      </c>
      <c r="M1326">
        <v>66.2757286929846</v>
      </c>
      <c r="N1326">
        <v>1.89664499577785</v>
      </c>
      <c r="O1326">
        <v>96.058817645293502</v>
      </c>
      <c r="P1326">
        <v>133.57476635514001</v>
      </c>
      <c r="Q1326">
        <v>0.260701937817999</v>
      </c>
    </row>
    <row r="1327" spans="1:17" hidden="1" x14ac:dyDescent="0.3">
      <c r="A1327" t="s">
        <v>2818</v>
      </c>
      <c r="B1327" t="s">
        <v>2819</v>
      </c>
      <c r="C1327" t="s">
        <v>3138</v>
      </c>
      <c r="D1327" t="s">
        <v>420</v>
      </c>
      <c r="E1327">
        <v>1366.1472000000001</v>
      </c>
      <c r="F1327">
        <v>660</v>
      </c>
      <c r="G1327">
        <v>253.338235214338</v>
      </c>
      <c r="H1327">
        <v>44.990409895357899</v>
      </c>
      <c r="I1327">
        <v>310.56473435982599</v>
      </c>
      <c r="J1327">
        <v>13.719586037310201</v>
      </c>
      <c r="K1327">
        <v>483.92013946699802</v>
      </c>
      <c r="L1327">
        <v>288.77464009345601</v>
      </c>
      <c r="M1327">
        <v>74.456729008251401</v>
      </c>
      <c r="N1327">
        <v>0.24528702439874001</v>
      </c>
      <c r="O1327">
        <v>4.0681818181818201</v>
      </c>
      <c r="P1327">
        <v>388.888888888888</v>
      </c>
    </row>
    <row r="1328" spans="1:17" hidden="1" x14ac:dyDescent="0.3">
      <c r="A1328" t="s">
        <v>2820</v>
      </c>
      <c r="B1328" t="s">
        <v>2821</v>
      </c>
      <c r="C1328" t="s">
        <v>3138</v>
      </c>
      <c r="D1328" t="s">
        <v>412</v>
      </c>
      <c r="E1328">
        <v>1362.9276144</v>
      </c>
      <c r="F1328">
        <v>220.44</v>
      </c>
      <c r="G1328">
        <v>-32.811961841634599</v>
      </c>
      <c r="H1328">
        <v>2.0311634993518801</v>
      </c>
      <c r="I1328">
        <v>-6.83311916470611</v>
      </c>
      <c r="J1328">
        <v>1.21252996612216</v>
      </c>
      <c r="K1328">
        <v>234.456731032764</v>
      </c>
      <c r="L1328">
        <v>245.03647500246601</v>
      </c>
      <c r="M1328">
        <v>48.530445391850201</v>
      </c>
      <c r="N1328">
        <v>0.38042167362846102</v>
      </c>
      <c r="O1328">
        <v>41.512429686082299</v>
      </c>
      <c r="P1328">
        <v>7.5054864667154204</v>
      </c>
      <c r="Q1328">
        <v>0.102212788519186</v>
      </c>
    </row>
    <row r="1329" spans="1:17" hidden="1" x14ac:dyDescent="0.3">
      <c r="A1329" t="s">
        <v>2822</v>
      </c>
      <c r="B1329" t="s">
        <v>2823</v>
      </c>
      <c r="C1329" t="s">
        <v>3138</v>
      </c>
      <c r="D1329" t="s">
        <v>21</v>
      </c>
      <c r="E1329">
        <v>1362.0333732009999</v>
      </c>
      <c r="F1329">
        <v>216.11</v>
      </c>
      <c r="G1329">
        <v>43.271293471674902</v>
      </c>
      <c r="H1329">
        <v>7.4590077734523899</v>
      </c>
      <c r="I1329">
        <v>31.196639792888199</v>
      </c>
      <c r="J1329">
        <v>10.852915626482099</v>
      </c>
      <c r="K1329">
        <v>201.97774318691901</v>
      </c>
      <c r="L1329">
        <v>175.66179828195399</v>
      </c>
      <c r="M1329">
        <v>70.855140381103297</v>
      </c>
      <c r="N1329">
        <v>0.20874896175399699</v>
      </c>
      <c r="O1329">
        <v>15.635555966868701</v>
      </c>
      <c r="P1329">
        <v>72.749800159872095</v>
      </c>
      <c r="Q1329">
        <v>8.1721555146175004E-2</v>
      </c>
    </row>
    <row r="1330" spans="1:17" hidden="1" x14ac:dyDescent="0.3">
      <c r="A1330" t="s">
        <v>2824</v>
      </c>
      <c r="B1330" t="s">
        <v>2825</v>
      </c>
      <c r="C1330" t="s">
        <v>3138</v>
      </c>
      <c r="D1330" t="s">
        <v>294</v>
      </c>
      <c r="E1330">
        <v>1356.2583875</v>
      </c>
      <c r="F1330">
        <v>365.15</v>
      </c>
      <c r="G1330">
        <v>257.688568245677</v>
      </c>
      <c r="H1330">
        <v>6.7238198394321103</v>
      </c>
      <c r="I1330">
        <v>87.020751580958304</v>
      </c>
      <c r="J1330">
        <v>14.7887448452258</v>
      </c>
      <c r="K1330">
        <v>325.22683552287202</v>
      </c>
      <c r="L1330">
        <v>256.02433481792099</v>
      </c>
      <c r="M1330">
        <v>74.786326310089393</v>
      </c>
      <c r="N1330">
        <v>0.61217938729080301</v>
      </c>
      <c r="O1330">
        <v>13.2959057921402</v>
      </c>
      <c r="P1330">
        <v>366.963675112423</v>
      </c>
    </row>
    <row r="1331" spans="1:17" hidden="1" x14ac:dyDescent="0.3">
      <c r="A1331" t="s">
        <v>2826</v>
      </c>
      <c r="B1331" t="s">
        <v>2827</v>
      </c>
      <c r="C1331" t="s">
        <v>3138</v>
      </c>
      <c r="D1331" t="s">
        <v>263</v>
      </c>
      <c r="E1331">
        <v>1353.7895000000001</v>
      </c>
      <c r="F1331">
        <v>1068.5</v>
      </c>
      <c r="G1331">
        <v>16.344392139440298</v>
      </c>
      <c r="H1331">
        <v>52.513236275728097</v>
      </c>
      <c r="I1331">
        <v>34.360720476708103</v>
      </c>
      <c r="J1331">
        <v>32.071433851432701</v>
      </c>
      <c r="M1331">
        <v>63.816346587168802</v>
      </c>
      <c r="O1331">
        <v>14.646700982685999</v>
      </c>
      <c r="P1331">
        <v>56.6715542521994</v>
      </c>
    </row>
    <row r="1332" spans="1:17" hidden="1" x14ac:dyDescent="0.3">
      <c r="A1332" t="s">
        <v>2828</v>
      </c>
      <c r="B1332" t="s">
        <v>2829</v>
      </c>
      <c r="C1332" t="s">
        <v>3138</v>
      </c>
      <c r="D1332" t="s">
        <v>160</v>
      </c>
      <c r="E1332">
        <v>1352.089829025</v>
      </c>
      <c r="F1332">
        <v>1102.6500000000001</v>
      </c>
      <c r="G1332">
        <v>-32.755219726843201</v>
      </c>
      <c r="H1332">
        <v>-3.3851232523321602</v>
      </c>
      <c r="I1332">
        <v>-5.2694948494107097</v>
      </c>
      <c r="J1332">
        <v>6.5067730563249002</v>
      </c>
      <c r="K1332">
        <v>1179.64344967528</v>
      </c>
      <c r="L1332">
        <v>1178.7973004266901</v>
      </c>
      <c r="M1332">
        <v>45.096255942116997</v>
      </c>
      <c r="N1332">
        <v>0.87936518339078396</v>
      </c>
      <c r="O1332">
        <v>42.837709155216899</v>
      </c>
      <c r="P1332">
        <v>22.537089514919099</v>
      </c>
      <c r="Q1332">
        <v>-4.5089708556628999E-2</v>
      </c>
    </row>
    <row r="1333" spans="1:17" hidden="1" x14ac:dyDescent="0.3">
      <c r="A1333" t="s">
        <v>2830</v>
      </c>
      <c r="B1333" t="s">
        <v>2831</v>
      </c>
      <c r="C1333" t="s">
        <v>3138</v>
      </c>
      <c r="D1333" t="s">
        <v>2832</v>
      </c>
      <c r="E1333">
        <v>1347.8399085000001</v>
      </c>
      <c r="F1333">
        <v>544.65</v>
      </c>
      <c r="G1333">
        <v>67.204047772074404</v>
      </c>
      <c r="H1333">
        <v>7.0007567853101103</v>
      </c>
      <c r="I1333">
        <v>49.299582220159799</v>
      </c>
      <c r="J1333">
        <v>6.1235217164040403</v>
      </c>
      <c r="K1333">
        <v>513.26641254447304</v>
      </c>
      <c r="L1333">
        <v>422.30320291439801</v>
      </c>
      <c r="M1333">
        <v>75.332192457235095</v>
      </c>
      <c r="N1333">
        <v>0.72606200979101898</v>
      </c>
      <c r="O1333">
        <v>2.6347195446617202</v>
      </c>
      <c r="P1333">
        <v>107.091254752851</v>
      </c>
    </row>
    <row r="1334" spans="1:17" hidden="1" x14ac:dyDescent="0.3">
      <c r="A1334" t="s">
        <v>2833</v>
      </c>
      <c r="B1334" t="s">
        <v>2834</v>
      </c>
      <c r="C1334" t="s">
        <v>3138</v>
      </c>
      <c r="D1334" t="s">
        <v>117</v>
      </c>
      <c r="E1334">
        <v>1347.3374287500001</v>
      </c>
      <c r="F1334">
        <v>11.25</v>
      </c>
      <c r="G1334">
        <v>3.7945105345498402</v>
      </c>
      <c r="H1334">
        <v>-2.4540419987084201</v>
      </c>
      <c r="I1334">
        <v>-28.9059184193341</v>
      </c>
      <c r="J1334">
        <v>8.2369248627220202</v>
      </c>
      <c r="K1334">
        <v>12.320121303968801</v>
      </c>
      <c r="L1334">
        <v>13.030543453119201</v>
      </c>
      <c r="M1334">
        <v>43.952336897996503</v>
      </c>
      <c r="N1334">
        <v>0.49280097337892398</v>
      </c>
      <c r="O1334">
        <v>63.5555555555555</v>
      </c>
      <c r="P1334">
        <v>37.195121951219498</v>
      </c>
      <c r="Q1334">
        <v>4.2257467768888002E-2</v>
      </c>
    </row>
    <row r="1335" spans="1:17" hidden="1" x14ac:dyDescent="0.3">
      <c r="A1335" t="s">
        <v>2835</v>
      </c>
      <c r="B1335" t="s">
        <v>2836</v>
      </c>
      <c r="C1335" t="s">
        <v>3138</v>
      </c>
      <c r="D1335" t="s">
        <v>242</v>
      </c>
      <c r="E1335">
        <v>1344.15955708</v>
      </c>
      <c r="F1335">
        <v>351.7</v>
      </c>
      <c r="G1335">
        <v>-53.394738211427097</v>
      </c>
      <c r="H1335">
        <v>-3.2976328613843799</v>
      </c>
      <c r="I1335">
        <v>-30.245850223922801</v>
      </c>
      <c r="J1335">
        <v>5.8700170633095903</v>
      </c>
      <c r="K1335">
        <v>368.63338753108297</v>
      </c>
      <c r="L1335">
        <v>429.042703501885</v>
      </c>
      <c r="M1335">
        <v>48.586622514599298</v>
      </c>
      <c r="N1335">
        <v>0.421300598722955</v>
      </c>
      <c r="O1335">
        <v>80.665339778220002</v>
      </c>
      <c r="P1335">
        <v>8.5326338528004904</v>
      </c>
    </row>
    <row r="1336" spans="1:17" hidden="1" x14ac:dyDescent="0.3">
      <c r="A1336" t="s">
        <v>2837</v>
      </c>
      <c r="B1336" t="s">
        <v>2838</v>
      </c>
      <c r="C1336" t="s">
        <v>3138</v>
      </c>
      <c r="D1336" t="s">
        <v>128</v>
      </c>
      <c r="E1336">
        <v>1339.9314799240001</v>
      </c>
      <c r="F1336">
        <v>23.74</v>
      </c>
      <c r="G1336">
        <v>-32.761414160909702</v>
      </c>
      <c r="H1336">
        <v>6.2233807522522504</v>
      </c>
      <c r="I1336">
        <v>-27.890157805923199</v>
      </c>
      <c r="J1336">
        <v>15.0677114712375</v>
      </c>
      <c r="K1336">
        <v>25.196777792128099</v>
      </c>
      <c r="L1336">
        <v>27.172401193206099</v>
      </c>
      <c r="M1336">
        <v>46.180473360098297</v>
      </c>
      <c r="N1336">
        <v>0.91756696835663498</v>
      </c>
      <c r="O1336">
        <v>65.964616680707607</v>
      </c>
      <c r="P1336">
        <v>15.804878048780401</v>
      </c>
      <c r="Q1336">
        <v>0.19880879372586599</v>
      </c>
    </row>
    <row r="1337" spans="1:17" hidden="1" x14ac:dyDescent="0.3">
      <c r="A1337" t="s">
        <v>2839</v>
      </c>
      <c r="B1337" t="s">
        <v>2840</v>
      </c>
      <c r="C1337" t="s">
        <v>3138</v>
      </c>
      <c r="D1337" t="s">
        <v>242</v>
      </c>
      <c r="E1337">
        <v>1339.6206028250001</v>
      </c>
      <c r="F1337">
        <v>848.95</v>
      </c>
      <c r="G1337">
        <v>3.7544975573680599</v>
      </c>
      <c r="H1337">
        <v>22.540645106334001</v>
      </c>
      <c r="I1337">
        <v>68.370921388578793</v>
      </c>
      <c r="J1337">
        <v>11.7941895060733</v>
      </c>
      <c r="K1337">
        <v>773.97819798132696</v>
      </c>
      <c r="L1337">
        <v>683.86938490224804</v>
      </c>
      <c r="M1337">
        <v>59.283538037527002</v>
      </c>
      <c r="N1337">
        <v>0.68118125930651896</v>
      </c>
      <c r="O1337">
        <v>13.074974969079401</v>
      </c>
      <c r="P1337">
        <v>95.588065891026304</v>
      </c>
      <c r="Q1337">
        <v>0.21767031654201499</v>
      </c>
    </row>
    <row r="1338" spans="1:17" hidden="1" x14ac:dyDescent="0.3">
      <c r="A1338" t="s">
        <v>2841</v>
      </c>
      <c r="B1338" t="s">
        <v>2842</v>
      </c>
      <c r="C1338" t="s">
        <v>3138</v>
      </c>
      <c r="D1338" t="s">
        <v>2843</v>
      </c>
      <c r="E1338">
        <v>1338.065411</v>
      </c>
      <c r="F1338">
        <v>687.1</v>
      </c>
      <c r="G1338">
        <v>26.550028334666202</v>
      </c>
      <c r="H1338">
        <v>9.6230075184479293</v>
      </c>
      <c r="I1338">
        <v>51.575624149910901</v>
      </c>
      <c r="J1338">
        <v>20.3943572392626</v>
      </c>
      <c r="K1338">
        <v>635.598606194117</v>
      </c>
      <c r="L1338">
        <v>590.78804348769495</v>
      </c>
      <c r="M1338">
        <v>79.414580877113707</v>
      </c>
      <c r="N1338">
        <v>1.3360127775450299</v>
      </c>
      <c r="O1338">
        <v>38.116722456702</v>
      </c>
      <c r="P1338">
        <v>93.549295774647902</v>
      </c>
    </row>
    <row r="1339" spans="1:17" hidden="1" x14ac:dyDescent="0.3">
      <c r="A1339" t="s">
        <v>2844</v>
      </c>
      <c r="B1339" t="s">
        <v>2845</v>
      </c>
      <c r="C1339" t="s">
        <v>3138</v>
      </c>
      <c r="D1339" t="s">
        <v>211</v>
      </c>
      <c r="E1339">
        <v>1336.7453047199999</v>
      </c>
      <c r="F1339">
        <v>2192.4</v>
      </c>
      <c r="G1339">
        <v>126.803780798395</v>
      </c>
      <c r="H1339">
        <v>-2.83296753932667</v>
      </c>
      <c r="I1339">
        <v>74.362133254662197</v>
      </c>
      <c r="J1339">
        <v>15.7901432241111</v>
      </c>
      <c r="K1339">
        <v>2096.4943792845702</v>
      </c>
      <c r="L1339">
        <v>1591.1968911224001</v>
      </c>
      <c r="M1339">
        <v>51.094564705180098</v>
      </c>
      <c r="N1339">
        <v>0.43512565695737998</v>
      </c>
      <c r="O1339">
        <v>21.715927750410501</v>
      </c>
      <c r="P1339">
        <v>153.441997572394</v>
      </c>
      <c r="Q1339">
        <v>0.125830517986637</v>
      </c>
    </row>
    <row r="1340" spans="1:17" hidden="1" x14ac:dyDescent="0.3">
      <c r="A1340" t="s">
        <v>2846</v>
      </c>
      <c r="B1340" t="s">
        <v>2847</v>
      </c>
      <c r="C1340" t="s">
        <v>3138</v>
      </c>
      <c r="D1340" t="s">
        <v>518</v>
      </c>
      <c r="E1340">
        <v>1333.8863100000001</v>
      </c>
      <c r="F1340">
        <v>587.9</v>
      </c>
      <c r="G1340">
        <v>1217.15414792979</v>
      </c>
      <c r="H1340">
        <v>43.016406609452403</v>
      </c>
      <c r="I1340">
        <v>743.17435319470701</v>
      </c>
      <c r="J1340">
        <v>7.5244683652500797</v>
      </c>
      <c r="K1340">
        <v>401.45959958261</v>
      </c>
      <c r="L1340">
        <v>210.40939427203099</v>
      </c>
      <c r="M1340">
        <v>99.304676832416803</v>
      </c>
      <c r="N1340">
        <v>0.85202812944957196</v>
      </c>
      <c r="O1340">
        <v>0</v>
      </c>
      <c r="P1340">
        <v>1326.9417475728101</v>
      </c>
    </row>
    <row r="1341" spans="1:17" hidden="1" x14ac:dyDescent="0.3">
      <c r="A1341" t="s">
        <v>2848</v>
      </c>
      <c r="B1341" t="s">
        <v>2849</v>
      </c>
      <c r="C1341" t="s">
        <v>3138</v>
      </c>
      <c r="D1341" t="s">
        <v>24</v>
      </c>
      <c r="E1341">
        <v>1333.14655146</v>
      </c>
      <c r="F1341">
        <v>295.8</v>
      </c>
      <c r="G1341">
        <v>-56.776918036878698</v>
      </c>
      <c r="H1341">
        <v>4.3450734304634597</v>
      </c>
      <c r="I1341">
        <v>-28.754260585686801</v>
      </c>
      <c r="J1341">
        <v>4.86562590781074</v>
      </c>
      <c r="K1341">
        <v>298.85026246450099</v>
      </c>
      <c r="M1341">
        <v>62.412798273192898</v>
      </c>
      <c r="N1341">
        <v>0.57803768968940505</v>
      </c>
      <c r="O1341">
        <v>58.553076402974902</v>
      </c>
      <c r="P1341">
        <v>6.0215053763440904</v>
      </c>
    </row>
    <row r="1342" spans="1:17" hidden="1" x14ac:dyDescent="0.3">
      <c r="A1342" t="s">
        <v>2850</v>
      </c>
      <c r="B1342" t="s">
        <v>2851</v>
      </c>
      <c r="C1342" t="s">
        <v>3138</v>
      </c>
      <c r="D1342" t="s">
        <v>291</v>
      </c>
      <c r="E1342">
        <v>1333.0292856999999</v>
      </c>
      <c r="F1342">
        <v>223.51</v>
      </c>
      <c r="G1342">
        <v>37.598672228286503</v>
      </c>
      <c r="H1342">
        <v>5.1812016680336699</v>
      </c>
      <c r="I1342">
        <v>63.532743633722397</v>
      </c>
      <c r="J1342">
        <v>10.965937115696899</v>
      </c>
      <c r="K1342">
        <v>215.71949843922499</v>
      </c>
      <c r="L1342">
        <v>174.866311864388</v>
      </c>
      <c r="M1342">
        <v>56.9012274036373</v>
      </c>
      <c r="N1342">
        <v>0.39484862160990802</v>
      </c>
      <c r="O1342">
        <v>19.645653438324899</v>
      </c>
      <c r="P1342">
        <v>106.666666666666</v>
      </c>
      <c r="Q1342">
        <v>0.13390192563897499</v>
      </c>
    </row>
    <row r="1343" spans="1:17" hidden="1" x14ac:dyDescent="0.3">
      <c r="A1343" t="s">
        <v>2852</v>
      </c>
      <c r="B1343" t="s">
        <v>2853</v>
      </c>
      <c r="C1343" t="s">
        <v>3138</v>
      </c>
      <c r="D1343" t="s">
        <v>75</v>
      </c>
      <c r="E1343">
        <v>1331.600677467</v>
      </c>
      <c r="F1343">
        <v>119.27</v>
      </c>
      <c r="G1343">
        <v>16.7562491637858</v>
      </c>
      <c r="H1343">
        <v>7.3072513770769696</v>
      </c>
      <c r="I1343">
        <v>-2.4123832254201898</v>
      </c>
      <c r="J1343">
        <v>4.9079153194280298</v>
      </c>
      <c r="K1343">
        <v>120.54838188130699</v>
      </c>
      <c r="L1343">
        <v>115.707122391368</v>
      </c>
      <c r="M1343">
        <v>54.225496602458698</v>
      </c>
      <c r="N1343">
        <v>3.16921787505271</v>
      </c>
      <c r="O1343">
        <v>24.809256309214401</v>
      </c>
      <c r="P1343">
        <v>55.198438516590699</v>
      </c>
    </row>
    <row r="1344" spans="1:17" hidden="1" x14ac:dyDescent="0.3">
      <c r="A1344" t="s">
        <v>2854</v>
      </c>
      <c r="B1344" t="s">
        <v>2855</v>
      </c>
      <c r="C1344" t="s">
        <v>3138</v>
      </c>
      <c r="D1344" t="s">
        <v>1003</v>
      </c>
      <c r="E1344">
        <v>1330.5</v>
      </c>
      <c r="F1344">
        <v>218.4</v>
      </c>
      <c r="G1344">
        <v>-16.550951733608098</v>
      </c>
      <c r="H1344">
        <v>-5.3286053847778598</v>
      </c>
      <c r="I1344">
        <v>46.341408197339597</v>
      </c>
      <c r="J1344">
        <v>7.3936711329162002</v>
      </c>
      <c r="K1344">
        <v>232.83146394442599</v>
      </c>
      <c r="L1344">
        <v>210.348354510169</v>
      </c>
      <c r="M1344">
        <v>46.970545602635198</v>
      </c>
      <c r="N1344">
        <v>0.31230192944629198</v>
      </c>
      <c r="O1344">
        <v>32.3260073260073</v>
      </c>
      <c r="P1344">
        <v>93.274336283185804</v>
      </c>
      <c r="Q1344">
        <v>-8.1025529706830995E-2</v>
      </c>
    </row>
    <row r="1345" spans="1:17" hidden="1" x14ac:dyDescent="0.3">
      <c r="A1345" t="s">
        <v>2856</v>
      </c>
      <c r="B1345" t="s">
        <v>2857</v>
      </c>
      <c r="C1345" t="s">
        <v>3138</v>
      </c>
      <c r="D1345" t="s">
        <v>2858</v>
      </c>
      <c r="E1345">
        <v>1329.9425100000001</v>
      </c>
      <c r="F1345">
        <v>585</v>
      </c>
      <c r="G1345">
        <v>419.66235604408899</v>
      </c>
      <c r="H1345">
        <v>19.332027646794302</v>
      </c>
      <c r="I1345">
        <v>5.25472863452024</v>
      </c>
      <c r="J1345">
        <v>9.1112145541332392</v>
      </c>
      <c r="K1345">
        <v>546.38216481934296</v>
      </c>
      <c r="L1345">
        <v>480.842346567238</v>
      </c>
      <c r="M1345">
        <v>71.841526264262797</v>
      </c>
      <c r="N1345">
        <v>1.0876825748949699</v>
      </c>
      <c r="O1345">
        <v>36.410256410256402</v>
      </c>
      <c r="P1345">
        <v>444.43927408096698</v>
      </c>
    </row>
    <row r="1346" spans="1:17" hidden="1" x14ac:dyDescent="0.3">
      <c r="A1346" t="s">
        <v>2859</v>
      </c>
      <c r="B1346" t="s">
        <v>2860</v>
      </c>
      <c r="C1346" t="s">
        <v>3138</v>
      </c>
      <c r="D1346" t="s">
        <v>391</v>
      </c>
      <c r="E1346">
        <v>1328.4609023200001</v>
      </c>
      <c r="F1346">
        <v>4162.45</v>
      </c>
      <c r="G1346">
        <v>24.2412507629064</v>
      </c>
      <c r="H1346">
        <v>6.6973113928375501</v>
      </c>
      <c r="I1346">
        <v>26.341976452759301</v>
      </c>
      <c r="J1346">
        <v>2.8161366044620002</v>
      </c>
      <c r="K1346">
        <v>4142.2423550019903</v>
      </c>
      <c r="L1346">
        <v>3695.06650414862</v>
      </c>
      <c r="M1346">
        <v>47.366907227093897</v>
      </c>
      <c r="N1346">
        <v>2.5056795949583202</v>
      </c>
      <c r="O1346">
        <v>31.629208759264301</v>
      </c>
      <c r="P1346">
        <v>71.647422680412305</v>
      </c>
      <c r="Q1346">
        <v>2.1116260226464002E-2</v>
      </c>
    </row>
    <row r="1347" spans="1:17" hidden="1" x14ac:dyDescent="0.3">
      <c r="A1347" t="s">
        <v>2861</v>
      </c>
      <c r="B1347" t="s">
        <v>2862</v>
      </c>
      <c r="C1347" t="s">
        <v>3138</v>
      </c>
      <c r="D1347" t="s">
        <v>391</v>
      </c>
      <c r="E1347">
        <v>1325.2205187879999</v>
      </c>
      <c r="F1347">
        <v>32.979999999999997</v>
      </c>
      <c r="G1347">
        <v>-3.0795010627089998</v>
      </c>
      <c r="H1347">
        <v>3.9296508652805699</v>
      </c>
      <c r="I1347">
        <v>-24.924361411769699</v>
      </c>
      <c r="J1347">
        <v>11.585283779133499</v>
      </c>
      <c r="K1347">
        <v>34.981061556832003</v>
      </c>
      <c r="L1347">
        <v>35.142086518259802</v>
      </c>
      <c r="M1347">
        <v>47.835122811884801</v>
      </c>
      <c r="N1347">
        <v>0.68049708871574</v>
      </c>
      <c r="O1347">
        <v>40.994542146755599</v>
      </c>
      <c r="P1347">
        <v>29.587426326129599</v>
      </c>
      <c r="Q1347">
        <v>-1.4459061985807001E-2</v>
      </c>
    </row>
    <row r="1348" spans="1:17" hidden="1" x14ac:dyDescent="0.3">
      <c r="A1348" t="s">
        <v>2863</v>
      </c>
      <c r="B1348" t="s">
        <v>2864</v>
      </c>
      <c r="C1348" t="s">
        <v>3138</v>
      </c>
      <c r="D1348" t="s">
        <v>263</v>
      </c>
      <c r="E1348">
        <v>1325.0632426</v>
      </c>
      <c r="F1348">
        <v>204.07</v>
      </c>
      <c r="G1348">
        <v>159.047838569519</v>
      </c>
      <c r="H1348">
        <v>10.8525513153602</v>
      </c>
      <c r="I1348">
        <v>131.91777287348799</v>
      </c>
      <c r="J1348">
        <v>17.7631313493081</v>
      </c>
      <c r="K1348">
        <v>192.19922657009499</v>
      </c>
      <c r="L1348">
        <v>145.165863549509</v>
      </c>
      <c r="M1348">
        <v>62.143434468559398</v>
      </c>
      <c r="N1348">
        <v>0.84162750623891402</v>
      </c>
      <c r="O1348">
        <v>7.0122997010829602</v>
      </c>
      <c r="P1348">
        <v>219.858934169279</v>
      </c>
      <c r="Q1348">
        <v>0.16248437956998599</v>
      </c>
    </row>
    <row r="1349" spans="1:17" hidden="1" x14ac:dyDescent="0.3">
      <c r="A1349" t="s">
        <v>2865</v>
      </c>
      <c r="B1349" t="s">
        <v>2866</v>
      </c>
      <c r="C1349" t="s">
        <v>3138</v>
      </c>
      <c r="D1349" t="s">
        <v>263</v>
      </c>
      <c r="E1349">
        <v>1322.3341395</v>
      </c>
      <c r="F1349">
        <v>1239.1500000000001</v>
      </c>
      <c r="G1349">
        <v>63.343622421600102</v>
      </c>
      <c r="H1349">
        <v>37.261433608486897</v>
      </c>
      <c r="I1349">
        <v>58.901175006271401</v>
      </c>
      <c r="J1349">
        <v>12.9120790758437</v>
      </c>
      <c r="K1349">
        <v>1010.61879441587</v>
      </c>
      <c r="L1349">
        <v>827.99495475353001</v>
      </c>
      <c r="M1349">
        <v>76.249225069567501</v>
      </c>
      <c r="N1349">
        <v>1.1830802603036801</v>
      </c>
      <c r="O1349">
        <v>1.6826050114998099</v>
      </c>
      <c r="P1349">
        <v>142.970588235294</v>
      </c>
      <c r="Q1349">
        <v>0.173367188924551</v>
      </c>
    </row>
    <row r="1350" spans="1:17" hidden="1" x14ac:dyDescent="0.3">
      <c r="A1350" t="s">
        <v>2867</v>
      </c>
      <c r="B1350" t="s">
        <v>2868</v>
      </c>
      <c r="C1350" t="s">
        <v>3138</v>
      </c>
      <c r="D1350" t="s">
        <v>1405</v>
      </c>
      <c r="E1350">
        <v>1321.2877040000001</v>
      </c>
      <c r="F1350">
        <v>294.8</v>
      </c>
      <c r="G1350">
        <v>-3.4600456088951801</v>
      </c>
      <c r="H1350">
        <v>-4.1436982734329</v>
      </c>
      <c r="I1350">
        <v>-0.64107926044605001</v>
      </c>
      <c r="J1350">
        <v>4.0251990609514401</v>
      </c>
      <c r="K1350">
        <v>303.011589049115</v>
      </c>
      <c r="L1350">
        <v>282.17637890744498</v>
      </c>
      <c r="M1350">
        <v>53.266306240564703</v>
      </c>
      <c r="N1350">
        <v>0.20363670561435801</v>
      </c>
      <c r="O1350">
        <v>35.345997286295699</v>
      </c>
      <c r="P1350">
        <v>39.649455234485998</v>
      </c>
    </row>
    <row r="1351" spans="1:17" hidden="1" x14ac:dyDescent="0.3">
      <c r="A1351" t="s">
        <v>2869</v>
      </c>
      <c r="B1351" t="s">
        <v>2870</v>
      </c>
      <c r="C1351" t="s">
        <v>3138</v>
      </c>
      <c r="D1351" t="s">
        <v>273</v>
      </c>
      <c r="E1351">
        <v>1320.72028633799</v>
      </c>
      <c r="F1351">
        <v>23.83</v>
      </c>
      <c r="G1351">
        <v>-50.885445168661597</v>
      </c>
      <c r="H1351">
        <v>-10.059279684596101</v>
      </c>
      <c r="I1351">
        <v>-25.980928682661698</v>
      </c>
      <c r="J1351">
        <v>8.9069958201939308</v>
      </c>
      <c r="K1351">
        <v>26.518095675600598</v>
      </c>
      <c r="L1351">
        <v>29.894902638837898</v>
      </c>
      <c r="M1351">
        <v>43.990907265460201</v>
      </c>
      <c r="N1351">
        <v>0.84893485114766598</v>
      </c>
      <c r="O1351">
        <v>92.194712547209406</v>
      </c>
      <c r="P1351">
        <v>8.3674397453387996</v>
      </c>
      <c r="Q1351">
        <v>-5.2997281842466E-2</v>
      </c>
    </row>
    <row r="1352" spans="1:17" hidden="1" x14ac:dyDescent="0.3">
      <c r="A1352" t="s">
        <v>2871</v>
      </c>
      <c r="B1352" t="s">
        <v>2872</v>
      </c>
      <c r="C1352" t="s">
        <v>3138</v>
      </c>
      <c r="D1352" t="s">
        <v>51</v>
      </c>
      <c r="E1352">
        <v>1320.5599670399999</v>
      </c>
      <c r="F1352">
        <v>659.3</v>
      </c>
      <c r="G1352">
        <v>-4.6311321598855599</v>
      </c>
      <c r="H1352">
        <v>4.2686068426242798</v>
      </c>
      <c r="I1352">
        <v>4.8149730013537102</v>
      </c>
      <c r="J1352">
        <v>4.0650386752399399</v>
      </c>
      <c r="K1352">
        <v>680.07034289340595</v>
      </c>
      <c r="L1352">
        <v>639.62564427101199</v>
      </c>
      <c r="M1352">
        <v>41.867261966380703</v>
      </c>
      <c r="N1352">
        <v>0.30689949470136202</v>
      </c>
      <c r="O1352">
        <v>23.138176854239301</v>
      </c>
      <c r="P1352">
        <v>23.279730740463702</v>
      </c>
      <c r="Q1352">
        <v>7.3163549738440997E-2</v>
      </c>
    </row>
    <row r="1353" spans="1:17" hidden="1" x14ac:dyDescent="0.3">
      <c r="A1353" t="s">
        <v>2873</v>
      </c>
      <c r="B1353" t="s">
        <v>2874</v>
      </c>
      <c r="C1353" t="s">
        <v>3138</v>
      </c>
      <c r="D1353" t="s">
        <v>477</v>
      </c>
      <c r="E1353">
        <v>1319.6033131899901</v>
      </c>
      <c r="F1353">
        <v>1013.45</v>
      </c>
      <c r="G1353">
        <v>-37.085475621026802</v>
      </c>
      <c r="H1353">
        <v>-14.0679725514102</v>
      </c>
      <c r="I1353">
        <v>-34.905087714358501</v>
      </c>
      <c r="J1353">
        <v>-3.1760230653642001</v>
      </c>
      <c r="K1353">
        <v>1173.0417819110501</v>
      </c>
      <c r="L1353">
        <v>1265.38317794721</v>
      </c>
      <c r="M1353">
        <v>35.129936624018498</v>
      </c>
      <c r="N1353">
        <v>0.98107743142530901</v>
      </c>
      <c r="O1353">
        <v>53.2389363066752</v>
      </c>
      <c r="P1353">
        <v>5.5677083333333304</v>
      </c>
      <c r="Q1353">
        <v>-6.7806720761223002E-2</v>
      </c>
    </row>
    <row r="1354" spans="1:17" hidden="1" x14ac:dyDescent="0.3">
      <c r="A1354" t="s">
        <v>2875</v>
      </c>
      <c r="B1354" t="s">
        <v>2876</v>
      </c>
      <c r="C1354" t="s">
        <v>3138</v>
      </c>
      <c r="D1354" t="s">
        <v>75</v>
      </c>
      <c r="E1354">
        <v>1316.932154652</v>
      </c>
      <c r="F1354">
        <v>89.34</v>
      </c>
      <c r="G1354">
        <v>-20.711687984461701</v>
      </c>
      <c r="H1354">
        <v>2.0786763508017101</v>
      </c>
      <c r="I1354">
        <v>-26.670943800910699</v>
      </c>
      <c r="J1354">
        <v>6.8073967250294203</v>
      </c>
      <c r="K1354">
        <v>94.520918408961805</v>
      </c>
      <c r="L1354">
        <v>99.376227275845295</v>
      </c>
      <c r="M1354">
        <v>44.256524297648497</v>
      </c>
      <c r="N1354">
        <v>0.97075902372628697</v>
      </c>
      <c r="O1354">
        <v>38.683680322363998</v>
      </c>
      <c r="P1354">
        <v>4.8591549295774596</v>
      </c>
      <c r="Q1354">
        <v>-5.4952473331420001E-3</v>
      </c>
    </row>
    <row r="1355" spans="1:17" hidden="1" x14ac:dyDescent="0.3">
      <c r="A1355" t="s">
        <v>2877</v>
      </c>
      <c r="B1355" t="s">
        <v>2878</v>
      </c>
      <c r="C1355" t="s">
        <v>3138</v>
      </c>
      <c r="D1355" t="s">
        <v>21</v>
      </c>
      <c r="E1355">
        <v>1313.17233397</v>
      </c>
      <c r="F1355">
        <v>315.35000000000002</v>
      </c>
      <c r="G1355">
        <v>-20.4945106294713</v>
      </c>
      <c r="H1355">
        <v>17.833879680932899</v>
      </c>
      <c r="I1355">
        <v>-2.4781822922034902</v>
      </c>
      <c r="J1355">
        <v>7.7848334297388604</v>
      </c>
      <c r="M1355">
        <v>75.602397926214493</v>
      </c>
      <c r="O1355">
        <v>10.6072617726335</v>
      </c>
      <c r="P1355">
        <v>27.646225460433101</v>
      </c>
    </row>
    <row r="1356" spans="1:17" hidden="1" x14ac:dyDescent="0.3">
      <c r="A1356" t="s">
        <v>2879</v>
      </c>
      <c r="B1356" t="s">
        <v>2880</v>
      </c>
      <c r="C1356" t="s">
        <v>3138</v>
      </c>
      <c r="D1356" t="s">
        <v>438</v>
      </c>
      <c r="E1356">
        <v>1309.512755772</v>
      </c>
      <c r="F1356">
        <v>128.44</v>
      </c>
      <c r="G1356">
        <v>-44.219968714249497</v>
      </c>
      <c r="H1356">
        <v>-9.4434865204101701</v>
      </c>
      <c r="I1356">
        <v>-26.203640376981699</v>
      </c>
      <c r="J1356">
        <v>4.7719140574444996</v>
      </c>
      <c r="M1356">
        <v>35.1653595952343</v>
      </c>
      <c r="O1356">
        <v>37.807536592961597</v>
      </c>
      <c r="P1356">
        <v>4</v>
      </c>
    </row>
    <row r="1357" spans="1:17" hidden="1" x14ac:dyDescent="0.3">
      <c r="A1357" t="s">
        <v>2881</v>
      </c>
      <c r="B1357" t="s">
        <v>2882</v>
      </c>
      <c r="C1357" t="s">
        <v>3138</v>
      </c>
      <c r="D1357" t="s">
        <v>371</v>
      </c>
      <c r="E1357">
        <v>1309.2</v>
      </c>
      <c r="F1357">
        <v>43.64</v>
      </c>
      <c r="G1357">
        <v>-21.486977208476301</v>
      </c>
      <c r="H1357">
        <v>12.178782018169199</v>
      </c>
      <c r="I1357">
        <v>15.651752516377799</v>
      </c>
      <c r="J1357">
        <v>6.8981719237470402</v>
      </c>
      <c r="K1357">
        <v>43.292552973826297</v>
      </c>
      <c r="M1357">
        <v>54.199995022423302</v>
      </c>
      <c r="N1357">
        <v>1.55523923000163</v>
      </c>
      <c r="O1357">
        <v>29.605866177818498</v>
      </c>
      <c r="P1357">
        <v>45.466666666666598</v>
      </c>
    </row>
    <row r="1358" spans="1:17" hidden="1" x14ac:dyDescent="0.3">
      <c r="A1358" t="s">
        <v>2883</v>
      </c>
      <c r="B1358" t="s">
        <v>2884</v>
      </c>
      <c r="C1358" t="s">
        <v>3138</v>
      </c>
      <c r="D1358" t="s">
        <v>263</v>
      </c>
      <c r="E1358">
        <v>1309.1705398199999</v>
      </c>
      <c r="F1358">
        <v>349.8</v>
      </c>
      <c r="G1358">
        <v>47.394170214339397</v>
      </c>
      <c r="H1358">
        <v>94.358858147771898</v>
      </c>
      <c r="I1358">
        <v>65.410498551607205</v>
      </c>
      <c r="J1358">
        <v>9.9876747026438295</v>
      </c>
      <c r="M1358">
        <v>52.014760900784196</v>
      </c>
      <c r="O1358">
        <v>40.068610634648302</v>
      </c>
      <c r="P1358">
        <v>81.196581196581107</v>
      </c>
    </row>
    <row r="1359" spans="1:17" hidden="1" x14ac:dyDescent="0.3">
      <c r="A1359" t="s">
        <v>2885</v>
      </c>
      <c r="B1359" t="s">
        <v>2886</v>
      </c>
      <c r="C1359" t="s">
        <v>3138</v>
      </c>
      <c r="D1359" t="s">
        <v>51</v>
      </c>
      <c r="E1359">
        <v>1306.3768849319999</v>
      </c>
      <c r="F1359">
        <v>124.06</v>
      </c>
      <c r="G1359">
        <v>-3.0814467245743701E-2</v>
      </c>
      <c r="H1359">
        <v>0.43273878282699602</v>
      </c>
      <c r="I1359">
        <v>3.07562101309381</v>
      </c>
      <c r="J1359">
        <v>16.867084511989901</v>
      </c>
      <c r="K1359">
        <v>125.554519580179</v>
      </c>
      <c r="L1359">
        <v>117.722348550893</v>
      </c>
      <c r="M1359">
        <v>48.466450722730897</v>
      </c>
      <c r="N1359">
        <v>0.86686213568764003</v>
      </c>
      <c r="O1359">
        <v>20.5868128325003</v>
      </c>
      <c r="P1359">
        <v>34.628323385784</v>
      </c>
      <c r="Q1359">
        <v>2.0938031923619999E-2</v>
      </c>
    </row>
    <row r="1360" spans="1:17" hidden="1" x14ac:dyDescent="0.3">
      <c r="A1360" t="s">
        <v>2887</v>
      </c>
      <c r="B1360" t="s">
        <v>2888</v>
      </c>
      <c r="C1360" t="s">
        <v>3138</v>
      </c>
      <c r="D1360" t="s">
        <v>247</v>
      </c>
      <c r="E1360">
        <v>1306.1477649999999</v>
      </c>
      <c r="F1360">
        <v>80.09</v>
      </c>
      <c r="G1360">
        <v>-29.624250815778499</v>
      </c>
      <c r="H1360">
        <v>2.0591165457047498</v>
      </c>
      <c r="I1360">
        <v>-16.923236923390998</v>
      </c>
      <c r="J1360">
        <v>12.1403018606789</v>
      </c>
      <c r="K1360">
        <v>82.405722396746995</v>
      </c>
      <c r="L1360">
        <v>84.190189828300404</v>
      </c>
      <c r="M1360">
        <v>49.3258279728079</v>
      </c>
      <c r="N1360">
        <v>0.61102514908791306</v>
      </c>
      <c r="O1360">
        <v>31.040079910101099</v>
      </c>
      <c r="P1360">
        <v>16.072463768115899</v>
      </c>
      <c r="Q1360">
        <v>9.9738081485279996E-3</v>
      </c>
    </row>
    <row r="1361" spans="1:17" hidden="1" x14ac:dyDescent="0.3">
      <c r="A1361" t="s">
        <v>2889</v>
      </c>
      <c r="B1361" t="s">
        <v>2890</v>
      </c>
      <c r="C1361" t="s">
        <v>3138</v>
      </c>
      <c r="D1361" t="s">
        <v>196</v>
      </c>
      <c r="E1361">
        <v>1304.0999999999999</v>
      </c>
      <c r="F1361">
        <v>130.41</v>
      </c>
      <c r="G1361">
        <v>109.35234587694499</v>
      </c>
      <c r="H1361">
        <v>12.823584796155901</v>
      </c>
      <c r="I1361">
        <v>52.082284843628997</v>
      </c>
      <c r="J1361">
        <v>9.00270299187072</v>
      </c>
      <c r="K1361">
        <v>123.453836061291</v>
      </c>
      <c r="L1361">
        <v>100.891647893251</v>
      </c>
      <c r="M1361">
        <v>51.814384413543699</v>
      </c>
      <c r="N1361">
        <v>0.34249539656955802</v>
      </c>
      <c r="O1361">
        <v>11.7245609999233</v>
      </c>
      <c r="P1361">
        <v>144.442361761949</v>
      </c>
      <c r="Q1361">
        <v>8.9316481648124002E-2</v>
      </c>
    </row>
    <row r="1362" spans="1:17" hidden="1" x14ac:dyDescent="0.3">
      <c r="A1362" t="s">
        <v>2891</v>
      </c>
      <c r="B1362" t="s">
        <v>2892</v>
      </c>
      <c r="C1362" t="s">
        <v>3138</v>
      </c>
      <c r="D1362" t="s">
        <v>474</v>
      </c>
      <c r="E1362">
        <v>1302.8327423799999</v>
      </c>
      <c r="F1362">
        <v>544.70000000000005</v>
      </c>
      <c r="G1362">
        <v>35.712180372078201</v>
      </c>
      <c r="H1362">
        <v>2.16082731822546</v>
      </c>
      <c r="I1362">
        <v>39.0760903539366</v>
      </c>
      <c r="J1362">
        <v>10.7112902582129</v>
      </c>
      <c r="K1362">
        <v>556.88639748902096</v>
      </c>
      <c r="L1362">
        <v>479.93070703337003</v>
      </c>
      <c r="M1362">
        <v>49.061629023480599</v>
      </c>
      <c r="N1362">
        <v>0.45698134886427499</v>
      </c>
      <c r="O1362">
        <v>22.627134202313101</v>
      </c>
      <c r="P1362">
        <v>70.325203252032495</v>
      </c>
      <c r="Q1362">
        <v>0.134001330483669</v>
      </c>
    </row>
    <row r="1363" spans="1:17" hidden="1" x14ac:dyDescent="0.3">
      <c r="A1363" t="s">
        <v>2893</v>
      </c>
      <c r="B1363" t="s">
        <v>2894</v>
      </c>
      <c r="C1363" t="s">
        <v>3138</v>
      </c>
      <c r="D1363" t="s">
        <v>166</v>
      </c>
      <c r="E1363">
        <v>1300.9188227479999</v>
      </c>
      <c r="F1363">
        <v>195.88</v>
      </c>
      <c r="G1363">
        <v>48.109224946351603</v>
      </c>
      <c r="H1363">
        <v>6.9738380930957398</v>
      </c>
      <c r="I1363">
        <v>32.309342852749701</v>
      </c>
      <c r="J1363">
        <v>18.066646065733799</v>
      </c>
      <c r="K1363">
        <v>193.56917802517799</v>
      </c>
      <c r="L1363">
        <v>175.38149291855399</v>
      </c>
      <c r="M1363">
        <v>59.533936766454701</v>
      </c>
      <c r="N1363">
        <v>0.76276720407274601</v>
      </c>
      <c r="O1363">
        <v>30.074535429855001</v>
      </c>
      <c r="P1363">
        <v>103.30046704722299</v>
      </c>
      <c r="Q1363">
        <v>0.18072866857881001</v>
      </c>
    </row>
    <row r="1364" spans="1:17" hidden="1" x14ac:dyDescent="0.3">
      <c r="A1364" t="s">
        <v>2895</v>
      </c>
      <c r="B1364" t="s">
        <v>2896</v>
      </c>
      <c r="C1364" t="s">
        <v>3138</v>
      </c>
      <c r="D1364" t="s">
        <v>630</v>
      </c>
      <c r="E1364">
        <v>1300.8916544000001</v>
      </c>
      <c r="F1364">
        <v>20.8</v>
      </c>
      <c r="G1364">
        <v>6.4533658747932003</v>
      </c>
      <c r="H1364">
        <v>-7.0948933759609298</v>
      </c>
      <c r="I1364">
        <v>84.065098373783499</v>
      </c>
      <c r="J1364">
        <v>12.5967495837603</v>
      </c>
      <c r="K1364">
        <v>18.4540333868574</v>
      </c>
      <c r="L1364">
        <v>15.266224322982801</v>
      </c>
      <c r="M1364">
        <v>55.932309866147797</v>
      </c>
      <c r="N1364">
        <v>0.274916802821904</v>
      </c>
      <c r="O1364">
        <v>26.682692307692299</v>
      </c>
      <c r="P1364">
        <v>108</v>
      </c>
      <c r="Q1364">
        <v>5.4356324339655003E-2</v>
      </c>
    </row>
    <row r="1365" spans="1:17" hidden="1" x14ac:dyDescent="0.3">
      <c r="A1365" t="s">
        <v>2897</v>
      </c>
      <c r="B1365" t="s">
        <v>2898</v>
      </c>
      <c r="C1365" t="s">
        <v>3138</v>
      </c>
      <c r="D1365" t="s">
        <v>21</v>
      </c>
      <c r="E1365">
        <v>1300.57287664</v>
      </c>
      <c r="F1365">
        <v>752.6</v>
      </c>
      <c r="G1365">
        <v>605.54816687335904</v>
      </c>
      <c r="H1365">
        <v>-14.9310292958403</v>
      </c>
      <c r="I1365">
        <v>118.29921891282901</v>
      </c>
      <c r="J1365">
        <v>14.294428821224001</v>
      </c>
      <c r="K1365">
        <v>751.434323772433</v>
      </c>
      <c r="L1365">
        <v>520.216490314883</v>
      </c>
      <c r="M1365">
        <v>62.350641726640298</v>
      </c>
      <c r="N1365">
        <v>1.99655529995113</v>
      </c>
      <c r="O1365">
        <v>32.6069625298963</v>
      </c>
      <c r="P1365">
        <v>707.07774798927596</v>
      </c>
    </row>
    <row r="1366" spans="1:17" hidden="1" x14ac:dyDescent="0.3">
      <c r="A1366" t="s">
        <v>2899</v>
      </c>
      <c r="B1366" t="s">
        <v>2900</v>
      </c>
      <c r="C1366" t="s">
        <v>3138</v>
      </c>
      <c r="D1366" t="s">
        <v>2901</v>
      </c>
      <c r="E1366">
        <v>1299.1924683</v>
      </c>
      <c r="F1366">
        <v>575.54999999999995</v>
      </c>
      <c r="G1366">
        <v>135.711880333793</v>
      </c>
      <c r="H1366">
        <v>-6.1933734527519704</v>
      </c>
      <c r="I1366">
        <v>84.738328949532203</v>
      </c>
      <c r="J1366">
        <v>8.3474783767254497</v>
      </c>
      <c r="K1366">
        <v>604.72255249291698</v>
      </c>
      <c r="L1366">
        <v>457.63047173706099</v>
      </c>
      <c r="M1366">
        <v>42.503972686551698</v>
      </c>
      <c r="N1366">
        <v>0.63552211072142495</v>
      </c>
      <c r="O1366">
        <v>30.987750847015899</v>
      </c>
      <c r="P1366">
        <v>209.518687819306</v>
      </c>
    </row>
    <row r="1367" spans="1:17" hidden="1" x14ac:dyDescent="0.3">
      <c r="A1367" t="s">
        <v>2902</v>
      </c>
      <c r="B1367" t="s">
        <v>2903</v>
      </c>
      <c r="C1367" t="s">
        <v>3138</v>
      </c>
      <c r="D1367" t="s">
        <v>599</v>
      </c>
      <c r="E1367">
        <v>1292.5715922950001</v>
      </c>
      <c r="F1367">
        <v>591.54999999999995</v>
      </c>
      <c r="G1367">
        <v>18.490216862612598</v>
      </c>
      <c r="H1367">
        <v>-7.40495236195461</v>
      </c>
      <c r="I1367">
        <v>6.9771530421694896</v>
      </c>
      <c r="J1367">
        <v>8.2932316356751699</v>
      </c>
      <c r="K1367">
        <v>639.10984212918299</v>
      </c>
      <c r="L1367">
        <v>586.70955601108994</v>
      </c>
      <c r="M1367">
        <v>49.836369380940702</v>
      </c>
      <c r="N1367">
        <v>0.35382907697988603</v>
      </c>
      <c r="O1367">
        <v>46.209111655819399</v>
      </c>
      <c r="P1367">
        <v>56.598279285241503</v>
      </c>
      <c r="Q1367">
        <v>3.0040897840244E-2</v>
      </c>
    </row>
    <row r="1368" spans="1:17" hidden="1" x14ac:dyDescent="0.3">
      <c r="A1368" t="s">
        <v>2904</v>
      </c>
      <c r="B1368" t="s">
        <v>2905</v>
      </c>
      <c r="C1368" t="s">
        <v>3138</v>
      </c>
      <c r="D1368" t="s">
        <v>2906</v>
      </c>
      <c r="E1368">
        <v>1291.559190834</v>
      </c>
      <c r="F1368">
        <v>37.020000000000003</v>
      </c>
      <c r="G1368">
        <v>-22.933726840179901</v>
      </c>
      <c r="H1368">
        <v>5.8342986519401903</v>
      </c>
      <c r="I1368">
        <v>20.0202322181973</v>
      </c>
      <c r="J1368">
        <v>14.1701992245754</v>
      </c>
      <c r="K1368">
        <v>36.6690887428176</v>
      </c>
      <c r="L1368">
        <v>34.727994531138101</v>
      </c>
      <c r="M1368">
        <v>46.685373128113298</v>
      </c>
      <c r="N1368">
        <v>0.78396543307688904</v>
      </c>
      <c r="O1368">
        <v>40.464613722312201</v>
      </c>
      <c r="P1368">
        <v>42.384615384615401</v>
      </c>
      <c r="Q1368">
        <v>0.16210257381263099</v>
      </c>
    </row>
    <row r="1369" spans="1:17" hidden="1" x14ac:dyDescent="0.3">
      <c r="A1369" t="s">
        <v>2907</v>
      </c>
      <c r="B1369" t="s">
        <v>2908</v>
      </c>
      <c r="C1369" t="s">
        <v>3138</v>
      </c>
      <c r="D1369" t="s">
        <v>291</v>
      </c>
      <c r="E1369">
        <v>1290.7087150949999</v>
      </c>
      <c r="F1369">
        <v>751.95</v>
      </c>
      <c r="G1369">
        <v>10.0657251981253</v>
      </c>
      <c r="H1369">
        <v>17.032773379826601</v>
      </c>
      <c r="I1369">
        <v>31.452809804111101</v>
      </c>
      <c r="J1369">
        <v>10.887400955213799</v>
      </c>
      <c r="K1369">
        <v>708.69332244750001</v>
      </c>
      <c r="L1369">
        <v>618.90645066048796</v>
      </c>
      <c r="M1369">
        <v>48.558330537060002</v>
      </c>
      <c r="N1369">
        <v>0.60432959269187603</v>
      </c>
      <c r="O1369">
        <v>25.274286854179099</v>
      </c>
      <c r="P1369">
        <v>70.510204081632594</v>
      </c>
      <c r="Q1369">
        <v>8.7385556197860995E-2</v>
      </c>
    </row>
    <row r="1370" spans="1:17" hidden="1" x14ac:dyDescent="0.3">
      <c r="A1370" t="s">
        <v>2909</v>
      </c>
      <c r="B1370" t="s">
        <v>2910</v>
      </c>
      <c r="C1370" t="s">
        <v>3138</v>
      </c>
      <c r="D1370" t="s">
        <v>86</v>
      </c>
      <c r="E1370">
        <v>1287.5069579999999</v>
      </c>
      <c r="F1370">
        <v>804.35</v>
      </c>
      <c r="G1370">
        <v>-35.384830906405199</v>
      </c>
      <c r="H1370">
        <v>-1.3627587160807799</v>
      </c>
      <c r="I1370">
        <v>-9.2636200026412094</v>
      </c>
      <c r="J1370">
        <v>-4.6976936057585696</v>
      </c>
      <c r="K1370">
        <v>824.77469815707002</v>
      </c>
      <c r="L1370">
        <v>818.57183153756102</v>
      </c>
      <c r="M1370">
        <v>46.940741610919098</v>
      </c>
      <c r="N1370">
        <v>0.25005802998443399</v>
      </c>
      <c r="O1370">
        <v>30.0926213712936</v>
      </c>
      <c r="P1370">
        <v>15.2611592749158</v>
      </c>
      <c r="Q1370">
        <v>-5.5933224418041001E-2</v>
      </c>
    </row>
    <row r="1371" spans="1:17" hidden="1" x14ac:dyDescent="0.3">
      <c r="A1371" t="s">
        <v>2911</v>
      </c>
      <c r="B1371" t="s">
        <v>2912</v>
      </c>
      <c r="C1371" t="s">
        <v>3138</v>
      </c>
      <c r="D1371" t="s">
        <v>599</v>
      </c>
      <c r="E1371">
        <v>1285.6627284399999</v>
      </c>
      <c r="F1371">
        <v>23.12</v>
      </c>
      <c r="G1371">
        <v>-47.322981688470001</v>
      </c>
      <c r="H1371">
        <v>-1.46704624499291</v>
      </c>
      <c r="I1371">
        <v>-4.0050341440553501</v>
      </c>
      <c r="J1371">
        <v>5.6424241149157703</v>
      </c>
      <c r="K1371">
        <v>23.432483669044501</v>
      </c>
      <c r="L1371">
        <v>24.589983611281401</v>
      </c>
      <c r="M1371">
        <v>59.702185093168097</v>
      </c>
      <c r="N1371">
        <v>0.38301837544211897</v>
      </c>
      <c r="O1371">
        <v>44.463667820069098</v>
      </c>
      <c r="P1371">
        <v>54.133333333333297</v>
      </c>
      <c r="Q1371">
        <v>0.24913169714129699</v>
      </c>
    </row>
    <row r="1372" spans="1:17" hidden="1" x14ac:dyDescent="0.3">
      <c r="A1372" t="s">
        <v>2913</v>
      </c>
      <c r="B1372" t="s">
        <v>2914</v>
      </c>
      <c r="C1372" t="s">
        <v>3138</v>
      </c>
      <c r="D1372" t="s">
        <v>2915</v>
      </c>
      <c r="E1372">
        <v>1284.1490919600001</v>
      </c>
      <c r="F1372">
        <v>516.6</v>
      </c>
      <c r="G1372">
        <v>115.000292452794</v>
      </c>
      <c r="H1372">
        <v>2.9652269507271098</v>
      </c>
      <c r="I1372">
        <v>133.01662079006101</v>
      </c>
      <c r="J1372">
        <v>14.2237423769465</v>
      </c>
      <c r="K1372">
        <v>453.869414444131</v>
      </c>
      <c r="M1372">
        <v>49.1246967263356</v>
      </c>
      <c r="O1372">
        <v>14.237320944638</v>
      </c>
      <c r="P1372">
        <v>151.75438596491199</v>
      </c>
    </row>
    <row r="1373" spans="1:17" hidden="1" x14ac:dyDescent="0.3">
      <c r="A1373" t="s">
        <v>2916</v>
      </c>
      <c r="B1373" t="s">
        <v>2917</v>
      </c>
      <c r="C1373" t="s">
        <v>3138</v>
      </c>
      <c r="D1373" t="s">
        <v>304</v>
      </c>
      <c r="E1373">
        <v>1277.986191</v>
      </c>
      <c r="F1373">
        <v>60.95</v>
      </c>
      <c r="G1373">
        <v>159.571110887777</v>
      </c>
      <c r="H1373">
        <v>15.5156684566082</v>
      </c>
      <c r="I1373">
        <v>119.566926082045</v>
      </c>
      <c r="J1373">
        <v>17.412539057444398</v>
      </c>
      <c r="K1373">
        <v>54.3077246364996</v>
      </c>
      <c r="L1373">
        <v>37.881800172519903</v>
      </c>
      <c r="M1373">
        <v>52.015225872466601</v>
      </c>
      <c r="N1373">
        <v>0.56034844149394702</v>
      </c>
      <c r="O1373">
        <v>17.801476620180399</v>
      </c>
      <c r="P1373">
        <v>305.38742933155902</v>
      </c>
    </row>
    <row r="1374" spans="1:17" hidden="1" x14ac:dyDescent="0.3">
      <c r="A1374" t="s">
        <v>2918</v>
      </c>
      <c r="B1374" t="s">
        <v>2919</v>
      </c>
      <c r="C1374" t="s">
        <v>3138</v>
      </c>
      <c r="D1374" t="s">
        <v>998</v>
      </c>
      <c r="E1374">
        <v>1273.5540904299901</v>
      </c>
      <c r="F1374">
        <v>194.77</v>
      </c>
      <c r="G1374">
        <v>-51.596380745877397</v>
      </c>
      <c r="H1374">
        <v>-8.4259282330249405</v>
      </c>
      <c r="I1374">
        <v>-20.1961452551664</v>
      </c>
      <c r="J1374">
        <v>8.5841964952166592</v>
      </c>
      <c r="K1374">
        <v>208.18453803072799</v>
      </c>
      <c r="L1374">
        <v>224.218880677193</v>
      </c>
      <c r="M1374">
        <v>42.101308193160101</v>
      </c>
      <c r="N1374">
        <v>0.41668464967277402</v>
      </c>
      <c r="O1374">
        <v>46.429121527955999</v>
      </c>
      <c r="P1374">
        <v>6.5481400437636701</v>
      </c>
      <c r="Q1374">
        <v>-4.2003807941127999E-2</v>
      </c>
    </row>
    <row r="1375" spans="1:17" hidden="1" x14ac:dyDescent="0.3">
      <c r="A1375" t="s">
        <v>2920</v>
      </c>
      <c r="B1375" t="s">
        <v>2921</v>
      </c>
      <c r="C1375" t="s">
        <v>3138</v>
      </c>
      <c r="D1375" t="s">
        <v>160</v>
      </c>
      <c r="E1375">
        <v>1272.9815216483</v>
      </c>
      <c r="F1375">
        <v>535.6</v>
      </c>
      <c r="G1375">
        <v>-75.289714858462304</v>
      </c>
      <c r="H1375">
        <v>-4.8085491971083798E-2</v>
      </c>
      <c r="I1375">
        <v>-18.950113431064299</v>
      </c>
      <c r="J1375">
        <v>1.59782718047581</v>
      </c>
      <c r="K1375">
        <v>577.19274531057897</v>
      </c>
      <c r="L1375">
        <v>657.33342689408698</v>
      </c>
      <c r="M1375">
        <v>44.138221873526803</v>
      </c>
      <c r="N1375">
        <v>0.57485916723776098</v>
      </c>
      <c r="O1375">
        <v>106.301344286781</v>
      </c>
      <c r="P1375">
        <v>18.0385674931129</v>
      </c>
      <c r="Q1375">
        <v>-3.6275376913058002E-2</v>
      </c>
    </row>
    <row r="1376" spans="1:17" hidden="1" x14ac:dyDescent="0.3">
      <c r="A1376" t="s">
        <v>2922</v>
      </c>
      <c r="B1376" t="s">
        <v>2923</v>
      </c>
      <c r="C1376" t="s">
        <v>3138</v>
      </c>
      <c r="D1376" t="s">
        <v>196</v>
      </c>
      <c r="E1376">
        <v>1272.80231495</v>
      </c>
      <c r="F1376">
        <v>708.1</v>
      </c>
      <c r="G1376">
        <v>-0.43978019666800999</v>
      </c>
      <c r="H1376">
        <v>9.0738906012095697</v>
      </c>
      <c r="I1376">
        <v>-1.00299131263457</v>
      </c>
      <c r="J1376">
        <v>8.7782106992355402</v>
      </c>
      <c r="K1376">
        <v>689.37961905640395</v>
      </c>
      <c r="L1376">
        <v>646.87197598017895</v>
      </c>
      <c r="M1376">
        <v>54.4433490195212</v>
      </c>
      <c r="N1376">
        <v>0.22309014872073599</v>
      </c>
      <c r="O1376">
        <v>7.3294732382431702</v>
      </c>
      <c r="P1376">
        <v>44.480718220771202</v>
      </c>
      <c r="Q1376">
        <v>7.7148666801638996E-2</v>
      </c>
    </row>
    <row r="1377" spans="1:17" hidden="1" x14ac:dyDescent="0.3">
      <c r="A1377" t="s">
        <v>2924</v>
      </c>
      <c r="B1377" t="s">
        <v>2925</v>
      </c>
      <c r="C1377" t="s">
        <v>3138</v>
      </c>
      <c r="D1377" t="s">
        <v>518</v>
      </c>
      <c r="E1377">
        <v>1272.7418256000001</v>
      </c>
      <c r="F1377">
        <v>7594.65</v>
      </c>
      <c r="G1377">
        <v>85.493442027908003</v>
      </c>
      <c r="H1377">
        <v>20.572936919990202</v>
      </c>
      <c r="I1377">
        <v>37.103363094925903</v>
      </c>
      <c r="J1377">
        <v>3.0420559434050198</v>
      </c>
      <c r="K1377">
        <v>6949.7484990945204</v>
      </c>
      <c r="L1377">
        <v>5853.3324531404596</v>
      </c>
      <c r="M1377">
        <v>57.335796748500698</v>
      </c>
      <c r="N1377">
        <v>1.0123541523678701</v>
      </c>
      <c r="O1377">
        <v>9.2874589349081198</v>
      </c>
      <c r="P1377">
        <v>110.962499999999</v>
      </c>
      <c r="Q1377">
        <v>0.210209213642406</v>
      </c>
    </row>
    <row r="1378" spans="1:17" hidden="1" x14ac:dyDescent="0.3">
      <c r="A1378" t="s">
        <v>2926</v>
      </c>
      <c r="B1378" t="s">
        <v>2927</v>
      </c>
      <c r="C1378" t="s">
        <v>3138</v>
      </c>
      <c r="D1378" t="s">
        <v>196</v>
      </c>
      <c r="E1378">
        <v>1267.34988</v>
      </c>
      <c r="F1378">
        <v>93.68</v>
      </c>
      <c r="G1378">
        <v>-17.530209393490001</v>
      </c>
      <c r="H1378">
        <v>-8.7378795783262504</v>
      </c>
      <c r="I1378">
        <v>-35.978572321446897</v>
      </c>
      <c r="J1378">
        <v>10.0936742828201</v>
      </c>
      <c r="K1378">
        <v>107.74730687916799</v>
      </c>
      <c r="L1378">
        <v>114.22646855289599</v>
      </c>
      <c r="M1378">
        <v>37.505175010684802</v>
      </c>
      <c r="N1378">
        <v>0.78388210857654805</v>
      </c>
      <c r="O1378">
        <v>67.591801878736106</v>
      </c>
      <c r="P1378">
        <v>14.1047503045067</v>
      </c>
      <c r="Q1378">
        <v>8.3641938033177002E-2</v>
      </c>
    </row>
    <row r="1379" spans="1:17" hidden="1" x14ac:dyDescent="0.3">
      <c r="A1379" t="s">
        <v>2928</v>
      </c>
      <c r="B1379" t="s">
        <v>2929</v>
      </c>
      <c r="C1379" t="s">
        <v>3138</v>
      </c>
      <c r="D1379" t="s">
        <v>599</v>
      </c>
      <c r="E1379">
        <v>1266.303080704</v>
      </c>
      <c r="F1379">
        <v>249.61</v>
      </c>
      <c r="G1379">
        <v>231.55427396883101</v>
      </c>
      <c r="H1379">
        <v>13.125079137269999</v>
      </c>
      <c r="I1379">
        <v>174.331752642731</v>
      </c>
      <c r="J1379">
        <v>8.4643695613396606</v>
      </c>
      <c r="K1379">
        <v>203.023245022162</v>
      </c>
      <c r="L1379">
        <v>139.72508536209199</v>
      </c>
      <c r="M1379">
        <v>73.833616649571894</v>
      </c>
      <c r="N1379">
        <v>0.38959378028410302</v>
      </c>
      <c r="O1379">
        <v>0.39661872521132802</v>
      </c>
      <c r="P1379">
        <v>283.72021521906203</v>
      </c>
      <c r="Q1379">
        <v>8.6739579387889995E-2</v>
      </c>
    </row>
    <row r="1380" spans="1:17" hidden="1" x14ac:dyDescent="0.3">
      <c r="A1380" t="s">
        <v>2930</v>
      </c>
      <c r="B1380" t="s">
        <v>2931</v>
      </c>
      <c r="C1380" t="s">
        <v>3138</v>
      </c>
      <c r="D1380" t="s">
        <v>969</v>
      </c>
      <c r="E1380">
        <v>1263.6678911250001</v>
      </c>
      <c r="F1380">
        <v>895.35</v>
      </c>
      <c r="G1380">
        <v>27.1704727140758</v>
      </c>
      <c r="H1380">
        <v>11.591787028106699</v>
      </c>
      <c r="I1380">
        <v>6.8264702433005997</v>
      </c>
      <c r="J1380">
        <v>8.6906206729261903</v>
      </c>
      <c r="K1380">
        <v>833.22707793803602</v>
      </c>
      <c r="L1380">
        <v>767.03544261994205</v>
      </c>
      <c r="M1380">
        <v>73.128684764944097</v>
      </c>
      <c r="N1380">
        <v>0.33385000103008899</v>
      </c>
      <c r="O1380">
        <v>11.096219355559199</v>
      </c>
      <c r="P1380">
        <v>60.716208939149098</v>
      </c>
      <c r="Q1380">
        <v>8.7660098089914998E-2</v>
      </c>
    </row>
    <row r="1381" spans="1:17" hidden="1" x14ac:dyDescent="0.3">
      <c r="A1381" t="s">
        <v>2932</v>
      </c>
      <c r="B1381" t="s">
        <v>2933</v>
      </c>
      <c r="C1381" t="s">
        <v>3138</v>
      </c>
      <c r="D1381" t="s">
        <v>263</v>
      </c>
      <c r="E1381">
        <v>1262.7250752</v>
      </c>
      <c r="F1381">
        <v>1262.2</v>
      </c>
      <c r="G1381">
        <v>110.88402296386801</v>
      </c>
      <c r="H1381">
        <v>1.6774132843579801</v>
      </c>
      <c r="I1381">
        <v>-19.784294220007801</v>
      </c>
      <c r="J1381">
        <v>12.6503816745974</v>
      </c>
      <c r="K1381">
        <v>1288.2568450149599</v>
      </c>
      <c r="L1381">
        <v>1190.9182259751501</v>
      </c>
      <c r="M1381">
        <v>62.876078492285899</v>
      </c>
      <c r="N1381">
        <v>0.79796488105924002</v>
      </c>
      <c r="O1381">
        <v>37.6128981144034</v>
      </c>
      <c r="P1381">
        <v>136.92163303613299</v>
      </c>
      <c r="Q1381">
        <v>0.15606524423627</v>
      </c>
    </row>
    <row r="1382" spans="1:17" hidden="1" x14ac:dyDescent="0.3">
      <c r="A1382" t="s">
        <v>2934</v>
      </c>
      <c r="B1382" t="s">
        <v>2935</v>
      </c>
      <c r="C1382" t="s">
        <v>3138</v>
      </c>
      <c r="D1382" t="s">
        <v>273</v>
      </c>
      <c r="E1382">
        <v>1260.2247372899999</v>
      </c>
      <c r="F1382">
        <v>751.95</v>
      </c>
      <c r="G1382">
        <v>-9.7822705372610308</v>
      </c>
      <c r="H1382">
        <v>7.84518867162378</v>
      </c>
      <c r="I1382">
        <v>43.269338472775303</v>
      </c>
      <c r="J1382">
        <v>11.5751981804996</v>
      </c>
      <c r="K1382">
        <v>749.72599480640895</v>
      </c>
      <c r="L1382">
        <v>638.53088197256898</v>
      </c>
      <c r="M1382">
        <v>51.995508624605002</v>
      </c>
      <c r="N1382">
        <v>0.39970847797764902</v>
      </c>
      <c r="O1382">
        <v>34.344038832369101</v>
      </c>
      <c r="P1382">
        <v>124.462686567164</v>
      </c>
      <c r="Q1382">
        <v>0.17727642894277701</v>
      </c>
    </row>
    <row r="1383" spans="1:17" hidden="1" x14ac:dyDescent="0.3">
      <c r="A1383" t="s">
        <v>2936</v>
      </c>
      <c r="B1383" t="s">
        <v>2937</v>
      </c>
      <c r="C1383" t="s">
        <v>3138</v>
      </c>
      <c r="D1383" t="s">
        <v>86</v>
      </c>
      <c r="E1383">
        <v>1259.531266185</v>
      </c>
      <c r="F1383">
        <v>257.85000000000002</v>
      </c>
      <c r="G1383">
        <v>-30.1530648258695</v>
      </c>
      <c r="H1383">
        <v>4.4850681828677796</v>
      </c>
      <c r="I1383">
        <v>7.5954737927939497E-2</v>
      </c>
      <c r="J1383">
        <v>16.732873319282898</v>
      </c>
      <c r="K1383">
        <v>255.336073061798</v>
      </c>
      <c r="L1383">
        <v>263.61674992298998</v>
      </c>
      <c r="M1383">
        <v>55.374985814211897</v>
      </c>
      <c r="N1383">
        <v>0.404264503732289</v>
      </c>
      <c r="O1383">
        <v>48.148148148148103</v>
      </c>
      <c r="P1383">
        <v>56.272727272727202</v>
      </c>
    </row>
    <row r="1384" spans="1:17" hidden="1" x14ac:dyDescent="0.3">
      <c r="A1384" t="s">
        <v>2938</v>
      </c>
      <c r="B1384" t="s">
        <v>2939</v>
      </c>
      <c r="C1384" t="s">
        <v>3138</v>
      </c>
      <c r="D1384" t="s">
        <v>477</v>
      </c>
      <c r="E1384">
        <v>1256.4604341090001</v>
      </c>
      <c r="F1384">
        <v>201.99</v>
      </c>
      <c r="G1384">
        <v>-29.812178967767199</v>
      </c>
      <c r="H1384">
        <v>-4.3926940659587697</v>
      </c>
      <c r="I1384">
        <v>-11.616925074080999</v>
      </c>
      <c r="J1384">
        <v>4.0016479683355799</v>
      </c>
      <c r="K1384">
        <v>214.791142625264</v>
      </c>
      <c r="L1384">
        <v>208.68650587520199</v>
      </c>
      <c r="M1384">
        <v>40.498067930571302</v>
      </c>
      <c r="N1384">
        <v>0.83577552927628296</v>
      </c>
      <c r="O1384">
        <v>30.461904054656099</v>
      </c>
      <c r="P1384">
        <v>26.322701688555298</v>
      </c>
      <c r="Q1384">
        <v>-1.4094460752950001E-2</v>
      </c>
    </row>
    <row r="1385" spans="1:17" hidden="1" x14ac:dyDescent="0.3">
      <c r="A1385" t="s">
        <v>2940</v>
      </c>
      <c r="B1385" t="s">
        <v>2941</v>
      </c>
      <c r="C1385" t="s">
        <v>3138</v>
      </c>
      <c r="D1385" t="s">
        <v>141</v>
      </c>
      <c r="E1385">
        <v>1254.2559325559901</v>
      </c>
      <c r="F1385">
        <v>48.84</v>
      </c>
      <c r="G1385">
        <v>62.349518744730403</v>
      </c>
      <c r="H1385">
        <v>-7.3463387257507602</v>
      </c>
      <c r="I1385">
        <v>35.422816413926199</v>
      </c>
      <c r="J1385">
        <v>17.120195669973398</v>
      </c>
      <c r="K1385">
        <v>49.8654311241473</v>
      </c>
      <c r="L1385">
        <v>41.525913050298797</v>
      </c>
      <c r="M1385">
        <v>53.702108135489802</v>
      </c>
      <c r="N1385">
        <v>0.28024685922811698</v>
      </c>
      <c r="O1385">
        <v>41.072891072890997</v>
      </c>
      <c r="P1385">
        <v>98.536585365853597</v>
      </c>
      <c r="Q1385">
        <v>7.7258736135146999E-2</v>
      </c>
    </row>
    <row r="1386" spans="1:17" hidden="1" x14ac:dyDescent="0.3">
      <c r="A1386" t="s">
        <v>2942</v>
      </c>
      <c r="B1386" t="s">
        <v>2943</v>
      </c>
      <c r="C1386" t="s">
        <v>3138</v>
      </c>
      <c r="D1386" t="s">
        <v>477</v>
      </c>
      <c r="E1386">
        <v>1249.53313473</v>
      </c>
      <c r="F1386">
        <v>541.35</v>
      </c>
      <c r="G1386">
        <v>-5.98165799737904</v>
      </c>
      <c r="H1386">
        <v>-0.69979920162892895</v>
      </c>
      <c r="I1386">
        <v>30.099478559774699</v>
      </c>
      <c r="J1386">
        <v>2.0700073415448701</v>
      </c>
      <c r="K1386">
        <v>548.85401636232905</v>
      </c>
      <c r="L1386">
        <v>503.30053134791899</v>
      </c>
      <c r="M1386">
        <v>36.933300639591899</v>
      </c>
      <c r="N1386">
        <v>0.35072448095365799</v>
      </c>
      <c r="O1386">
        <v>35.568486191927498</v>
      </c>
      <c r="P1386">
        <v>52.9237288135593</v>
      </c>
      <c r="Q1386">
        <v>-8.1646979426399995E-4</v>
      </c>
    </row>
    <row r="1387" spans="1:17" hidden="1" x14ac:dyDescent="0.3">
      <c r="A1387" t="s">
        <v>2944</v>
      </c>
      <c r="B1387" t="s">
        <v>2945</v>
      </c>
      <c r="C1387" t="s">
        <v>3138</v>
      </c>
      <c r="D1387" t="s">
        <v>1588</v>
      </c>
      <c r="E1387">
        <v>1247.1378039599999</v>
      </c>
      <c r="F1387">
        <v>1647.6</v>
      </c>
      <c r="G1387">
        <v>31.645753566652999</v>
      </c>
      <c r="H1387">
        <v>-4.1950424996745701</v>
      </c>
      <c r="I1387">
        <v>26.438003614589299</v>
      </c>
      <c r="J1387">
        <v>6.4833241282295599</v>
      </c>
      <c r="K1387">
        <v>1675.54965008315</v>
      </c>
      <c r="L1387">
        <v>1481.2502368948899</v>
      </c>
      <c r="M1387">
        <v>55.189940498435199</v>
      </c>
      <c r="N1387">
        <v>0.23112652191534</v>
      </c>
      <c r="O1387">
        <v>24.927166788055299</v>
      </c>
      <c r="P1387">
        <v>67.201136594276406</v>
      </c>
      <c r="Q1387">
        <v>7.0388924172993E-2</v>
      </c>
    </row>
    <row r="1388" spans="1:17" hidden="1" x14ac:dyDescent="0.3">
      <c r="A1388" t="s">
        <v>2946</v>
      </c>
      <c r="B1388" t="s">
        <v>2947</v>
      </c>
      <c r="C1388" t="s">
        <v>3138</v>
      </c>
      <c r="D1388" t="s">
        <v>163</v>
      </c>
      <c r="E1388">
        <v>1246.0538855049999</v>
      </c>
      <c r="F1388">
        <v>560.95000000000005</v>
      </c>
      <c r="G1388">
        <v>4.0586354771313902</v>
      </c>
      <c r="H1388">
        <v>12.6417167067381</v>
      </c>
      <c r="I1388">
        <v>3.7170075431266598</v>
      </c>
      <c r="J1388">
        <v>4.9462037659849303</v>
      </c>
      <c r="K1388">
        <v>556.769050252027</v>
      </c>
      <c r="L1388">
        <v>520.05367454783095</v>
      </c>
      <c r="M1388">
        <v>53.5988488078399</v>
      </c>
      <c r="N1388">
        <v>0.27382967231870498</v>
      </c>
      <c r="O1388">
        <v>24.752651751492898</v>
      </c>
      <c r="P1388">
        <v>43.722777350755798</v>
      </c>
      <c r="Q1388">
        <v>5.0275368361156002E-2</v>
      </c>
    </row>
    <row r="1389" spans="1:17" hidden="1" x14ac:dyDescent="0.3">
      <c r="A1389" t="s">
        <v>2948</v>
      </c>
      <c r="B1389" t="s">
        <v>2949</v>
      </c>
      <c r="C1389" t="s">
        <v>3138</v>
      </c>
      <c r="D1389" t="s">
        <v>1405</v>
      </c>
      <c r="E1389">
        <v>1242.8839548000001</v>
      </c>
      <c r="F1389">
        <v>179.58</v>
      </c>
      <c r="G1389">
        <v>-61.287435979251001</v>
      </c>
      <c r="H1389">
        <v>-8.6023174695154605</v>
      </c>
      <c r="I1389">
        <v>-43.8163205092849</v>
      </c>
      <c r="J1389">
        <v>4.1019287075407496</v>
      </c>
      <c r="K1389">
        <v>205.44068090348</v>
      </c>
      <c r="L1389">
        <v>239.44809676263901</v>
      </c>
      <c r="M1389">
        <v>35.034110022958998</v>
      </c>
      <c r="N1389">
        <v>1.04067898917015</v>
      </c>
      <c r="O1389">
        <v>84.318966477335906</v>
      </c>
      <c r="P1389">
        <v>4.9561659848042101</v>
      </c>
      <c r="Q1389">
        <v>2.6232287063442002E-2</v>
      </c>
    </row>
    <row r="1390" spans="1:17" hidden="1" x14ac:dyDescent="0.3">
      <c r="A1390" t="s">
        <v>2950</v>
      </c>
      <c r="B1390" t="s">
        <v>2951</v>
      </c>
      <c r="C1390" t="s">
        <v>3138</v>
      </c>
      <c r="D1390" t="s">
        <v>1319</v>
      </c>
      <c r="E1390">
        <v>1242.34081492</v>
      </c>
      <c r="F1390">
        <v>823.4</v>
      </c>
      <c r="G1390">
        <v>53.351800189189397</v>
      </c>
      <c r="H1390">
        <v>6.9451679863382196</v>
      </c>
      <c r="I1390">
        <v>46.145631284604399</v>
      </c>
      <c r="J1390">
        <v>7.0815308139441804</v>
      </c>
      <c r="K1390">
        <v>800.71212730631896</v>
      </c>
      <c r="L1390">
        <v>644.02017629987495</v>
      </c>
      <c r="M1390">
        <v>56.531136627858103</v>
      </c>
      <c r="N1390">
        <v>0.53599104759573002</v>
      </c>
      <c r="O1390">
        <v>24.726742773864402</v>
      </c>
      <c r="P1390">
        <v>145.754365020146</v>
      </c>
      <c r="Q1390">
        <v>0.16536134066031899</v>
      </c>
    </row>
    <row r="1391" spans="1:17" hidden="1" x14ac:dyDescent="0.3">
      <c r="A1391" t="s">
        <v>2952</v>
      </c>
      <c r="B1391" t="s">
        <v>2953</v>
      </c>
      <c r="C1391" t="s">
        <v>3138</v>
      </c>
      <c r="D1391" t="s">
        <v>51</v>
      </c>
      <c r="E1391">
        <v>1242.12261532</v>
      </c>
      <c r="F1391">
        <v>2010.55</v>
      </c>
      <c r="G1391">
        <v>-14.2889255106381</v>
      </c>
      <c r="H1391">
        <v>4.2768091142711002</v>
      </c>
      <c r="I1391">
        <v>-22.661790184824401</v>
      </c>
      <c r="J1391">
        <v>3.98944521769908</v>
      </c>
      <c r="K1391">
        <v>2088.9476738168</v>
      </c>
      <c r="L1391">
        <v>2171.57188183072</v>
      </c>
      <c r="M1391">
        <v>56.457594230380799</v>
      </c>
      <c r="N1391">
        <v>0.413921709946239</v>
      </c>
      <c r="O1391">
        <v>40.4541045982442</v>
      </c>
      <c r="P1391">
        <v>13.394997321000499</v>
      </c>
      <c r="Q1391">
        <v>-2.1975370729932001E-2</v>
      </c>
    </row>
    <row r="1392" spans="1:17" hidden="1" x14ac:dyDescent="0.3">
      <c r="A1392" t="s">
        <v>2954</v>
      </c>
      <c r="B1392" t="s">
        <v>2955</v>
      </c>
      <c r="C1392" t="s">
        <v>3138</v>
      </c>
      <c r="D1392" t="s">
        <v>1003</v>
      </c>
      <c r="E1392">
        <v>1241.4191679999999</v>
      </c>
      <c r="F1392">
        <v>81.52</v>
      </c>
      <c r="G1392">
        <v>-34.848622394297301</v>
      </c>
      <c r="H1392">
        <v>-1.15820055481813</v>
      </c>
      <c r="I1392">
        <v>-21.622208498566501</v>
      </c>
      <c r="J1392">
        <v>6.2250390574444898</v>
      </c>
      <c r="K1392">
        <v>85.673678006036297</v>
      </c>
      <c r="L1392">
        <v>88.119774109950399</v>
      </c>
      <c r="M1392">
        <v>42.211078397495697</v>
      </c>
      <c r="N1392">
        <v>0.21375122597648399</v>
      </c>
      <c r="O1392">
        <v>41.867026496565202</v>
      </c>
      <c r="P1392">
        <v>10.162162162162099</v>
      </c>
      <c r="Q1392">
        <v>-4.9918033684329998E-3</v>
      </c>
    </row>
    <row r="1393" spans="1:17" hidden="1" x14ac:dyDescent="0.3">
      <c r="A1393" t="s">
        <v>2956</v>
      </c>
      <c r="B1393" t="s">
        <v>2957</v>
      </c>
      <c r="C1393" t="s">
        <v>3138</v>
      </c>
      <c r="D1393" t="s">
        <v>102</v>
      </c>
      <c r="E1393">
        <v>1237.2532494</v>
      </c>
      <c r="F1393">
        <v>47.46</v>
      </c>
      <c r="G1393">
        <v>-36.953083839987499</v>
      </c>
      <c r="H1393">
        <v>-0.98577108186644802</v>
      </c>
      <c r="I1393">
        <v>-22.894182207120998</v>
      </c>
      <c r="J1393">
        <v>15.1033121247761</v>
      </c>
      <c r="K1393">
        <v>48.607341381302902</v>
      </c>
      <c r="L1393">
        <v>54.451343715283201</v>
      </c>
      <c r="M1393">
        <v>66.989098738604298</v>
      </c>
      <c r="N1393">
        <v>0.65765918827872105</v>
      </c>
      <c r="O1393">
        <v>82.258744205646806</v>
      </c>
      <c r="P1393">
        <v>18.947368421052602</v>
      </c>
      <c r="Q1393">
        <v>-4.1102791165023002E-2</v>
      </c>
    </row>
    <row r="1394" spans="1:17" hidden="1" x14ac:dyDescent="0.3">
      <c r="A1394" t="s">
        <v>2958</v>
      </c>
      <c r="B1394" t="s">
        <v>2959</v>
      </c>
      <c r="C1394" t="s">
        <v>3138</v>
      </c>
      <c r="D1394" t="s">
        <v>75</v>
      </c>
      <c r="E1394">
        <v>1236.9349999999999</v>
      </c>
      <c r="F1394">
        <v>41.93</v>
      </c>
      <c r="G1394">
        <v>-37.380613267448297</v>
      </c>
      <c r="H1394">
        <v>-7.0601918650156801</v>
      </c>
      <c r="I1394">
        <v>-9.5428758113660805</v>
      </c>
      <c r="J1394">
        <v>0.88722864674725499</v>
      </c>
      <c r="K1394">
        <v>45.6727178547454</v>
      </c>
      <c r="L1394">
        <v>47.400393022323001</v>
      </c>
      <c r="M1394">
        <v>40.670950549593698</v>
      </c>
      <c r="N1394">
        <v>0.525028862215979</v>
      </c>
      <c r="O1394">
        <v>37.109468161221002</v>
      </c>
      <c r="P1394">
        <v>8.4864165588615705</v>
      </c>
      <c r="Q1394">
        <v>1.7082242638228998E-2</v>
      </c>
    </row>
    <row r="1395" spans="1:17" hidden="1" x14ac:dyDescent="0.3">
      <c r="A1395" t="s">
        <v>2960</v>
      </c>
      <c r="B1395" t="s">
        <v>2961</v>
      </c>
      <c r="C1395" t="s">
        <v>3138</v>
      </c>
      <c r="D1395" t="s">
        <v>268</v>
      </c>
      <c r="E1395">
        <v>1231.497491332</v>
      </c>
      <c r="F1395">
        <v>18.68</v>
      </c>
      <c r="G1395">
        <v>-48.376100040968701</v>
      </c>
      <c r="H1395">
        <v>13.874047355771101</v>
      </c>
      <c r="I1395">
        <v>-37.830700400717902</v>
      </c>
      <c r="J1395">
        <v>10.9608523793427</v>
      </c>
      <c r="K1395">
        <v>19.0678458147684</v>
      </c>
      <c r="L1395">
        <v>22.130759863026899</v>
      </c>
      <c r="M1395">
        <v>53.731402029800499</v>
      </c>
      <c r="N1395">
        <v>0.54146874253316402</v>
      </c>
      <c r="O1395">
        <v>124.83940042826499</v>
      </c>
      <c r="P1395">
        <v>26.5582655826558</v>
      </c>
      <c r="Q1395">
        <v>5.6438647939127E-2</v>
      </c>
    </row>
    <row r="1396" spans="1:17" hidden="1" x14ac:dyDescent="0.3">
      <c r="A1396" t="s">
        <v>2962</v>
      </c>
      <c r="B1396" t="s">
        <v>2963</v>
      </c>
      <c r="C1396" t="s">
        <v>3138</v>
      </c>
      <c r="D1396" t="s">
        <v>753</v>
      </c>
      <c r="E1396">
        <v>1229.51035</v>
      </c>
      <c r="F1396">
        <v>230.03</v>
      </c>
      <c r="G1396">
        <v>-54.334413060611602</v>
      </c>
      <c r="H1396">
        <v>-1.2678178189368099</v>
      </c>
      <c r="I1396">
        <v>-26.175548536535</v>
      </c>
      <c r="J1396">
        <v>8.1622559317366807</v>
      </c>
      <c r="K1396">
        <v>238.508651985348</v>
      </c>
      <c r="M1396">
        <v>46.276041896092401</v>
      </c>
      <c r="N1396">
        <v>0.27954412488603197</v>
      </c>
      <c r="O1396">
        <v>102.58227187758099</v>
      </c>
      <c r="P1396">
        <v>8.5098353695929099</v>
      </c>
    </row>
    <row r="1397" spans="1:17" hidden="1" x14ac:dyDescent="0.3">
      <c r="A1397" t="s">
        <v>2964</v>
      </c>
      <c r="B1397" t="s">
        <v>2965</v>
      </c>
      <c r="C1397" t="s">
        <v>3138</v>
      </c>
      <c r="D1397" t="s">
        <v>477</v>
      </c>
      <c r="E1397">
        <v>1227.3864981439999</v>
      </c>
      <c r="F1397">
        <v>71.36</v>
      </c>
      <c r="G1397">
        <v>-20.980554400515</v>
      </c>
      <c r="H1397">
        <v>-4.3197244407347402</v>
      </c>
      <c r="I1397">
        <v>-12.369055308076501</v>
      </c>
      <c r="J1397">
        <v>11.8691600620106</v>
      </c>
      <c r="K1397">
        <v>78.063296249898201</v>
      </c>
      <c r="L1397">
        <v>80.571818979758604</v>
      </c>
      <c r="M1397">
        <v>51.876928469263298</v>
      </c>
      <c r="N1397">
        <v>0.70355671270831499</v>
      </c>
      <c r="O1397">
        <v>47.071188340807097</v>
      </c>
      <c r="P1397">
        <v>27.542448614834601</v>
      </c>
      <c r="Q1397">
        <v>-7.1949216345031E-2</v>
      </c>
    </row>
    <row r="1398" spans="1:17" hidden="1" x14ac:dyDescent="0.3">
      <c r="A1398" t="s">
        <v>2966</v>
      </c>
      <c r="B1398" t="s">
        <v>2967</v>
      </c>
      <c r="C1398" t="s">
        <v>3138</v>
      </c>
      <c r="D1398" t="s">
        <v>998</v>
      </c>
      <c r="E1398">
        <v>1225.9280408</v>
      </c>
      <c r="F1398">
        <v>612.4</v>
      </c>
      <c r="G1398">
        <v>-43.985361308646503</v>
      </c>
      <c r="H1398">
        <v>-16.3034252954827</v>
      </c>
      <c r="I1398">
        <v>-1.33796962730931</v>
      </c>
      <c r="J1398">
        <v>9.11726212914005</v>
      </c>
      <c r="K1398">
        <v>684.63243117205195</v>
      </c>
      <c r="L1398">
        <v>652.87288486340503</v>
      </c>
      <c r="M1398">
        <v>36.973122300759897</v>
      </c>
      <c r="N1398">
        <v>0.45582385523185498</v>
      </c>
      <c r="O1398">
        <v>39.614630960156703</v>
      </c>
      <c r="P1398">
        <v>27.703054947346399</v>
      </c>
      <c r="Q1398">
        <v>3.7399948997189E-2</v>
      </c>
    </row>
    <row r="1399" spans="1:17" hidden="1" x14ac:dyDescent="0.3">
      <c r="A1399" t="s">
        <v>2968</v>
      </c>
      <c r="B1399" t="s">
        <v>2969</v>
      </c>
      <c r="C1399" t="s">
        <v>3138</v>
      </c>
      <c r="D1399" t="s">
        <v>237</v>
      </c>
      <c r="E1399">
        <v>1221.95963136</v>
      </c>
      <c r="F1399">
        <v>261.2</v>
      </c>
      <c r="G1399">
        <v>-18.8563989776735</v>
      </c>
      <c r="H1399">
        <v>-2.25516681236881</v>
      </c>
      <c r="I1399">
        <v>32.323542355767103</v>
      </c>
      <c r="J1399">
        <v>17.701335007257299</v>
      </c>
      <c r="K1399">
        <v>253.13461624005501</v>
      </c>
      <c r="L1399">
        <v>217.87008757784</v>
      </c>
      <c r="M1399">
        <v>61.519972333320503</v>
      </c>
      <c r="N1399">
        <v>0.325903132477809</v>
      </c>
      <c r="O1399">
        <v>18.491577335375101</v>
      </c>
      <c r="P1399">
        <v>81.3888888888888</v>
      </c>
      <c r="Q1399">
        <v>0.12750480076123599</v>
      </c>
    </row>
    <row r="1400" spans="1:17" hidden="1" x14ac:dyDescent="0.3">
      <c r="A1400" t="s">
        <v>2970</v>
      </c>
      <c r="B1400" t="s">
        <v>2971</v>
      </c>
      <c r="C1400" t="s">
        <v>3138</v>
      </c>
      <c r="D1400" t="s">
        <v>21</v>
      </c>
      <c r="E1400">
        <v>1214.0776969680001</v>
      </c>
      <c r="F1400">
        <v>108.98</v>
      </c>
      <c r="G1400">
        <v>-14.807190488947301</v>
      </c>
      <c r="H1400">
        <v>-3.3170533251401899</v>
      </c>
      <c r="I1400">
        <v>-13.774241576744</v>
      </c>
      <c r="J1400">
        <v>2.3665077524523701</v>
      </c>
      <c r="K1400">
        <v>116.43960254698401</v>
      </c>
      <c r="L1400">
        <v>117.103234246692</v>
      </c>
      <c r="M1400">
        <v>42.5716428178565</v>
      </c>
      <c r="N1400">
        <v>0.69644564560536204</v>
      </c>
      <c r="O1400">
        <v>61.956322260965301</v>
      </c>
      <c r="P1400">
        <v>16.8686327077748</v>
      </c>
      <c r="Q1400">
        <v>6.8813614541399996E-4</v>
      </c>
    </row>
    <row r="1401" spans="1:17" hidden="1" x14ac:dyDescent="0.3">
      <c r="A1401" t="s">
        <v>2972</v>
      </c>
      <c r="B1401" t="s">
        <v>2973</v>
      </c>
      <c r="C1401" t="s">
        <v>3138</v>
      </c>
      <c r="D1401" t="s">
        <v>2974</v>
      </c>
      <c r="E1401">
        <v>1212.3388818629901</v>
      </c>
      <c r="F1401">
        <v>186.21</v>
      </c>
      <c r="G1401">
        <v>-65.132459356545596</v>
      </c>
      <c r="H1401">
        <v>1.3279006585655599</v>
      </c>
      <c r="I1401">
        <v>-4.1938036902471003</v>
      </c>
      <c r="J1401">
        <v>16.9030204446155</v>
      </c>
      <c r="K1401">
        <v>189.31092024049499</v>
      </c>
      <c r="L1401">
        <v>198.331534214469</v>
      </c>
      <c r="M1401">
        <v>50.766773139151702</v>
      </c>
      <c r="N1401">
        <v>0.64020184098317701</v>
      </c>
      <c r="O1401">
        <v>74.426722517587606</v>
      </c>
      <c r="P1401">
        <v>28.2438016528925</v>
      </c>
    </row>
    <row r="1402" spans="1:17" hidden="1" x14ac:dyDescent="0.3">
      <c r="A1402" t="s">
        <v>2975</v>
      </c>
      <c r="B1402" t="s">
        <v>2976</v>
      </c>
      <c r="C1402" t="s">
        <v>3138</v>
      </c>
      <c r="D1402" t="s">
        <v>291</v>
      </c>
      <c r="E1402">
        <v>1211.7210869999999</v>
      </c>
      <c r="F1402">
        <v>113.15</v>
      </c>
      <c r="G1402">
        <v>-24.422150852843199</v>
      </c>
      <c r="H1402">
        <v>23.002234362692501</v>
      </c>
      <c r="I1402">
        <v>16.698220993242298</v>
      </c>
      <c r="J1402">
        <v>10.127370936672</v>
      </c>
      <c r="K1402">
        <v>100.348175189922</v>
      </c>
      <c r="L1402">
        <v>97.822482421132605</v>
      </c>
      <c r="M1402">
        <v>74.333834699773305</v>
      </c>
      <c r="N1402">
        <v>1.25879248031041</v>
      </c>
      <c r="O1402">
        <v>1.72337604949182</v>
      </c>
      <c r="P1402">
        <v>52.513815878150702</v>
      </c>
      <c r="Q1402">
        <v>7.8418875529063001E-2</v>
      </c>
    </row>
    <row r="1403" spans="1:17" hidden="1" x14ac:dyDescent="0.3">
      <c r="A1403" t="s">
        <v>2977</v>
      </c>
      <c r="B1403" t="s">
        <v>2978</v>
      </c>
      <c r="C1403" t="s">
        <v>3138</v>
      </c>
      <c r="D1403" t="s">
        <v>46</v>
      </c>
      <c r="E1403">
        <v>1208.4965622889999</v>
      </c>
      <c r="F1403">
        <v>53.99</v>
      </c>
      <c r="G1403">
        <v>-58.3685539532378</v>
      </c>
      <c r="H1403">
        <v>-2.9851666381133102</v>
      </c>
      <c r="I1403">
        <v>-31.460729169624798</v>
      </c>
      <c r="J1403">
        <v>12.103136014135799</v>
      </c>
      <c r="K1403">
        <v>61.740347004925603</v>
      </c>
      <c r="L1403">
        <v>66.461087822877104</v>
      </c>
      <c r="M1403">
        <v>40.212963531713797</v>
      </c>
      <c r="N1403">
        <v>0.57283556273385405</v>
      </c>
      <c r="O1403">
        <v>72.531950361178005</v>
      </c>
      <c r="P1403">
        <v>8.6317907444667998</v>
      </c>
      <c r="Q1403">
        <v>8.2025518746309006E-2</v>
      </c>
    </row>
    <row r="1404" spans="1:17" hidden="1" x14ac:dyDescent="0.3">
      <c r="A1404" t="s">
        <v>2979</v>
      </c>
      <c r="B1404" t="s">
        <v>2980</v>
      </c>
      <c r="C1404" t="s">
        <v>3138</v>
      </c>
      <c r="D1404" t="s">
        <v>2981</v>
      </c>
      <c r="E1404">
        <v>1205.3501748000001</v>
      </c>
      <c r="F1404">
        <v>1404.4</v>
      </c>
      <c r="G1404">
        <v>62.977092658308401</v>
      </c>
      <c r="H1404">
        <v>15.1298009883518</v>
      </c>
      <c r="I1404">
        <v>87.700778342482593</v>
      </c>
      <c r="J1404">
        <v>8.0240487953270492</v>
      </c>
      <c r="K1404">
        <v>1349.74881196257</v>
      </c>
      <c r="L1404">
        <v>1101.9357599883199</v>
      </c>
      <c r="M1404">
        <v>54.770291055603103</v>
      </c>
      <c r="N1404">
        <v>0.89727024845921999</v>
      </c>
      <c r="O1404">
        <v>10.3674166904015</v>
      </c>
      <c r="P1404">
        <v>112.787878787878</v>
      </c>
      <c r="Q1404">
        <v>0.113001155107552</v>
      </c>
    </row>
    <row r="1405" spans="1:17" hidden="1" x14ac:dyDescent="0.3">
      <c r="A1405" t="s">
        <v>2982</v>
      </c>
      <c r="B1405" t="s">
        <v>2983</v>
      </c>
      <c r="C1405" t="s">
        <v>3138</v>
      </c>
      <c r="D1405" t="s">
        <v>391</v>
      </c>
      <c r="E1405">
        <v>1204.1380154159999</v>
      </c>
      <c r="F1405">
        <v>94.92</v>
      </c>
      <c r="G1405">
        <v>15.4298766455437</v>
      </c>
      <c r="H1405">
        <v>-6.4204290832767397</v>
      </c>
      <c r="I1405">
        <v>35.997719820617696</v>
      </c>
      <c r="J1405">
        <v>6.5288181272119399</v>
      </c>
      <c r="K1405">
        <v>93.288711652206004</v>
      </c>
      <c r="L1405">
        <v>80.067988082192699</v>
      </c>
      <c r="M1405">
        <v>60.136700530189202</v>
      </c>
      <c r="N1405">
        <v>0.69944461338286101</v>
      </c>
      <c r="O1405">
        <v>42.962494732406199</v>
      </c>
      <c r="P1405">
        <v>103.69098712446301</v>
      </c>
      <c r="Q1405">
        <v>6.9034948786362002E-2</v>
      </c>
    </row>
    <row r="1406" spans="1:17" hidden="1" x14ac:dyDescent="0.3">
      <c r="A1406" t="s">
        <v>2984</v>
      </c>
      <c r="B1406" t="s">
        <v>2985</v>
      </c>
      <c r="C1406" t="s">
        <v>3138</v>
      </c>
      <c r="D1406" t="s">
        <v>117</v>
      </c>
      <c r="E1406">
        <v>1203.1604004200001</v>
      </c>
      <c r="F1406">
        <v>630.85</v>
      </c>
      <c r="G1406">
        <v>-33.895984521068002</v>
      </c>
      <c r="H1406">
        <v>-7.59204624499292</v>
      </c>
      <c r="I1406">
        <v>-6.7605896996109101</v>
      </c>
      <c r="J1406">
        <v>4.9414779641969098</v>
      </c>
      <c r="K1406">
        <v>671.238850535138</v>
      </c>
      <c r="L1406">
        <v>659.52535896984705</v>
      </c>
      <c r="M1406">
        <v>39.188777603825102</v>
      </c>
      <c r="N1406">
        <v>0.44615944437705801</v>
      </c>
      <c r="O1406">
        <v>33.946262978520998</v>
      </c>
      <c r="P1406">
        <v>14.9089253187613</v>
      </c>
      <c r="Q1406">
        <v>4.9397995379767003E-2</v>
      </c>
    </row>
    <row r="1407" spans="1:17" hidden="1" x14ac:dyDescent="0.3">
      <c r="A1407" t="s">
        <v>2986</v>
      </c>
      <c r="B1407" t="s">
        <v>2987</v>
      </c>
      <c r="C1407" t="s">
        <v>3138</v>
      </c>
      <c r="D1407" t="s">
        <v>62</v>
      </c>
      <c r="E1407">
        <v>1202.608762418</v>
      </c>
      <c r="F1407">
        <v>168.91</v>
      </c>
      <c r="G1407">
        <v>-63.610885083773503</v>
      </c>
      <c r="H1407">
        <v>-15.6399888648494</v>
      </c>
      <c r="I1407">
        <v>-32.806999506966399</v>
      </c>
      <c r="J1407">
        <v>4.14861232855921</v>
      </c>
      <c r="K1407">
        <v>204.52940574293501</v>
      </c>
      <c r="M1407">
        <v>25.057441686162601</v>
      </c>
      <c r="N1407">
        <v>1.0287847075051699</v>
      </c>
      <c r="O1407">
        <v>75.566869930732295</v>
      </c>
      <c r="P1407">
        <v>1.7223727792833301</v>
      </c>
    </row>
    <row r="1408" spans="1:17" hidden="1" x14ac:dyDescent="0.3">
      <c r="A1408" t="s">
        <v>2988</v>
      </c>
      <c r="B1408" t="s">
        <v>2989</v>
      </c>
      <c r="C1408" t="s">
        <v>3138</v>
      </c>
      <c r="D1408" t="s">
        <v>166</v>
      </c>
      <c r="E1408">
        <v>1201.356</v>
      </c>
      <c r="F1408">
        <v>490.75</v>
      </c>
      <c r="G1408">
        <v>92.609571442634007</v>
      </c>
      <c r="H1408">
        <v>23.470086416635901</v>
      </c>
      <c r="I1408">
        <v>110.625899779901</v>
      </c>
      <c r="J1408">
        <v>16.1825148443694</v>
      </c>
      <c r="K1408">
        <v>427.66809295921001</v>
      </c>
      <c r="M1408">
        <v>76.2880154921383</v>
      </c>
      <c r="N1408">
        <v>1.0524974688963</v>
      </c>
      <c r="O1408">
        <v>13.0922058074375</v>
      </c>
      <c r="P1408">
        <v>140.79980372914599</v>
      </c>
    </row>
    <row r="1409" spans="1:17" hidden="1" x14ac:dyDescent="0.3">
      <c r="A1409" t="s">
        <v>2990</v>
      </c>
      <c r="B1409" t="s">
        <v>2991</v>
      </c>
      <c r="C1409" t="s">
        <v>3138</v>
      </c>
      <c r="D1409" t="s">
        <v>998</v>
      </c>
      <c r="E1409">
        <v>1199.6345646</v>
      </c>
      <c r="F1409">
        <v>314.55</v>
      </c>
      <c r="G1409">
        <v>-56.2549705366064</v>
      </c>
      <c r="H1409">
        <v>-12.162926479607099</v>
      </c>
      <c r="I1409">
        <v>-17.3489922010321</v>
      </c>
      <c r="J1409">
        <v>8.7401252643410299</v>
      </c>
      <c r="K1409">
        <v>337.185108689917</v>
      </c>
      <c r="L1409">
        <v>344.84095685693097</v>
      </c>
      <c r="M1409">
        <v>39.383538858824203</v>
      </c>
      <c r="N1409">
        <v>0.37359524350510398</v>
      </c>
      <c r="O1409">
        <v>70.338578922269804</v>
      </c>
      <c r="P1409">
        <v>14.381818181818099</v>
      </c>
      <c r="Q1409">
        <v>6.3073472788564997E-2</v>
      </c>
    </row>
    <row r="1410" spans="1:17" hidden="1" x14ac:dyDescent="0.3">
      <c r="A1410" t="s">
        <v>2992</v>
      </c>
      <c r="B1410" t="s">
        <v>2993</v>
      </c>
      <c r="C1410" t="s">
        <v>3138</v>
      </c>
      <c r="D1410" t="s">
        <v>477</v>
      </c>
      <c r="E1410">
        <v>1199.0306175999999</v>
      </c>
      <c r="F1410">
        <v>169.6</v>
      </c>
      <c r="G1410">
        <v>26.3817272394136</v>
      </c>
      <c r="H1410">
        <v>-17.230414574939399</v>
      </c>
      <c r="I1410">
        <v>21.336087037549198</v>
      </c>
      <c r="J1410">
        <v>6.5211035930295402</v>
      </c>
      <c r="K1410">
        <v>187.51226955809301</v>
      </c>
      <c r="L1410">
        <v>160.249411210132</v>
      </c>
      <c r="M1410">
        <v>36.774484624928299</v>
      </c>
      <c r="N1410">
        <v>0.258837499675103</v>
      </c>
      <c r="O1410">
        <v>46.462264150943398</v>
      </c>
      <c r="P1410">
        <v>59.099437148217604</v>
      </c>
      <c r="Q1410">
        <v>4.6012644620536003E-2</v>
      </c>
    </row>
    <row r="1411" spans="1:17" hidden="1" x14ac:dyDescent="0.3">
      <c r="A1411" t="s">
        <v>2994</v>
      </c>
      <c r="B1411" t="s">
        <v>2995</v>
      </c>
      <c r="C1411" t="s">
        <v>3138</v>
      </c>
      <c r="D1411" t="s">
        <v>1405</v>
      </c>
      <c r="E1411">
        <v>1190.0083500000001</v>
      </c>
      <c r="F1411">
        <v>125.33</v>
      </c>
      <c r="G1411">
        <v>140.471759211798</v>
      </c>
      <c r="H1411">
        <v>15.229165876219099</v>
      </c>
      <c r="I1411">
        <v>37.7953503234571</v>
      </c>
      <c r="J1411">
        <v>14.280627306313599</v>
      </c>
      <c r="K1411">
        <v>115.762047675839</v>
      </c>
      <c r="L1411">
        <v>98.319657069528404</v>
      </c>
      <c r="M1411">
        <v>72.732343867743097</v>
      </c>
      <c r="N1411">
        <v>1.4457642470260701</v>
      </c>
      <c r="O1411">
        <v>8.9124710763584094</v>
      </c>
      <c r="P1411">
        <v>171.277056277056</v>
      </c>
      <c r="Q1411">
        <v>0.12548222636877199</v>
      </c>
    </row>
    <row r="1412" spans="1:17" hidden="1" x14ac:dyDescent="0.3">
      <c r="A1412" t="s">
        <v>2996</v>
      </c>
      <c r="B1412" t="s">
        <v>2997</v>
      </c>
      <c r="C1412" t="s">
        <v>3138</v>
      </c>
      <c r="D1412" t="s">
        <v>630</v>
      </c>
      <c r="E1412">
        <v>1185.794385895</v>
      </c>
      <c r="F1412">
        <v>198.73</v>
      </c>
      <c r="G1412">
        <v>-29.210676151810102</v>
      </c>
      <c r="H1412">
        <v>-7.45612532625473</v>
      </c>
      <c r="I1412">
        <v>-20.804707346669701</v>
      </c>
      <c r="J1412">
        <v>-1.1523024411145599</v>
      </c>
      <c r="K1412">
        <v>227.07725258804101</v>
      </c>
      <c r="L1412">
        <v>234.205096646513</v>
      </c>
      <c r="M1412">
        <v>36.468555222044898</v>
      </c>
      <c r="N1412">
        <v>0.53575060691869103</v>
      </c>
      <c r="O1412">
        <v>54.984149348362102</v>
      </c>
      <c r="P1412">
        <v>7.0455157554537999</v>
      </c>
      <c r="Q1412">
        <v>-5.3743547649611999E-2</v>
      </c>
    </row>
    <row r="1413" spans="1:17" hidden="1" x14ac:dyDescent="0.3">
      <c r="A1413" t="s">
        <v>2998</v>
      </c>
      <c r="B1413" t="s">
        <v>2999</v>
      </c>
      <c r="C1413" t="s">
        <v>3138</v>
      </c>
      <c r="D1413" t="s">
        <v>753</v>
      </c>
      <c r="E1413">
        <v>1183.8932104139999</v>
      </c>
      <c r="F1413">
        <v>234.54</v>
      </c>
      <c r="G1413">
        <v>-35.462371197579401</v>
      </c>
      <c r="H1413">
        <v>0.93399477598589398</v>
      </c>
      <c r="I1413">
        <v>-21.068225797528299</v>
      </c>
      <c r="J1413">
        <v>5.0928150781460397</v>
      </c>
      <c r="K1413">
        <v>244.29165651919899</v>
      </c>
      <c r="M1413">
        <v>52.546955930155598</v>
      </c>
      <c r="N1413">
        <v>0.36901508168108399</v>
      </c>
      <c r="O1413">
        <v>36.735738040419498</v>
      </c>
      <c r="P1413">
        <v>7.5378266850068796</v>
      </c>
    </row>
    <row r="1414" spans="1:17" hidden="1" x14ac:dyDescent="0.3">
      <c r="A1414" t="s">
        <v>3000</v>
      </c>
      <c r="B1414" t="s">
        <v>3001</v>
      </c>
      <c r="C1414" t="s">
        <v>3138</v>
      </c>
      <c r="D1414" t="s">
        <v>1588</v>
      </c>
      <c r="E1414">
        <v>1179.971125</v>
      </c>
      <c r="F1414">
        <v>113.65</v>
      </c>
      <c r="G1414">
        <v>917.88363242183596</v>
      </c>
      <c r="H1414">
        <v>6.9797497907159398</v>
      </c>
      <c r="I1414">
        <v>313.93161833296301</v>
      </c>
      <c r="J1414">
        <v>21.296198496894501</v>
      </c>
      <c r="K1414">
        <v>96.269437621692504</v>
      </c>
      <c r="L1414">
        <v>57.891563213813001</v>
      </c>
      <c r="M1414">
        <v>61.987158357696899</v>
      </c>
      <c r="N1414">
        <v>1.53138569928076</v>
      </c>
      <c r="O1414">
        <v>6.8631764188297399</v>
      </c>
      <c r="P1414">
        <v>1096.3157894736801</v>
      </c>
    </row>
    <row r="1415" spans="1:17" hidden="1" x14ac:dyDescent="0.3">
      <c r="A1415" t="s">
        <v>3002</v>
      </c>
      <c r="B1415" t="s">
        <v>3003</v>
      </c>
      <c r="C1415" t="s">
        <v>3138</v>
      </c>
      <c r="D1415" t="s">
        <v>2755</v>
      </c>
      <c r="E1415">
        <v>1175.10132</v>
      </c>
      <c r="F1415">
        <v>1433.4</v>
      </c>
      <c r="G1415">
        <v>402.11152158818999</v>
      </c>
      <c r="H1415">
        <v>-1.4918820413804399</v>
      </c>
      <c r="I1415">
        <v>47.103729750796901</v>
      </c>
      <c r="J1415">
        <v>4.1089676288730699</v>
      </c>
      <c r="K1415">
        <v>1571.6754844130601</v>
      </c>
      <c r="L1415">
        <v>1308.2833920692101</v>
      </c>
      <c r="M1415">
        <v>47.277843888479403</v>
      </c>
      <c r="N1415">
        <v>2.3310566350752699</v>
      </c>
      <c r="O1415">
        <v>54.178875401144097</v>
      </c>
      <c r="P1415">
        <v>442.95454545454498</v>
      </c>
    </row>
    <row r="1416" spans="1:17" hidden="1" x14ac:dyDescent="0.3">
      <c r="A1416" t="s">
        <v>3004</v>
      </c>
      <c r="B1416" t="s">
        <v>3005</v>
      </c>
      <c r="C1416" t="s">
        <v>3138</v>
      </c>
      <c r="D1416" t="s">
        <v>1405</v>
      </c>
      <c r="E1416">
        <v>1166.10388769</v>
      </c>
      <c r="F1416">
        <v>133.63</v>
      </c>
      <c r="G1416">
        <v>-48.958478320566599</v>
      </c>
      <c r="H1416">
        <v>4.0235255311627904</v>
      </c>
      <c r="I1416">
        <v>-25.204288204340799</v>
      </c>
      <c r="J1416">
        <v>10.7117089169591</v>
      </c>
      <c r="K1416">
        <v>138.847202852397</v>
      </c>
      <c r="L1416">
        <v>152.593217938295</v>
      </c>
      <c r="M1416">
        <v>52.404735317480601</v>
      </c>
      <c r="N1416">
        <v>0.49335587136513598</v>
      </c>
      <c r="O1416">
        <v>42.931976352615401</v>
      </c>
      <c r="P1416">
        <v>10.155799192152299</v>
      </c>
      <c r="Q1416">
        <v>5.1452240928643998E-2</v>
      </c>
    </row>
    <row r="1417" spans="1:17" hidden="1" x14ac:dyDescent="0.3">
      <c r="A1417" t="s">
        <v>3006</v>
      </c>
      <c r="B1417" t="s">
        <v>3007</v>
      </c>
      <c r="C1417" t="s">
        <v>3138</v>
      </c>
      <c r="D1417" t="s">
        <v>247</v>
      </c>
      <c r="E1417">
        <v>1165.39488216</v>
      </c>
      <c r="F1417">
        <v>269.95</v>
      </c>
      <c r="G1417">
        <v>64.4624790889537</v>
      </c>
      <c r="H1417">
        <v>13.481735046179599</v>
      </c>
      <c r="I1417">
        <v>-3.7851939338279599</v>
      </c>
      <c r="J1417">
        <v>6.7798782276005802</v>
      </c>
      <c r="K1417">
        <v>265.324253020367</v>
      </c>
      <c r="L1417">
        <v>248.053691054925</v>
      </c>
      <c r="M1417">
        <v>54.911999900081902</v>
      </c>
      <c r="N1417">
        <v>1.10766544975138</v>
      </c>
      <c r="O1417">
        <v>25.208371920726002</v>
      </c>
      <c r="P1417">
        <v>96.398690432884607</v>
      </c>
      <c r="Q1417">
        <v>0.11220127343804399</v>
      </c>
    </row>
    <row r="1418" spans="1:17" hidden="1" x14ac:dyDescent="0.3">
      <c r="A1418" t="s">
        <v>3008</v>
      </c>
      <c r="B1418" t="s">
        <v>3009</v>
      </c>
      <c r="C1418" t="s">
        <v>3138</v>
      </c>
      <c r="D1418" t="s">
        <v>117</v>
      </c>
      <c r="E1418">
        <v>1164.88434181</v>
      </c>
      <c r="F1418">
        <v>914.15</v>
      </c>
      <c r="G1418">
        <v>595.87739808452397</v>
      </c>
      <c r="H1418">
        <v>-0.56070020934449005</v>
      </c>
      <c r="I1418">
        <v>5.2950611952162498</v>
      </c>
      <c r="J1418">
        <v>5.2552607529269304</v>
      </c>
      <c r="K1418">
        <v>937.75928538517496</v>
      </c>
      <c r="L1418">
        <v>741.80136470884304</v>
      </c>
      <c r="M1418">
        <v>38.763880082089003</v>
      </c>
      <c r="N1418">
        <v>0.76694359408865298</v>
      </c>
      <c r="O1418">
        <v>18.984849313569899</v>
      </c>
      <c r="P1418">
        <v>620.65431612140299</v>
      </c>
      <c r="Q1418">
        <v>0.17776951690582601</v>
      </c>
    </row>
    <row r="1419" spans="1:17" hidden="1" x14ac:dyDescent="0.3">
      <c r="A1419" t="s">
        <v>3010</v>
      </c>
      <c r="B1419" t="s">
        <v>3011</v>
      </c>
      <c r="C1419" t="s">
        <v>3138</v>
      </c>
      <c r="D1419" t="s">
        <v>131</v>
      </c>
      <c r="E1419">
        <v>1161.89953074</v>
      </c>
      <c r="F1419">
        <v>726.45</v>
      </c>
      <c r="G1419">
        <v>-40.891236743576101</v>
      </c>
      <c r="H1419">
        <v>-7.7155859527309403</v>
      </c>
      <c r="I1419">
        <v>-26.2764328194868</v>
      </c>
      <c r="J1419">
        <v>-8.6758353513182502</v>
      </c>
      <c r="K1419">
        <v>794.97261819400296</v>
      </c>
      <c r="L1419">
        <v>827.70359674745498</v>
      </c>
      <c r="M1419">
        <v>26.491523119715001</v>
      </c>
      <c r="N1419">
        <v>1.38061870081829</v>
      </c>
      <c r="O1419">
        <v>48.668180879620003</v>
      </c>
      <c r="P1419">
        <v>13.490079675050699</v>
      </c>
      <c r="Q1419">
        <v>9.1818428266183E-2</v>
      </c>
    </row>
    <row r="1420" spans="1:17" hidden="1" x14ac:dyDescent="0.3">
      <c r="A1420" t="s">
        <v>3012</v>
      </c>
      <c r="B1420" t="s">
        <v>3013</v>
      </c>
      <c r="C1420" t="s">
        <v>3138</v>
      </c>
      <c r="D1420" t="s">
        <v>21</v>
      </c>
      <c r="E1420">
        <v>1160.0615407499999</v>
      </c>
      <c r="F1420">
        <v>1320.45</v>
      </c>
      <c r="G1420">
        <v>164.03272774955801</v>
      </c>
      <c r="H1420">
        <v>6.4901350146076897</v>
      </c>
      <c r="I1420">
        <v>35.868982640443399</v>
      </c>
      <c r="J1420">
        <v>11.161510250860101</v>
      </c>
      <c r="K1420">
        <v>1298.1689034025101</v>
      </c>
      <c r="L1420">
        <v>1123.76570510632</v>
      </c>
      <c r="M1420">
        <v>62.0768368392879</v>
      </c>
      <c r="N1420">
        <v>0.74457000547780205</v>
      </c>
      <c r="O1420">
        <v>37.715290516699604</v>
      </c>
      <c r="P1420">
        <v>196.930830905211</v>
      </c>
    </row>
    <row r="1421" spans="1:17" hidden="1" x14ac:dyDescent="0.3">
      <c r="A1421" t="s">
        <v>3014</v>
      </c>
      <c r="B1421" t="s">
        <v>3015</v>
      </c>
      <c r="C1421" t="s">
        <v>3138</v>
      </c>
      <c r="D1421" t="s">
        <v>998</v>
      </c>
      <c r="E1421">
        <v>1158.5047904399901</v>
      </c>
      <c r="F1421">
        <v>62.52</v>
      </c>
      <c r="G1421">
        <v>-57.297155489658003</v>
      </c>
      <c r="H1421">
        <v>-13.243087911659501</v>
      </c>
      <c r="I1421">
        <v>-18.951600935565899</v>
      </c>
      <c r="J1421">
        <v>3.38780804732726</v>
      </c>
      <c r="K1421">
        <v>69.534170975033604</v>
      </c>
      <c r="L1421">
        <v>75.336662779180202</v>
      </c>
      <c r="M1421">
        <v>37.920498396479402</v>
      </c>
      <c r="N1421">
        <v>0.70116404433239199</v>
      </c>
      <c r="O1421">
        <v>50.751759436980102</v>
      </c>
      <c r="P1421">
        <v>6.8717948717948696</v>
      </c>
      <c r="Q1421">
        <v>-2.4604225157240998E-2</v>
      </c>
    </row>
    <row r="1422" spans="1:17" hidden="1" x14ac:dyDescent="0.3">
      <c r="A1422" t="s">
        <v>3016</v>
      </c>
      <c r="B1422" t="s">
        <v>3017</v>
      </c>
      <c r="C1422" t="s">
        <v>3138</v>
      </c>
      <c r="D1422" t="s">
        <v>51</v>
      </c>
      <c r="E1422">
        <v>1158.15785084</v>
      </c>
      <c r="F1422">
        <v>366.7</v>
      </c>
      <c r="G1422">
        <v>-36.521803716782401</v>
      </c>
      <c r="H1422">
        <v>0.92170397395960701</v>
      </c>
      <c r="I1422">
        <v>9.0089446334593202</v>
      </c>
      <c r="J1422">
        <v>6.7268247717302199</v>
      </c>
      <c r="K1422">
        <v>372.66000808988002</v>
      </c>
      <c r="L1422">
        <v>360.244747165918</v>
      </c>
      <c r="M1422">
        <v>51.878680815181497</v>
      </c>
      <c r="N1422">
        <v>0.288088919436916</v>
      </c>
      <c r="O1422">
        <v>16.853013362421599</v>
      </c>
      <c r="P1422">
        <v>39.270793771363401</v>
      </c>
      <c r="Q1422">
        <v>-1.3645759614604E-2</v>
      </c>
    </row>
    <row r="1423" spans="1:17" hidden="1" x14ac:dyDescent="0.3">
      <c r="A1423" t="s">
        <v>3018</v>
      </c>
      <c r="B1423" t="s">
        <v>3019</v>
      </c>
      <c r="C1423" t="s">
        <v>3138</v>
      </c>
      <c r="D1423" t="s">
        <v>21</v>
      </c>
      <c r="E1423">
        <v>1157.0863199999999</v>
      </c>
      <c r="F1423">
        <v>975.95</v>
      </c>
      <c r="G1423">
        <v>-32.862244840419798</v>
      </c>
      <c r="H1423">
        <v>0.150632267675717</v>
      </c>
      <c r="I1423">
        <v>-23.0778458625262</v>
      </c>
      <c r="J1423">
        <v>1.6339374716139901</v>
      </c>
      <c r="K1423">
        <v>1013.24900312313</v>
      </c>
      <c r="L1423">
        <v>1062.36309049279</v>
      </c>
      <c r="M1423">
        <v>47.789866597493003</v>
      </c>
      <c r="N1423">
        <v>1.25465084431522</v>
      </c>
      <c r="O1423">
        <v>50.3560633229161</v>
      </c>
      <c r="P1423">
        <v>3.8244680851063899</v>
      </c>
      <c r="Q1423">
        <v>0.11562520546015401</v>
      </c>
    </row>
    <row r="1424" spans="1:17" hidden="1" x14ac:dyDescent="0.3">
      <c r="A1424" t="s">
        <v>3020</v>
      </c>
      <c r="B1424" t="s">
        <v>3021</v>
      </c>
      <c r="C1424" t="s">
        <v>3138</v>
      </c>
      <c r="D1424" t="s">
        <v>474</v>
      </c>
      <c r="E1424">
        <v>1156.93534346</v>
      </c>
      <c r="F1424">
        <v>477.1</v>
      </c>
      <c r="G1424">
        <v>-60.585865228267799</v>
      </c>
      <c r="H1424">
        <v>1.00665925662519</v>
      </c>
      <c r="I1424">
        <v>-35.199167770707298</v>
      </c>
      <c r="J1424">
        <v>11.114769581562699</v>
      </c>
      <c r="K1424">
        <v>533.13958568337102</v>
      </c>
      <c r="L1424">
        <v>627.62522524901203</v>
      </c>
      <c r="M1424">
        <v>41.676805442835601</v>
      </c>
      <c r="N1424">
        <v>0.72046493045456494</v>
      </c>
      <c r="O1424">
        <v>74.963320058687799</v>
      </c>
      <c r="P1424">
        <v>7.2375814789840502</v>
      </c>
      <c r="Q1424">
        <v>-3.1710783485905003E-2</v>
      </c>
    </row>
    <row r="1425" spans="1:17" hidden="1" x14ac:dyDescent="0.3">
      <c r="A1425" t="s">
        <v>3022</v>
      </c>
      <c r="B1425" t="s">
        <v>3023</v>
      </c>
      <c r="C1425" t="s">
        <v>3138</v>
      </c>
      <c r="D1425" t="s">
        <v>438</v>
      </c>
      <c r="E1425">
        <v>1149.0641416149999</v>
      </c>
      <c r="F1425">
        <v>68.77</v>
      </c>
      <c r="G1425">
        <v>7.6646161071811401</v>
      </c>
      <c r="H1425">
        <v>-6.9932187743061398</v>
      </c>
      <c r="I1425">
        <v>-2.2469118880607599</v>
      </c>
      <c r="J1425">
        <v>9.1598754349178595</v>
      </c>
      <c r="K1425">
        <v>75.819392918667901</v>
      </c>
      <c r="L1425">
        <v>72.120565260360706</v>
      </c>
      <c r="M1425">
        <v>41.549999073378601</v>
      </c>
      <c r="N1425">
        <v>0.41815064052068301</v>
      </c>
      <c r="O1425">
        <v>33.270321361058599</v>
      </c>
      <c r="P1425">
        <v>39.4929006085192</v>
      </c>
      <c r="Q1425">
        <v>5.9398173361525003E-2</v>
      </c>
    </row>
    <row r="1426" spans="1:17" hidden="1" x14ac:dyDescent="0.3">
      <c r="A1426" t="s">
        <v>3024</v>
      </c>
      <c r="B1426" t="s">
        <v>3025</v>
      </c>
      <c r="C1426" t="s">
        <v>3138</v>
      </c>
      <c r="D1426" t="s">
        <v>178</v>
      </c>
      <c r="E1426">
        <v>1148.22166272</v>
      </c>
      <c r="F1426">
        <v>212.3</v>
      </c>
      <c r="G1426">
        <v>32.540606972383898</v>
      </c>
      <c r="H1426">
        <v>32.954401842438699</v>
      </c>
      <c r="I1426">
        <v>41.441853581366402</v>
      </c>
      <c r="J1426">
        <v>10.9065037742504</v>
      </c>
      <c r="K1426">
        <v>188.21389147315401</v>
      </c>
      <c r="L1426">
        <v>152.65636163208899</v>
      </c>
      <c r="M1426">
        <v>42.205502528547697</v>
      </c>
      <c r="N1426">
        <v>0.77996439964963604</v>
      </c>
      <c r="O1426">
        <v>22.232689590202501</v>
      </c>
      <c r="P1426">
        <v>90.574506283662402</v>
      </c>
      <c r="Q1426">
        <v>0.16620827898243001</v>
      </c>
    </row>
    <row r="1427" spans="1:17" hidden="1" x14ac:dyDescent="0.3">
      <c r="A1427" t="s">
        <v>3026</v>
      </c>
      <c r="B1427" t="s">
        <v>3027</v>
      </c>
      <c r="C1427" t="s">
        <v>3138</v>
      </c>
      <c r="D1427" t="s">
        <v>575</v>
      </c>
      <c r="E1427">
        <v>1143.850492906</v>
      </c>
      <c r="F1427">
        <v>212.41</v>
      </c>
      <c r="G1427">
        <v>-10.8841566427768</v>
      </c>
      <c r="H1427">
        <v>-2.1310226456622399</v>
      </c>
      <c r="I1427">
        <v>-8.1487048342441604</v>
      </c>
      <c r="J1427">
        <v>6.8308269951876897</v>
      </c>
      <c r="K1427">
        <v>225.73867011586401</v>
      </c>
      <c r="L1427">
        <v>226.80003775592499</v>
      </c>
      <c r="M1427">
        <v>46.357834948174499</v>
      </c>
      <c r="N1427">
        <v>0.34625905764472298</v>
      </c>
      <c r="O1427">
        <v>37.658302339814497</v>
      </c>
      <c r="P1427">
        <v>17.353591160220901</v>
      </c>
      <c r="Q1427">
        <v>2.9379286873886998E-2</v>
      </c>
    </row>
    <row r="1428" spans="1:17" hidden="1" x14ac:dyDescent="0.3">
      <c r="A1428" t="s">
        <v>3028</v>
      </c>
      <c r="B1428" t="s">
        <v>3029</v>
      </c>
      <c r="C1428" t="s">
        <v>3138</v>
      </c>
      <c r="D1428" t="s">
        <v>196</v>
      </c>
      <c r="E1428">
        <v>1142.7199013080001</v>
      </c>
      <c r="F1428">
        <v>177.14</v>
      </c>
      <c r="G1428">
        <v>-56.596324526236302</v>
      </c>
      <c r="H1428">
        <v>-8.2711780399391497</v>
      </c>
      <c r="I1428">
        <v>-38.579996188968501</v>
      </c>
      <c r="J1428">
        <v>12.3406644400819</v>
      </c>
      <c r="M1428">
        <v>48.771615254166903</v>
      </c>
      <c r="O1428">
        <v>52.924240713559897</v>
      </c>
      <c r="P1428">
        <v>12.1139240506328</v>
      </c>
    </row>
    <row r="1429" spans="1:17" hidden="1" x14ac:dyDescent="0.3">
      <c r="A1429" t="s">
        <v>3030</v>
      </c>
      <c r="B1429" t="s">
        <v>3031</v>
      </c>
      <c r="C1429" t="s">
        <v>3138</v>
      </c>
      <c r="D1429" t="s">
        <v>599</v>
      </c>
      <c r="E1429">
        <v>1141.53838875</v>
      </c>
      <c r="F1429">
        <v>158.75</v>
      </c>
      <c r="G1429">
        <v>-21.759396946677501</v>
      </c>
      <c r="H1429">
        <v>1.94632305956342</v>
      </c>
      <c r="I1429">
        <v>16.301425804265001</v>
      </c>
      <c r="J1429">
        <v>0.95522198427376703</v>
      </c>
      <c r="K1429">
        <v>167.94103590264399</v>
      </c>
      <c r="L1429">
        <v>158.17041608999301</v>
      </c>
      <c r="M1429">
        <v>48.081515684534601</v>
      </c>
      <c r="N1429">
        <v>0.71179759123669195</v>
      </c>
      <c r="O1429">
        <v>39.181102362204697</v>
      </c>
      <c r="P1429">
        <v>63.323045267489697</v>
      </c>
      <c r="Q1429">
        <v>0.134995763346624</v>
      </c>
    </row>
    <row r="1430" spans="1:17" hidden="1" x14ac:dyDescent="0.3">
      <c r="A1430" t="s">
        <v>3032</v>
      </c>
      <c r="B1430" t="s">
        <v>3033</v>
      </c>
      <c r="C1430" t="s">
        <v>3138</v>
      </c>
      <c r="D1430" t="s">
        <v>18</v>
      </c>
      <c r="E1430">
        <v>1133.2725390000001</v>
      </c>
      <c r="F1430">
        <v>1102.5</v>
      </c>
      <c r="G1430">
        <v>10.176261472271101</v>
      </c>
      <c r="H1430">
        <v>38.045718687569597</v>
      </c>
      <c r="I1430">
        <v>-24.930262378301599</v>
      </c>
      <c r="J1430">
        <v>11.4647707763428</v>
      </c>
      <c r="K1430">
        <v>976.08985406668501</v>
      </c>
      <c r="L1430">
        <v>959.41924786758</v>
      </c>
      <c r="M1430">
        <v>58.088651134461898</v>
      </c>
      <c r="N1430">
        <v>2.4609006504145698</v>
      </c>
      <c r="O1430">
        <v>43.492063492063401</v>
      </c>
      <c r="P1430">
        <v>48.484848484848399</v>
      </c>
      <c r="Q1430">
        <v>0.20063921774209501</v>
      </c>
    </row>
    <row r="1431" spans="1:17" hidden="1" x14ac:dyDescent="0.3">
      <c r="A1431" t="s">
        <v>3034</v>
      </c>
      <c r="B1431" t="s">
        <v>3035</v>
      </c>
      <c r="C1431" t="s">
        <v>3138</v>
      </c>
      <c r="D1431" t="s">
        <v>469</v>
      </c>
      <c r="E1431">
        <v>1127.7761994</v>
      </c>
      <c r="F1431">
        <v>93</v>
      </c>
      <c r="G1431">
        <v>23.666816999034999</v>
      </c>
      <c r="H1431">
        <v>4.6582577327732704</v>
      </c>
      <c r="I1431">
        <v>23.309340370319099</v>
      </c>
      <c r="J1431">
        <v>17.661635660672601</v>
      </c>
      <c r="K1431">
        <v>94.380293665419003</v>
      </c>
      <c r="L1431">
        <v>87.792560248317898</v>
      </c>
      <c r="M1431">
        <v>52.837869349644599</v>
      </c>
      <c r="N1431">
        <v>0.55335600111586203</v>
      </c>
      <c r="O1431">
        <v>36.290322580645103</v>
      </c>
      <c r="P1431">
        <v>52.459016393442603</v>
      </c>
      <c r="Q1431">
        <v>-4.7898611790061003E-2</v>
      </c>
    </row>
    <row r="1432" spans="1:17" hidden="1" x14ac:dyDescent="0.3">
      <c r="A1432" t="s">
        <v>3036</v>
      </c>
      <c r="B1432" t="s">
        <v>3037</v>
      </c>
      <c r="C1432" t="s">
        <v>3138</v>
      </c>
      <c r="D1432" t="s">
        <v>391</v>
      </c>
      <c r="E1432">
        <v>1124.9388039999999</v>
      </c>
      <c r="F1432">
        <v>108.05</v>
      </c>
      <c r="G1432">
        <v>35.0603600696301</v>
      </c>
      <c r="H1432">
        <v>6.5129765860572997</v>
      </c>
      <c r="I1432">
        <v>67.654260986426195</v>
      </c>
      <c r="J1432">
        <v>6.3521966493614199</v>
      </c>
      <c r="K1432">
        <v>104.01515277185899</v>
      </c>
      <c r="L1432">
        <v>83.0457394766064</v>
      </c>
      <c r="M1432">
        <v>42.517509012676697</v>
      </c>
      <c r="N1432">
        <v>0.42034049821889502</v>
      </c>
      <c r="O1432">
        <v>15.502082369273401</v>
      </c>
      <c r="P1432">
        <v>119.61382113821099</v>
      </c>
      <c r="Q1432">
        <v>0.12484288620226</v>
      </c>
    </row>
    <row r="1433" spans="1:17" hidden="1" x14ac:dyDescent="0.3">
      <c r="A1433" t="s">
        <v>3038</v>
      </c>
      <c r="B1433" t="s">
        <v>3039</v>
      </c>
      <c r="C1433" t="s">
        <v>3138</v>
      </c>
      <c r="D1433" t="s">
        <v>291</v>
      </c>
      <c r="E1433">
        <v>1116.9273597450001</v>
      </c>
      <c r="F1433">
        <v>405.05</v>
      </c>
      <c r="G1433">
        <v>-36.617161806603299</v>
      </c>
      <c r="H1433">
        <v>-0.19724747350395699</v>
      </c>
      <c r="I1433">
        <v>-8.6617764276322209</v>
      </c>
      <c r="J1433">
        <v>1.9150516202585599</v>
      </c>
      <c r="K1433">
        <v>406.30664493422898</v>
      </c>
      <c r="L1433">
        <v>423.84337743551998</v>
      </c>
      <c r="M1433">
        <v>53.240179143583703</v>
      </c>
      <c r="N1433">
        <v>0.72107202598997699</v>
      </c>
      <c r="O1433">
        <v>27.626218985310398</v>
      </c>
      <c r="P1433">
        <v>10.038033143167601</v>
      </c>
      <c r="Q1433">
        <v>-0.124100001677056</v>
      </c>
    </row>
    <row r="1434" spans="1:17" hidden="1" x14ac:dyDescent="0.3">
      <c r="A1434" t="s">
        <v>3040</v>
      </c>
      <c r="B1434" t="s">
        <v>3041</v>
      </c>
      <c r="C1434" t="s">
        <v>3138</v>
      </c>
      <c r="D1434" t="s">
        <v>196</v>
      </c>
      <c r="E1434">
        <v>1109.23775</v>
      </c>
      <c r="F1434">
        <v>102.47</v>
      </c>
      <c r="G1434">
        <v>-30.896936360286801</v>
      </c>
      <c r="H1434">
        <v>6.7098909627559102</v>
      </c>
      <c r="I1434">
        <v>-16.914031172649</v>
      </c>
      <c r="J1434">
        <v>19.0129982996948</v>
      </c>
      <c r="K1434">
        <v>99.360733557559399</v>
      </c>
      <c r="L1434">
        <v>106.254162731195</v>
      </c>
      <c r="M1434">
        <v>73.315851476776402</v>
      </c>
      <c r="N1434">
        <v>0.92329343658265095</v>
      </c>
      <c r="O1434">
        <v>40.528935298135998</v>
      </c>
      <c r="P1434">
        <v>20.552941176470501</v>
      </c>
      <c r="Q1434">
        <v>3.2512797441012001E-2</v>
      </c>
    </row>
    <row r="1435" spans="1:17" hidden="1" x14ac:dyDescent="0.3">
      <c r="A1435" t="s">
        <v>3042</v>
      </c>
      <c r="B1435" t="s">
        <v>3043</v>
      </c>
      <c r="C1435" t="s">
        <v>3138</v>
      </c>
      <c r="D1435" t="s">
        <v>599</v>
      </c>
      <c r="E1435">
        <v>1106.597533938</v>
      </c>
      <c r="F1435">
        <v>42.38</v>
      </c>
      <c r="G1435">
        <v>-47.370525342814702</v>
      </c>
      <c r="H1435">
        <v>-5.0394109475504898</v>
      </c>
      <c r="I1435">
        <v>-8.3169195486236802</v>
      </c>
      <c r="J1435">
        <v>6.8983939159930898</v>
      </c>
      <c r="K1435">
        <v>45.411265535028598</v>
      </c>
      <c r="L1435">
        <v>46.8974656052687</v>
      </c>
      <c r="M1435">
        <v>46.822419886546299</v>
      </c>
      <c r="N1435">
        <v>0.33700582344526098</v>
      </c>
      <c r="O1435">
        <v>58.329400660688897</v>
      </c>
      <c r="P1435">
        <v>16.428571428571399</v>
      </c>
      <c r="Q1435">
        <v>-1.6122927596285998E-2</v>
      </c>
    </row>
    <row r="1436" spans="1:17" hidden="1" x14ac:dyDescent="0.3">
      <c r="A1436" t="s">
        <v>3044</v>
      </c>
      <c r="B1436" t="s">
        <v>3045</v>
      </c>
      <c r="C1436" t="s">
        <v>3138</v>
      </c>
      <c r="D1436" t="s">
        <v>518</v>
      </c>
      <c r="E1436">
        <v>1103.564591908</v>
      </c>
      <c r="F1436">
        <v>211.24</v>
      </c>
      <c r="G1436">
        <v>106.086469941263</v>
      </c>
      <c r="H1436">
        <v>8.54725723759414</v>
      </c>
      <c r="I1436">
        <v>28.433010300389</v>
      </c>
      <c r="J1436">
        <v>4.6321615505628602</v>
      </c>
      <c r="K1436">
        <v>198.006884768986</v>
      </c>
      <c r="L1436">
        <v>165.25554247129901</v>
      </c>
      <c r="M1436">
        <v>54.178763055781403</v>
      </c>
      <c r="N1436">
        <v>2.02025414810619</v>
      </c>
      <c r="O1436">
        <v>12.052641545161899</v>
      </c>
      <c r="P1436">
        <v>157.45277269957299</v>
      </c>
      <c r="Q1436">
        <v>6.6224805672289999E-2</v>
      </c>
    </row>
    <row r="1437" spans="1:17" hidden="1" x14ac:dyDescent="0.3">
      <c r="A1437" t="s">
        <v>3046</v>
      </c>
      <c r="B1437" t="s">
        <v>3047</v>
      </c>
      <c r="C1437" t="s">
        <v>3138</v>
      </c>
      <c r="D1437" t="s">
        <v>196</v>
      </c>
      <c r="E1437">
        <v>1102.654913485</v>
      </c>
      <c r="F1437">
        <v>695.05</v>
      </c>
      <c r="G1437">
        <v>53.8532541553597</v>
      </c>
      <c r="H1437">
        <v>-3.5364979735012998</v>
      </c>
      <c r="I1437">
        <v>-23.009535355714</v>
      </c>
      <c r="J1437">
        <v>2.51010003305425</v>
      </c>
      <c r="K1437">
        <v>755.01344934251097</v>
      </c>
      <c r="L1437">
        <v>745.27644276257399</v>
      </c>
      <c r="M1437">
        <v>47.883386101781802</v>
      </c>
      <c r="N1437">
        <v>0.91689659953747604</v>
      </c>
      <c r="O1437">
        <v>57.477879289259697</v>
      </c>
      <c r="P1437">
        <v>79.599483204134302</v>
      </c>
      <c r="Q1437">
        <v>0.13488650550207401</v>
      </c>
    </row>
    <row r="1438" spans="1:17" hidden="1" x14ac:dyDescent="0.3">
      <c r="A1438" t="s">
        <v>3048</v>
      </c>
      <c r="B1438" t="s">
        <v>3049</v>
      </c>
      <c r="C1438" t="s">
        <v>3138</v>
      </c>
      <c r="D1438" t="s">
        <v>1405</v>
      </c>
      <c r="E1438">
        <v>1102.5999999999999</v>
      </c>
      <c r="F1438">
        <v>110.26</v>
      </c>
      <c r="G1438">
        <v>-29.970383213146899</v>
      </c>
      <c r="H1438">
        <v>4.9088506780122103E-2</v>
      </c>
      <c r="I1438">
        <v>-10.840624497348999</v>
      </c>
      <c r="J1438">
        <v>7.2402417601471898</v>
      </c>
      <c r="K1438">
        <v>114.0309593895</v>
      </c>
      <c r="L1438">
        <v>119.589609569308</v>
      </c>
      <c r="M1438">
        <v>51.585782058391999</v>
      </c>
      <c r="N1438">
        <v>0.81470193000542701</v>
      </c>
      <c r="O1438">
        <v>40.576818429167403</v>
      </c>
      <c r="P1438">
        <v>9.9302093718843505</v>
      </c>
      <c r="Q1438">
        <v>1.5380438873514E-2</v>
      </c>
    </row>
    <row r="1439" spans="1:17" hidden="1" x14ac:dyDescent="0.3">
      <c r="A1439" t="s">
        <v>3050</v>
      </c>
      <c r="B1439" t="s">
        <v>3051</v>
      </c>
      <c r="C1439" t="s">
        <v>3138</v>
      </c>
      <c r="D1439" t="s">
        <v>412</v>
      </c>
      <c r="E1439">
        <v>1100.60894424</v>
      </c>
      <c r="F1439">
        <v>325.64999999999998</v>
      </c>
      <c r="G1439">
        <v>3.6339652438783601</v>
      </c>
      <c r="H1439">
        <v>5.6445030615152199</v>
      </c>
      <c r="I1439">
        <v>31.022359316678401</v>
      </c>
      <c r="J1439">
        <v>10.730124359281699</v>
      </c>
      <c r="K1439">
        <v>327.99897257575498</v>
      </c>
      <c r="L1439">
        <v>291.152050261125</v>
      </c>
      <c r="M1439">
        <v>51.917099416591</v>
      </c>
      <c r="N1439">
        <v>0.45207489104398901</v>
      </c>
      <c r="O1439">
        <v>19.653001688929798</v>
      </c>
      <c r="P1439">
        <v>65.346534653465298</v>
      </c>
    </row>
    <row r="1440" spans="1:17" hidden="1" x14ac:dyDescent="0.3">
      <c r="A1440" t="s">
        <v>3052</v>
      </c>
      <c r="B1440" t="s">
        <v>3053</v>
      </c>
      <c r="C1440" t="s">
        <v>3138</v>
      </c>
      <c r="D1440" t="s">
        <v>91</v>
      </c>
      <c r="E1440">
        <v>1097.675303125</v>
      </c>
      <c r="F1440">
        <v>2588.75</v>
      </c>
      <c r="G1440">
        <v>93.830580696443306</v>
      </c>
      <c r="H1440">
        <v>4.1996204216737398</v>
      </c>
      <c r="I1440">
        <v>19.6833500273532</v>
      </c>
      <c r="J1440">
        <v>2.0493602899044699E-2</v>
      </c>
      <c r="K1440">
        <v>2616.2943392872098</v>
      </c>
      <c r="L1440">
        <v>2330.3168704464001</v>
      </c>
      <c r="M1440">
        <v>57.179132042619301</v>
      </c>
      <c r="N1440">
        <v>0.65784143382768401</v>
      </c>
      <c r="O1440">
        <v>37.054563013037097</v>
      </c>
      <c r="P1440">
        <v>131.779926582505</v>
      </c>
      <c r="Q1440">
        <v>0.112630653648148</v>
      </c>
    </row>
    <row r="1441" spans="1:17" hidden="1" x14ac:dyDescent="0.3">
      <c r="A1441" t="s">
        <v>3054</v>
      </c>
      <c r="B1441" t="s">
        <v>3055</v>
      </c>
      <c r="C1441" t="s">
        <v>3138</v>
      </c>
      <c r="D1441" t="s">
        <v>412</v>
      </c>
      <c r="E1441">
        <v>1097.5030430689999</v>
      </c>
      <c r="F1441">
        <v>157.81</v>
      </c>
      <c r="G1441">
        <v>-21.159058549025801</v>
      </c>
      <c r="H1441">
        <v>-2.3440646994335199</v>
      </c>
      <c r="I1441">
        <v>-4.8819583245302196</v>
      </c>
      <c r="J1441">
        <v>15.945288916281299</v>
      </c>
      <c r="K1441">
        <v>167.266112418782</v>
      </c>
      <c r="L1441">
        <v>162.43861153338599</v>
      </c>
      <c r="M1441">
        <v>43.548767043677302</v>
      </c>
      <c r="N1441">
        <v>0.23771502431208699</v>
      </c>
      <c r="O1441">
        <v>23.883150624168302</v>
      </c>
      <c r="P1441">
        <v>19.961991638160299</v>
      </c>
      <c r="Q1441">
        <v>1.4760602909202E-2</v>
      </c>
    </row>
    <row r="1442" spans="1:17" hidden="1" x14ac:dyDescent="0.3">
      <c r="A1442" t="s">
        <v>3056</v>
      </c>
      <c r="B1442" t="s">
        <v>3057</v>
      </c>
      <c r="C1442" t="s">
        <v>3138</v>
      </c>
      <c r="D1442" t="s">
        <v>196</v>
      </c>
      <c r="E1442">
        <v>1094.6349855000001</v>
      </c>
      <c r="F1442">
        <v>120.15</v>
      </c>
      <c r="G1442">
        <v>-22.738701476369101</v>
      </c>
      <c r="H1442">
        <v>8.5464728412711397E-2</v>
      </c>
      <c r="I1442">
        <v>-17.062941323351101</v>
      </c>
      <c r="J1442">
        <v>4.3183090865021896</v>
      </c>
      <c r="K1442">
        <v>128.555412287585</v>
      </c>
      <c r="L1442">
        <v>129.92599891499901</v>
      </c>
      <c r="M1442">
        <v>43.488791385861497</v>
      </c>
      <c r="N1442">
        <v>0.63060237276245201</v>
      </c>
      <c r="O1442">
        <v>29.837702871410698</v>
      </c>
      <c r="P1442">
        <v>10.2293577981651</v>
      </c>
      <c r="Q1442">
        <v>7.1487718946178003E-2</v>
      </c>
    </row>
    <row r="1443" spans="1:17" hidden="1" x14ac:dyDescent="0.3">
      <c r="A1443" t="s">
        <v>3058</v>
      </c>
      <c r="B1443" t="s">
        <v>3059</v>
      </c>
      <c r="C1443" t="s">
        <v>3138</v>
      </c>
      <c r="D1443" t="s">
        <v>438</v>
      </c>
      <c r="E1443">
        <v>1092.69196506</v>
      </c>
      <c r="F1443">
        <v>385.8</v>
      </c>
      <c r="G1443">
        <v>35.973081963121203</v>
      </c>
      <c r="H1443">
        <v>22.544159797602401</v>
      </c>
      <c r="I1443">
        <v>41.795436484447599</v>
      </c>
      <c r="J1443">
        <v>11.339465846359399</v>
      </c>
      <c r="K1443">
        <v>348.28586352492601</v>
      </c>
      <c r="L1443">
        <v>299.665485872337</v>
      </c>
      <c r="M1443">
        <v>58.1261681930648</v>
      </c>
      <c r="N1443">
        <v>0.93794851936753099</v>
      </c>
      <c r="O1443">
        <v>6.0134784862622999</v>
      </c>
      <c r="P1443">
        <v>103.96510705788999</v>
      </c>
      <c r="Q1443">
        <v>0.114289820528272</v>
      </c>
    </row>
    <row r="1444" spans="1:17" hidden="1" x14ac:dyDescent="0.3">
      <c r="A1444" t="s">
        <v>3060</v>
      </c>
      <c r="B1444" t="s">
        <v>3061</v>
      </c>
      <c r="C1444" t="s">
        <v>3138</v>
      </c>
      <c r="D1444" t="s">
        <v>518</v>
      </c>
      <c r="E1444">
        <v>1090.63979075</v>
      </c>
      <c r="F1444">
        <v>325.10000000000002</v>
      </c>
      <c r="G1444">
        <v>93.191570062350195</v>
      </c>
      <c r="H1444">
        <v>25.099706146272101</v>
      </c>
      <c r="I1444">
        <v>77.119500798126595</v>
      </c>
      <c r="J1444">
        <v>7.03547180275873</v>
      </c>
      <c r="K1444">
        <v>297.23251548450202</v>
      </c>
      <c r="L1444">
        <v>239.14244908287901</v>
      </c>
      <c r="M1444">
        <v>56.137433448276902</v>
      </c>
      <c r="N1444">
        <v>1.37877662277135</v>
      </c>
      <c r="O1444">
        <v>4.5524454014149196</v>
      </c>
      <c r="P1444">
        <v>124.052377670572</v>
      </c>
      <c r="Q1444">
        <v>0.12701775091412801</v>
      </c>
    </row>
    <row r="1445" spans="1:17" hidden="1" x14ac:dyDescent="0.3">
      <c r="A1445" t="s">
        <v>3062</v>
      </c>
      <c r="B1445" t="s">
        <v>3063</v>
      </c>
      <c r="C1445" t="s">
        <v>3138</v>
      </c>
      <c r="D1445" t="s">
        <v>291</v>
      </c>
      <c r="E1445">
        <v>1087.7502902399999</v>
      </c>
      <c r="F1445">
        <v>89.28</v>
      </c>
      <c r="G1445">
        <v>-33.376426636387301</v>
      </c>
      <c r="H1445">
        <v>2.1101365149034899</v>
      </c>
      <c r="I1445">
        <v>-2.6925164976060199</v>
      </c>
      <c r="J1445">
        <v>7.5146411595466001</v>
      </c>
      <c r="K1445">
        <v>89.291301429738994</v>
      </c>
      <c r="L1445">
        <v>88.020642436228002</v>
      </c>
      <c r="M1445">
        <v>58.902451958618997</v>
      </c>
      <c r="N1445">
        <v>0.25632693411569601</v>
      </c>
      <c r="O1445">
        <v>31.048387096774199</v>
      </c>
      <c r="P1445">
        <v>31.294117647058801</v>
      </c>
      <c r="Q1445">
        <v>0.13679444115330699</v>
      </c>
    </row>
    <row r="1446" spans="1:17" hidden="1" x14ac:dyDescent="0.3">
      <c r="A1446" t="s">
        <v>3064</v>
      </c>
      <c r="B1446" t="s">
        <v>3065</v>
      </c>
      <c r="C1446" t="s">
        <v>3138</v>
      </c>
      <c r="D1446" t="s">
        <v>131</v>
      </c>
      <c r="E1446">
        <v>1086.6927112599999</v>
      </c>
      <c r="F1446">
        <v>218.83</v>
      </c>
      <c r="G1446">
        <v>3.1564347839339</v>
      </c>
      <c r="H1446">
        <v>1.4778392124523401</v>
      </c>
      <c r="I1446">
        <v>27.449775219125598</v>
      </c>
      <c r="J1446">
        <v>11.349207524232201</v>
      </c>
      <c r="K1446">
        <v>224.266036174378</v>
      </c>
      <c r="L1446">
        <v>198.26553726015399</v>
      </c>
      <c r="M1446">
        <v>51.468785650655803</v>
      </c>
      <c r="N1446">
        <v>0.23360312133250999</v>
      </c>
      <c r="O1446">
        <v>28.867157153955102</v>
      </c>
      <c r="P1446">
        <v>69.242072699149205</v>
      </c>
    </row>
    <row r="1447" spans="1:17" hidden="1" x14ac:dyDescent="0.3">
      <c r="A1447" t="s">
        <v>3066</v>
      </c>
      <c r="B1447" t="s">
        <v>3067</v>
      </c>
      <c r="C1447" t="s">
        <v>3138</v>
      </c>
      <c r="D1447" t="s">
        <v>91</v>
      </c>
      <c r="E1447">
        <v>1068.4724584000001</v>
      </c>
      <c r="F1447">
        <v>419</v>
      </c>
      <c r="G1447">
        <v>36.407925202205703</v>
      </c>
      <c r="H1447">
        <v>-9.3405167200049402</v>
      </c>
      <c r="I1447">
        <v>-14.327322547614401</v>
      </c>
      <c r="J1447">
        <v>2.37442435262304</v>
      </c>
      <c r="K1447">
        <v>486.24009598571803</v>
      </c>
      <c r="L1447">
        <v>469.50125060499198</v>
      </c>
      <c r="M1447">
        <v>25.3858649370938</v>
      </c>
      <c r="N1447">
        <v>0.920247327388798</v>
      </c>
      <c r="O1447">
        <v>69.451073985680196</v>
      </c>
      <c r="P1447">
        <v>80.021482277121294</v>
      </c>
      <c r="Q1447">
        <v>0.158098188727684</v>
      </c>
    </row>
    <row r="1448" spans="1:17" hidden="1" x14ac:dyDescent="0.3">
      <c r="A1448" t="s">
        <v>3068</v>
      </c>
      <c r="B1448" t="s">
        <v>3069</v>
      </c>
      <c r="C1448" t="s">
        <v>3138</v>
      </c>
      <c r="D1448" t="s">
        <v>263</v>
      </c>
      <c r="E1448">
        <v>1068.1996517</v>
      </c>
      <c r="F1448">
        <v>915.8</v>
      </c>
      <c r="G1448">
        <v>2.4705461843245402</v>
      </c>
      <c r="H1448">
        <v>-3.0293683956593802</v>
      </c>
      <c r="I1448">
        <v>-15.983962847254199</v>
      </c>
      <c r="J1448">
        <v>2.6530178387285002</v>
      </c>
      <c r="K1448">
        <v>967.64147823186204</v>
      </c>
      <c r="L1448">
        <v>932.09830626409303</v>
      </c>
      <c r="M1448">
        <v>39.644487800053398</v>
      </c>
      <c r="N1448">
        <v>0.40591677919205599</v>
      </c>
      <c r="O1448">
        <v>22.291985149595899</v>
      </c>
      <c r="P1448">
        <v>34.281524926686203</v>
      </c>
      <c r="Q1448">
        <v>6.1950183561107999E-2</v>
      </c>
    </row>
    <row r="1449" spans="1:17" hidden="1" x14ac:dyDescent="0.3">
      <c r="A1449" t="s">
        <v>3070</v>
      </c>
      <c r="B1449" t="s">
        <v>3071</v>
      </c>
      <c r="C1449" t="s">
        <v>3138</v>
      </c>
      <c r="E1449">
        <v>1066.751088</v>
      </c>
      <c r="F1449">
        <v>2.04</v>
      </c>
      <c r="G1449">
        <v>104.21143610932501</v>
      </c>
      <c r="H1449">
        <v>6.02583993386886</v>
      </c>
      <c r="I1449">
        <v>-48.139900044438498</v>
      </c>
      <c r="J1449">
        <v>7.5039096158201204</v>
      </c>
      <c r="K1449">
        <v>2.1650037142401999</v>
      </c>
      <c r="L1449">
        <v>2.35737297109078</v>
      </c>
      <c r="M1449">
        <v>54.404053843872099</v>
      </c>
      <c r="N1449">
        <v>0.37955413687789402</v>
      </c>
      <c r="O1449">
        <v>102.450980392156</v>
      </c>
      <c r="P1449">
        <v>129.084783829309</v>
      </c>
    </row>
    <row r="1450" spans="1:17" hidden="1" x14ac:dyDescent="0.3">
      <c r="A1450" t="s">
        <v>3072</v>
      </c>
      <c r="B1450" t="s">
        <v>3073</v>
      </c>
      <c r="C1450" t="s">
        <v>3138</v>
      </c>
      <c r="D1450" t="s">
        <v>518</v>
      </c>
      <c r="E1450">
        <v>1063.5759992999999</v>
      </c>
      <c r="F1450">
        <v>1047</v>
      </c>
      <c r="G1450">
        <v>356.491755831197</v>
      </c>
      <c r="H1450">
        <v>33.170456834583298</v>
      </c>
      <c r="I1450">
        <v>209.79269828224801</v>
      </c>
      <c r="J1450">
        <v>5.4840385609201698</v>
      </c>
      <c r="K1450">
        <v>782.70286212092299</v>
      </c>
      <c r="L1450">
        <v>481.45868580440799</v>
      </c>
      <c r="M1450">
        <v>92.0728427727108</v>
      </c>
      <c r="N1450">
        <v>0.30721101074193402</v>
      </c>
      <c r="O1450">
        <v>9.5510983763125099E-2</v>
      </c>
      <c r="P1450">
        <v>398.80895664602099</v>
      </c>
      <c r="Q1450">
        <v>0.167382928020198</v>
      </c>
    </row>
    <row r="1451" spans="1:17" hidden="1" x14ac:dyDescent="0.3">
      <c r="A1451" t="s">
        <v>3074</v>
      </c>
      <c r="B1451" t="s">
        <v>3075</v>
      </c>
      <c r="C1451" t="s">
        <v>3138</v>
      </c>
      <c r="D1451" t="s">
        <v>412</v>
      </c>
      <c r="E1451">
        <v>1061.5213530240001</v>
      </c>
      <c r="F1451">
        <v>53.24</v>
      </c>
      <c r="G1451">
        <v>-53.790251370211998</v>
      </c>
      <c r="H1451">
        <v>2.3633515339985198</v>
      </c>
      <c r="I1451">
        <v>-28.466472052552</v>
      </c>
      <c r="J1451">
        <v>-0.13742447282537901</v>
      </c>
      <c r="K1451">
        <v>55.587958247317999</v>
      </c>
      <c r="L1451">
        <v>64.019833417606904</v>
      </c>
      <c r="M1451">
        <v>48.929828659525299</v>
      </c>
      <c r="N1451">
        <v>0.41590347302748298</v>
      </c>
      <c r="O1451">
        <v>59.654395191585202</v>
      </c>
      <c r="P1451">
        <v>6.2462582318898399</v>
      </c>
      <c r="Q1451">
        <v>-5.1635814496599E-2</v>
      </c>
    </row>
    <row r="1452" spans="1:17" hidden="1" x14ac:dyDescent="0.3">
      <c r="A1452" t="s">
        <v>3076</v>
      </c>
      <c r="B1452" t="s">
        <v>3077</v>
      </c>
      <c r="C1452" t="s">
        <v>3138</v>
      </c>
      <c r="D1452" t="s">
        <v>268</v>
      </c>
      <c r="E1452">
        <v>1059.7275</v>
      </c>
      <c r="F1452">
        <v>8151.75</v>
      </c>
      <c r="G1452">
        <v>3.4648168664886598</v>
      </c>
      <c r="H1452">
        <v>8.7823933430691099</v>
      </c>
      <c r="I1452">
        <v>-17.4067587229585</v>
      </c>
      <c r="J1452">
        <v>5.8864449126399201</v>
      </c>
      <c r="K1452">
        <v>8305.2143035183399</v>
      </c>
      <c r="L1452">
        <v>8125.7269663014504</v>
      </c>
      <c r="M1452">
        <v>39.444052965263502</v>
      </c>
      <c r="N1452">
        <v>0.63305396362672595</v>
      </c>
      <c r="O1452">
        <v>23.298678197932901</v>
      </c>
      <c r="P1452">
        <v>30.3216575274575</v>
      </c>
      <c r="Q1452">
        <v>0.19745316098562801</v>
      </c>
    </row>
    <row r="1453" spans="1:17" hidden="1" x14ac:dyDescent="0.3">
      <c r="A1453" t="s">
        <v>3078</v>
      </c>
      <c r="B1453" t="s">
        <v>3079</v>
      </c>
      <c r="C1453" t="s">
        <v>3138</v>
      </c>
      <c r="D1453" t="s">
        <v>263</v>
      </c>
      <c r="E1453">
        <v>1055.7386601209901</v>
      </c>
      <c r="F1453">
        <v>198.97</v>
      </c>
      <c r="G1453">
        <v>37.053094163202601</v>
      </c>
      <c r="H1453">
        <v>9.4705269753226897</v>
      </c>
      <c r="I1453">
        <v>39.972448648471598</v>
      </c>
      <c r="J1453">
        <v>15.9743368102534</v>
      </c>
      <c r="K1453">
        <v>188.692072367143</v>
      </c>
      <c r="L1453">
        <v>161.10867130150899</v>
      </c>
      <c r="M1453">
        <v>60.759668237312901</v>
      </c>
      <c r="N1453">
        <v>0.57334143897832401</v>
      </c>
      <c r="O1453">
        <v>13.218073076343099</v>
      </c>
      <c r="P1453">
        <v>85.779645191409898</v>
      </c>
    </row>
    <row r="1454" spans="1:17" hidden="1" x14ac:dyDescent="0.3">
      <c r="A1454" t="s">
        <v>3080</v>
      </c>
      <c r="B1454" t="s">
        <v>3081</v>
      </c>
      <c r="C1454" t="s">
        <v>3138</v>
      </c>
      <c r="D1454" t="s">
        <v>3082</v>
      </c>
      <c r="E1454">
        <v>1055.366025845</v>
      </c>
      <c r="F1454">
        <v>989.65</v>
      </c>
      <c r="G1454">
        <v>1112.28558196312</v>
      </c>
      <c r="H1454">
        <v>24.911006258059501</v>
      </c>
      <c r="I1454">
        <v>685.27622502627901</v>
      </c>
      <c r="J1454">
        <v>1.41253905744449</v>
      </c>
      <c r="K1454">
        <v>825.81555847018797</v>
      </c>
      <c r="L1454">
        <v>455.23426115756803</v>
      </c>
      <c r="M1454">
        <v>95.331975044024105</v>
      </c>
      <c r="N1454">
        <v>6.9160997732426302E-2</v>
      </c>
      <c r="O1454">
        <v>0</v>
      </c>
      <c r="P1454">
        <v>1370.5052005943501</v>
      </c>
      <c r="Q1454">
        <v>0.312398287877172</v>
      </c>
    </row>
    <row r="1455" spans="1:17" hidden="1" x14ac:dyDescent="0.3">
      <c r="A1455" t="s">
        <v>3083</v>
      </c>
      <c r="B1455" t="s">
        <v>3084</v>
      </c>
      <c r="C1455" t="s">
        <v>3138</v>
      </c>
      <c r="D1455" t="s">
        <v>630</v>
      </c>
      <c r="E1455">
        <v>1046.8844335459901</v>
      </c>
      <c r="F1455">
        <v>162.38</v>
      </c>
      <c r="G1455">
        <v>-41.140554400515001</v>
      </c>
      <c r="H1455">
        <v>-2.70187600885893</v>
      </c>
      <c r="I1455">
        <v>-32.25726324859</v>
      </c>
      <c r="J1455">
        <v>8.8555770321280303</v>
      </c>
      <c r="K1455">
        <v>182.956772203745</v>
      </c>
      <c r="L1455">
        <v>210.332666286706</v>
      </c>
      <c r="M1455">
        <v>36.252259629857903</v>
      </c>
      <c r="N1455">
        <v>0.80583104242647896</v>
      </c>
      <c r="O1455">
        <v>89.586155930533295</v>
      </c>
      <c r="P1455">
        <v>5.0119640431999004</v>
      </c>
      <c r="Q1455">
        <v>7.1708849347209003E-2</v>
      </c>
    </row>
    <row r="1456" spans="1:17" hidden="1" x14ac:dyDescent="0.3">
      <c r="A1456" t="s">
        <v>3085</v>
      </c>
      <c r="B1456" t="s">
        <v>3086</v>
      </c>
      <c r="C1456" t="s">
        <v>3138</v>
      </c>
      <c r="D1456" t="s">
        <v>117</v>
      </c>
      <c r="E1456">
        <v>1037.2283064000001</v>
      </c>
      <c r="F1456">
        <v>119.22</v>
      </c>
      <c r="G1456">
        <v>-53.3020978929938</v>
      </c>
      <c r="H1456">
        <v>-5.5618524640104798</v>
      </c>
      <c r="I1456">
        <v>-31.779457624139201</v>
      </c>
      <c r="J1456">
        <v>11.2947200785423</v>
      </c>
      <c r="K1456">
        <v>129.165378247712</v>
      </c>
      <c r="L1456">
        <v>139.28357994623701</v>
      </c>
      <c r="M1456">
        <v>47.331666974088101</v>
      </c>
      <c r="N1456">
        <v>0.41287623844446703</v>
      </c>
      <c r="O1456">
        <v>62.976010736453603</v>
      </c>
      <c r="P1456">
        <v>12.238749764639399</v>
      </c>
      <c r="Q1456">
        <v>3.9756417201386E-2</v>
      </c>
    </row>
    <row r="1457" spans="1:17" hidden="1" x14ac:dyDescent="0.3">
      <c r="A1457" t="s">
        <v>3087</v>
      </c>
      <c r="B1457" t="s">
        <v>3088</v>
      </c>
      <c r="C1457" t="s">
        <v>3138</v>
      </c>
      <c r="D1457" t="s">
        <v>21</v>
      </c>
      <c r="E1457">
        <v>1036.6336799999999</v>
      </c>
      <c r="F1457">
        <v>592.9</v>
      </c>
      <c r="G1457">
        <v>49.400520270994299</v>
      </c>
      <c r="H1457">
        <v>11.1646978319482</v>
      </c>
      <c r="I1457">
        <v>24.3104835843506</v>
      </c>
      <c r="J1457">
        <v>13.419163401910399</v>
      </c>
      <c r="K1457">
        <v>556.01184855005101</v>
      </c>
      <c r="L1457">
        <v>497.40198261126199</v>
      </c>
      <c r="M1457">
        <v>30.0409329122831</v>
      </c>
      <c r="N1457">
        <v>0.42379515328225198</v>
      </c>
      <c r="O1457">
        <v>16.528925619834698</v>
      </c>
      <c r="P1457">
        <v>76.300921796015402</v>
      </c>
    </row>
    <row r="1458" spans="1:17" hidden="1" x14ac:dyDescent="0.3">
      <c r="A1458" t="s">
        <v>3089</v>
      </c>
      <c r="B1458" t="s">
        <v>3090</v>
      </c>
      <c r="C1458" t="s">
        <v>3138</v>
      </c>
      <c r="D1458" t="s">
        <v>391</v>
      </c>
      <c r="E1458">
        <v>1034.7955649999999</v>
      </c>
      <c r="F1458">
        <v>325.3</v>
      </c>
      <c r="G1458">
        <v>-34.3530125469551</v>
      </c>
      <c r="H1458">
        <v>14.024620421673699</v>
      </c>
      <c r="I1458">
        <v>-0.97197181343204997</v>
      </c>
      <c r="J1458">
        <v>14.3748678245677</v>
      </c>
      <c r="K1458">
        <v>307.38795802787598</v>
      </c>
      <c r="L1458">
        <v>321.06157363478798</v>
      </c>
      <c r="M1458">
        <v>71.138226125927403</v>
      </c>
      <c r="N1458">
        <v>1.1667622959869199</v>
      </c>
      <c r="O1458">
        <v>55.7792806640024</v>
      </c>
      <c r="P1458">
        <v>18.0119717032468</v>
      </c>
      <c r="Q1458">
        <v>-3.2583718498007001E-2</v>
      </c>
    </row>
    <row r="1459" spans="1:17" hidden="1" x14ac:dyDescent="0.3">
      <c r="A1459" t="s">
        <v>3091</v>
      </c>
      <c r="B1459" t="s">
        <v>3092</v>
      </c>
      <c r="C1459" t="s">
        <v>3138</v>
      </c>
      <c r="D1459" t="s">
        <v>51</v>
      </c>
      <c r="E1459">
        <v>1034.1352030099999</v>
      </c>
      <c r="F1459">
        <v>804.95</v>
      </c>
      <c r="G1459">
        <v>36.6327470924575</v>
      </c>
      <c r="H1459">
        <v>2.1559903360541002</v>
      </c>
      <c r="I1459">
        <v>23.9343283065589</v>
      </c>
      <c r="J1459">
        <v>4.4388634846748598</v>
      </c>
      <c r="K1459">
        <v>803.07836109462505</v>
      </c>
      <c r="L1459">
        <v>735.250479837939</v>
      </c>
      <c r="M1459">
        <v>58.7747598256096</v>
      </c>
      <c r="N1459">
        <v>1.0312254280491</v>
      </c>
      <c r="O1459">
        <v>18.025964345611499</v>
      </c>
      <c r="P1459">
        <v>67.505982728123996</v>
      </c>
      <c r="Q1459">
        <v>8.6705926658657007E-2</v>
      </c>
    </row>
    <row r="1460" spans="1:17" hidden="1" x14ac:dyDescent="0.3">
      <c r="A1460" t="s">
        <v>3093</v>
      </c>
      <c r="B1460" t="s">
        <v>3094</v>
      </c>
      <c r="C1460" t="s">
        <v>3138</v>
      </c>
      <c r="D1460" t="s">
        <v>518</v>
      </c>
      <c r="E1460">
        <v>1029.2508800000001</v>
      </c>
      <c r="F1460">
        <v>1280.8</v>
      </c>
      <c r="G1460">
        <v>41.907100703360697</v>
      </c>
      <c r="H1460">
        <v>2.0493905409837101</v>
      </c>
      <c r="I1460">
        <v>-3.0436895457523101</v>
      </c>
      <c r="J1460">
        <v>0.81500628951851595</v>
      </c>
      <c r="K1460">
        <v>1272.8090096753899</v>
      </c>
      <c r="L1460">
        <v>1198.12815483286</v>
      </c>
      <c r="M1460">
        <v>50.156435692897197</v>
      </c>
      <c r="N1460">
        <v>1.3781871341601499</v>
      </c>
      <c r="O1460">
        <v>26.4678326046221</v>
      </c>
      <c r="P1460">
        <v>76.906077348066205</v>
      </c>
      <c r="Q1460">
        <v>0.13802811664287101</v>
      </c>
    </row>
    <row r="1461" spans="1:17" hidden="1" x14ac:dyDescent="0.3">
      <c r="A1461" t="s">
        <v>3095</v>
      </c>
      <c r="B1461" t="s">
        <v>3096</v>
      </c>
      <c r="C1461" t="s">
        <v>3138</v>
      </c>
      <c r="D1461" t="s">
        <v>438</v>
      </c>
      <c r="E1461">
        <v>1023.567552984</v>
      </c>
      <c r="F1461">
        <v>41.66</v>
      </c>
      <c r="G1461">
        <v>-35.949625926004501</v>
      </c>
      <c r="H1461">
        <v>-0.55563356798686003</v>
      </c>
      <c r="I1461">
        <v>-32.632475820607297</v>
      </c>
      <c r="J1461">
        <v>11.591713297901499</v>
      </c>
      <c r="K1461">
        <v>43.642396327320498</v>
      </c>
      <c r="L1461">
        <v>48.585056237764299</v>
      </c>
      <c r="M1461">
        <v>55.579561180625397</v>
      </c>
      <c r="N1461">
        <v>0.65873426563930504</v>
      </c>
      <c r="O1461">
        <v>98.0316850696111</v>
      </c>
      <c r="P1461">
        <v>9.9788806758183508</v>
      </c>
    </row>
    <row r="1462" spans="1:17" hidden="1" x14ac:dyDescent="0.3">
      <c r="A1462" t="s">
        <v>3097</v>
      </c>
      <c r="B1462" t="s">
        <v>3098</v>
      </c>
      <c r="C1462" t="s">
        <v>3138</v>
      </c>
      <c r="D1462" t="s">
        <v>131</v>
      </c>
      <c r="E1462">
        <v>1022.00559846</v>
      </c>
      <c r="F1462">
        <v>812.1</v>
      </c>
      <c r="G1462">
        <v>65.901645006089097</v>
      </c>
      <c r="H1462">
        <v>11.344890691944</v>
      </c>
      <c r="I1462">
        <v>11.595454897051599</v>
      </c>
      <c r="J1462">
        <v>3.1817698266752599</v>
      </c>
      <c r="K1462">
        <v>832.465367721863</v>
      </c>
      <c r="L1462">
        <v>767.615451034834</v>
      </c>
      <c r="M1462">
        <v>61.224133966755403</v>
      </c>
      <c r="N1462">
        <v>1.20820793433652</v>
      </c>
      <c r="O1462">
        <v>77.625908139391697</v>
      </c>
      <c r="P1462">
        <v>95.686746987951807</v>
      </c>
    </row>
    <row r="1463" spans="1:17" hidden="1" x14ac:dyDescent="0.3">
      <c r="A1463" t="s">
        <v>3099</v>
      </c>
      <c r="B1463" t="s">
        <v>3100</v>
      </c>
      <c r="C1463" t="s">
        <v>3138</v>
      </c>
      <c r="D1463" t="s">
        <v>477</v>
      </c>
      <c r="E1463">
        <v>1021.457894569</v>
      </c>
      <c r="F1463">
        <v>141.88999999999999</v>
      </c>
      <c r="G1463">
        <v>-25.4489516385588</v>
      </c>
      <c r="H1463">
        <v>3.6116254662456302</v>
      </c>
      <c r="I1463">
        <v>-19.065904903566398</v>
      </c>
      <c r="J1463">
        <v>5.3375029824084201</v>
      </c>
      <c r="K1463">
        <v>149.57907079235301</v>
      </c>
      <c r="L1463">
        <v>158.04081959831399</v>
      </c>
      <c r="M1463">
        <v>45.963956775425601</v>
      </c>
      <c r="N1463">
        <v>0.42805102598400102</v>
      </c>
      <c r="O1463">
        <v>52.970611036718601</v>
      </c>
      <c r="P1463">
        <v>11.768412760929399</v>
      </c>
      <c r="Q1463">
        <v>5.1488838110813E-2</v>
      </c>
    </row>
    <row r="1464" spans="1:17" hidden="1" x14ac:dyDescent="0.3">
      <c r="A1464" t="s">
        <v>3101</v>
      </c>
      <c r="B1464" t="s">
        <v>3102</v>
      </c>
      <c r="C1464" t="s">
        <v>3138</v>
      </c>
      <c r="D1464" t="s">
        <v>141</v>
      </c>
      <c r="E1464">
        <v>1018.63364003999</v>
      </c>
      <c r="F1464">
        <v>540.20000000000005</v>
      </c>
      <c r="G1464">
        <v>245.98492135914</v>
      </c>
      <c r="H1464">
        <v>-10.5647590138766</v>
      </c>
      <c r="I1464">
        <v>40.835038715689599</v>
      </c>
      <c r="J1464">
        <v>13.6521223907778</v>
      </c>
      <c r="K1464">
        <v>505.11555217664898</v>
      </c>
      <c r="L1464">
        <v>405.78005545250301</v>
      </c>
      <c r="M1464">
        <v>68.235629647246995</v>
      </c>
      <c r="N1464">
        <v>0.59647203676147398</v>
      </c>
      <c r="O1464">
        <v>18.289522399111402</v>
      </c>
      <c r="P1464">
        <v>318.75968992247999</v>
      </c>
      <c r="Q1464">
        <v>0.25424824362758103</v>
      </c>
    </row>
    <row r="1465" spans="1:17" hidden="1" x14ac:dyDescent="0.3">
      <c r="A1465" t="s">
        <v>3103</v>
      </c>
      <c r="B1465" t="s">
        <v>3104</v>
      </c>
      <c r="C1465" t="s">
        <v>3138</v>
      </c>
      <c r="D1465" t="s">
        <v>998</v>
      </c>
      <c r="E1465">
        <v>1018.04980935</v>
      </c>
      <c r="F1465">
        <v>722.45</v>
      </c>
      <c r="G1465">
        <v>-31.779556898949899</v>
      </c>
      <c r="H1465">
        <v>-16.707894419124901</v>
      </c>
      <c r="I1465">
        <v>1.79688588265806</v>
      </c>
      <c r="J1465">
        <v>5.8150995126365403</v>
      </c>
      <c r="K1465">
        <v>808.00960544772897</v>
      </c>
      <c r="L1465">
        <v>738.11091453647396</v>
      </c>
      <c r="M1465">
        <v>34.396993018702098</v>
      </c>
      <c r="N1465">
        <v>0.25865171219665301</v>
      </c>
      <c r="O1465">
        <v>39.802062426465397</v>
      </c>
      <c r="P1465">
        <v>38.400383141762397</v>
      </c>
      <c r="Q1465">
        <v>0.10220508307262299</v>
      </c>
    </row>
    <row r="1466" spans="1:17" hidden="1" x14ac:dyDescent="0.3">
      <c r="A1466" t="s">
        <v>3105</v>
      </c>
      <c r="B1466" t="s">
        <v>3106</v>
      </c>
      <c r="C1466" t="s">
        <v>3138</v>
      </c>
      <c r="D1466" t="s">
        <v>273</v>
      </c>
      <c r="E1466">
        <v>1016.6675876</v>
      </c>
      <c r="F1466">
        <v>417.2</v>
      </c>
      <c r="G1466">
        <v>-21.929635897103001</v>
      </c>
      <c r="H1466">
        <v>5.1537144570111098</v>
      </c>
      <c r="I1466">
        <v>2.4826676976134898</v>
      </c>
      <c r="J1466">
        <v>11.7555811286419</v>
      </c>
      <c r="K1466">
        <v>418.717602896914</v>
      </c>
      <c r="L1466">
        <v>428.58480676918202</v>
      </c>
      <c r="M1466">
        <v>54.678418377959098</v>
      </c>
      <c r="N1466">
        <v>0.88478313923204099</v>
      </c>
      <c r="O1466">
        <v>22.627037392138</v>
      </c>
      <c r="P1466">
        <v>15.3601548458454</v>
      </c>
      <c r="Q1466">
        <v>-5.48211974471E-3</v>
      </c>
    </row>
    <row r="1467" spans="1:17" hidden="1" x14ac:dyDescent="0.3">
      <c r="A1467" t="s">
        <v>3107</v>
      </c>
      <c r="B1467" t="s">
        <v>3108</v>
      </c>
      <c r="C1467" t="s">
        <v>3138</v>
      </c>
      <c r="D1467" t="s">
        <v>1597</v>
      </c>
      <c r="E1467">
        <v>1015.285501215</v>
      </c>
      <c r="F1467">
        <v>175.05</v>
      </c>
      <c r="G1467">
        <v>-55.900270387852501</v>
      </c>
      <c r="H1467">
        <v>-11.453951006897601</v>
      </c>
      <c r="I1467">
        <v>-31.7445194189166</v>
      </c>
      <c r="J1467">
        <v>5.8210146313114599</v>
      </c>
      <c r="K1467">
        <v>204.03892456548101</v>
      </c>
      <c r="L1467">
        <v>228.134324690032</v>
      </c>
      <c r="M1467">
        <v>31.704698685753598</v>
      </c>
      <c r="N1467">
        <v>0.69747982328995595</v>
      </c>
      <c r="O1467">
        <v>69.951442445015701</v>
      </c>
      <c r="P1467">
        <v>5.0720288115246204</v>
      </c>
      <c r="Q1467">
        <v>-4.4429387037475003E-2</v>
      </c>
    </row>
    <row r="1468" spans="1:17" hidden="1" x14ac:dyDescent="0.3">
      <c r="A1468" t="s">
        <v>3109</v>
      </c>
      <c r="B1468" t="s">
        <v>3110</v>
      </c>
      <c r="C1468" t="s">
        <v>3138</v>
      </c>
      <c r="D1468" t="s">
        <v>114</v>
      </c>
      <c r="E1468">
        <v>1014.19822112</v>
      </c>
      <c r="F1468">
        <v>340.55</v>
      </c>
      <c r="G1468">
        <v>103.70345767596901</v>
      </c>
      <c r="H1468">
        <v>0.32549150181311798</v>
      </c>
      <c r="I1468">
        <v>-0.27215943069284199</v>
      </c>
      <c r="J1468">
        <v>7.6096788390837498</v>
      </c>
      <c r="K1468">
        <v>351.118737815195</v>
      </c>
      <c r="L1468">
        <v>320.648567575833</v>
      </c>
      <c r="M1468">
        <v>49.880915969661302</v>
      </c>
      <c r="N1468">
        <v>1.45553831381696</v>
      </c>
      <c r="O1468">
        <v>24.328292468066302</v>
      </c>
      <c r="P1468">
        <v>134.05498281786899</v>
      </c>
      <c r="Q1468">
        <v>0.101359764501329</v>
      </c>
    </row>
    <row r="1469" spans="1:17" hidden="1" x14ac:dyDescent="0.3">
      <c r="A1469" t="s">
        <v>3111</v>
      </c>
      <c r="B1469" t="s">
        <v>3112</v>
      </c>
      <c r="C1469" t="s">
        <v>3138</v>
      </c>
      <c r="D1469" t="s">
        <v>286</v>
      </c>
      <c r="E1469">
        <v>1008.3450304629999</v>
      </c>
      <c r="F1469">
        <v>19.190000000000001</v>
      </c>
      <c r="G1469">
        <v>63.360336865081997</v>
      </c>
      <c r="H1469">
        <v>0.27715206724337399</v>
      </c>
      <c r="I1469">
        <v>-16.241721775082599</v>
      </c>
      <c r="J1469">
        <v>11.1903168352222</v>
      </c>
      <c r="K1469">
        <v>20.160220827513399</v>
      </c>
      <c r="L1469">
        <v>19.863958129262301</v>
      </c>
      <c r="M1469">
        <v>48.055236416950201</v>
      </c>
      <c r="N1469">
        <v>0.28094461430713602</v>
      </c>
      <c r="O1469">
        <v>117.040125065138</v>
      </c>
      <c r="P1469">
        <v>96.820512820512803</v>
      </c>
      <c r="Q1469">
        <v>9.1337112767688994E-2</v>
      </c>
    </row>
    <row r="1470" spans="1:17" hidden="1" x14ac:dyDescent="0.3">
      <c r="A1470" t="s">
        <v>3113</v>
      </c>
      <c r="B1470" t="s">
        <v>3114</v>
      </c>
      <c r="C1470" t="s">
        <v>3138</v>
      </c>
      <c r="D1470" t="s">
        <v>3115</v>
      </c>
      <c r="E1470">
        <v>1001.39239404</v>
      </c>
      <c r="F1470">
        <v>966.8</v>
      </c>
      <c r="G1470">
        <v>138.584563848166</v>
      </c>
      <c r="H1470">
        <v>22.280502774614899</v>
      </c>
      <c r="I1470">
        <v>81.150003108940993</v>
      </c>
      <c r="J1470">
        <v>4.9950132842486203</v>
      </c>
      <c r="K1470">
        <v>887.392845472575</v>
      </c>
      <c r="L1470">
        <v>695.17696285151999</v>
      </c>
      <c r="M1470">
        <v>55.704434444089202</v>
      </c>
      <c r="N1470">
        <v>1.2638497438296601</v>
      </c>
      <c r="O1470">
        <v>10.0537856847331</v>
      </c>
      <c r="P1470">
        <v>191.20481927710799</v>
      </c>
    </row>
    <row r="1471" spans="1:17" hidden="1" x14ac:dyDescent="0.3">
      <c r="A1471" t="s">
        <v>3116</v>
      </c>
      <c r="B1471" t="s">
        <v>3117</v>
      </c>
      <c r="C1471" t="s">
        <v>3138</v>
      </c>
      <c r="D1471" t="s">
        <v>1481</v>
      </c>
      <c r="E1471">
        <v>1000.93923978</v>
      </c>
      <c r="F1471">
        <v>36.29</v>
      </c>
      <c r="G1471">
        <v>-19.877366078503201</v>
      </c>
      <c r="H1471">
        <v>7.4738959858977498</v>
      </c>
      <c r="I1471">
        <v>1.66486593229825</v>
      </c>
      <c r="J1471">
        <v>22.449721053530599</v>
      </c>
      <c r="K1471">
        <v>34.722946058226697</v>
      </c>
      <c r="L1471">
        <v>34.361620940037398</v>
      </c>
      <c r="M1471">
        <v>66.818802242688307</v>
      </c>
      <c r="N1471">
        <v>0.537938211884185</v>
      </c>
      <c r="O1471">
        <v>25.24111325434</v>
      </c>
      <c r="P1471">
        <v>27.3333333333333</v>
      </c>
      <c r="Q1471">
        <v>2.3144619431206999E-2</v>
      </c>
    </row>
    <row r="1472" spans="1:17" hidden="1" x14ac:dyDescent="0.3">
      <c r="A1472" t="s">
        <v>3118</v>
      </c>
      <c r="B1472" t="s">
        <v>3119</v>
      </c>
      <c r="C1472" t="s">
        <v>3138</v>
      </c>
      <c r="D1472" t="s">
        <v>196</v>
      </c>
      <c r="E1472">
        <v>1000.748112</v>
      </c>
      <c r="F1472">
        <v>928.2</v>
      </c>
      <c r="G1472">
        <v>-62.820505127623903</v>
      </c>
      <c r="H1472">
        <v>0.71480321234726096</v>
      </c>
      <c r="I1472">
        <v>-33.751583525072</v>
      </c>
      <c r="J1472">
        <v>1.3051853269023601</v>
      </c>
      <c r="K1472">
        <v>968.81317476046104</v>
      </c>
      <c r="L1472">
        <v>1073.3648063027099</v>
      </c>
      <c r="M1472">
        <v>47.760910807416103</v>
      </c>
      <c r="N1472">
        <v>0.81602217274025302</v>
      </c>
      <c r="O1472">
        <v>64.296487825899504</v>
      </c>
      <c r="P1472">
        <v>6.72645739910313</v>
      </c>
      <c r="Q1472">
        <v>5.6084052572723003E-2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SubSector Analysis</vt:lpstr>
      <vt:lpstr>Nifty 750 Analysis</vt:lpstr>
      <vt:lpstr>Price_Filter_04_11_2024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Vibhu Sharma</cp:lastModifiedBy>
  <dcterms:created xsi:type="dcterms:W3CDTF">2024-11-05T01:39:26Z</dcterms:created>
  <dcterms:modified xsi:type="dcterms:W3CDTF">2024-11-22T12:30:02Z</dcterms:modified>
</cp:coreProperties>
</file>